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ARCHIVED K DRIVE PDFS\MISC folder for posting PDFs online\"/>
    </mc:Choice>
  </mc:AlternateContent>
  <xr:revisionPtr revIDLastSave="0" documentId="8_{D2BE7076-3C22-4432-8423-C7E9AA62DFCE}" xr6:coauthVersionLast="36" xr6:coauthVersionMax="36" xr10:uidLastSave="{00000000-0000-0000-0000-000000000000}"/>
  <bookViews>
    <workbookView xWindow="0" yWindow="0" windowWidth="14380" windowHeight="4070" tabRatio="797" firstSheet="13" activeTab="18" xr2:uid="{00000000-000D-0000-FFFF-FFFF00000000}"/>
  </bookViews>
  <sheets>
    <sheet name="BUNGALOW" sheetId="21" r:id="rId1"/>
    <sheet name="EASTSIDE" sheetId="19" r:id="rId2"/>
    <sheet name="HIDDENHOLLOW" sheetId="20" r:id="rId3"/>
    <sheet name="HILLCREST" sheetId="5" r:id="rId4"/>
    <sheet name="IRON COUNTY" sheetId="40" r:id="rId5"/>
    <sheet name="LINDON" sheetId="22" r:id="rId6"/>
    <sheet name="MEDALLIONMANOR(Provo)" sheetId="6" r:id="rId7"/>
    <sheet name="MEDALLION SUP LVNG-LEHI" sheetId="27" r:id="rId8"/>
    <sheet name="MEDALLION SUP LVNG-PAYSON" sheetId="35" r:id="rId9"/>
    <sheet name="MEDALLION SUP LVNG-SPRINGVILLE" sheetId="36" r:id="rId10"/>
    <sheet name="MESAVISTA" sheetId="7" r:id="rId11"/>
    <sheet name="NORTHSIDE" sheetId="23" r:id="rId12"/>
    <sheet name="PROVO" sheetId="24" r:id="rId13"/>
    <sheet name="SYRACUSE S.L." sheetId="38" r:id="rId14"/>
    <sheet name="TOPHAMS" sheetId="10" r:id="rId15"/>
    <sheet name="WESTJORDAN" sheetId="11" r:id="rId16"/>
    <sheet name="WESTSIDE" sheetId="25" r:id="rId17"/>
    <sheet name="WIDEHORIZONS En" sheetId="13" r:id="rId18"/>
    <sheet name="SUMMARY" sheetId="14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Print_Area" localSheetId="1">EASTSIDE!$B$1:$L$205</definedName>
    <definedName name="_xlnm.Print_Area" localSheetId="2">HIDDENHOLLOW!$B$1:$L$205</definedName>
    <definedName name="_xlnm.Print_Area" localSheetId="3">HILLCREST!$B$1:$L$205</definedName>
    <definedName name="_xlnm.Print_Area" localSheetId="4">'IRON COUNTY'!$B$1:$L$207</definedName>
    <definedName name="_xlnm.Print_Area" localSheetId="5">LINDON!$B$1:$L$207</definedName>
    <definedName name="_xlnm.Print_Area" localSheetId="7">'MEDALLION SUP LVNG-LEHI'!$B$1:$L$205</definedName>
    <definedName name="_xlnm.Print_Area" localSheetId="8">'MEDALLION SUP LVNG-PAYSON'!$B$1:$L$205</definedName>
    <definedName name="_xlnm.Print_Area" localSheetId="9">'MEDALLION SUP LVNG-SPRINGVILLE'!$B$1:$L$205</definedName>
    <definedName name="_xlnm.Print_Area" localSheetId="6">'MEDALLIONMANOR(Provo)'!$B$1:$L$205</definedName>
    <definedName name="_xlnm.Print_Area" localSheetId="10">MESAVISTA!$B$1:$L$205</definedName>
    <definedName name="_xlnm.Print_Area" localSheetId="11">NORTHSIDE!$B$1:$L$205</definedName>
    <definedName name="_xlnm.Print_Area" localSheetId="12">PROVO!$B$1:$L$205</definedName>
    <definedName name="_xlnm.Print_Area" localSheetId="18">SUMMARY!$A$1:$N$208</definedName>
    <definedName name="_xlnm.Print_Area" localSheetId="13">'SYRACUSE S.L.'!$B$1:$L$205</definedName>
    <definedName name="_xlnm.Print_Area" localSheetId="14">TOPHAMS!$B$1:$L$205</definedName>
    <definedName name="_xlnm.Print_Area" localSheetId="15">WESTJORDAN!$B$1:$L$205</definedName>
    <definedName name="_xlnm.Print_Area" localSheetId="16">WESTSIDE!$B$1:$L$205</definedName>
    <definedName name="_xlnm.Print_Area" localSheetId="17">'WIDEHORIZONS En'!#REF!</definedName>
    <definedName name="_xlnm.Print_Titles" localSheetId="0">BUNGALOW!$1:$9</definedName>
    <definedName name="_xlnm.Print_Titles" localSheetId="1">EASTSIDE!$1:$9</definedName>
    <definedName name="_xlnm.Print_Titles" localSheetId="2">HIDDENHOLLOW!$1:$9</definedName>
    <definedName name="_xlnm.Print_Titles" localSheetId="3">HILLCREST!$1:$9</definedName>
    <definedName name="_xlnm.Print_Titles" localSheetId="4">'IRON COUNTY'!$1:$9</definedName>
    <definedName name="_xlnm.Print_Titles" localSheetId="5">LINDON!$1:$9</definedName>
    <definedName name="_xlnm.Print_Titles" localSheetId="7">'MEDALLION SUP LVNG-LEHI'!$1:$9</definedName>
    <definedName name="_xlnm.Print_Titles" localSheetId="8">'MEDALLION SUP LVNG-PAYSON'!$1:$9</definedName>
    <definedName name="_xlnm.Print_Titles" localSheetId="9">'MEDALLION SUP LVNG-SPRINGVILLE'!$1:$9</definedName>
    <definedName name="_xlnm.Print_Titles" localSheetId="6">'MEDALLIONMANOR(Provo)'!$1:$9</definedName>
    <definedName name="_xlnm.Print_Titles" localSheetId="10">MESAVISTA!$1:$9</definedName>
    <definedName name="_xlnm.Print_Titles" localSheetId="11">NORTHSIDE!$1:$9</definedName>
    <definedName name="_xlnm.Print_Titles" localSheetId="12">PROVO!$1:$9</definedName>
    <definedName name="_xlnm.Print_Titles" localSheetId="18">SUMMARY!$1:$8</definedName>
    <definedName name="_xlnm.Print_Titles" localSheetId="13">'SYRACUSE S.L.'!$1:$9</definedName>
    <definedName name="_xlnm.Print_Titles" localSheetId="14">TOPHAMS!$1:$9</definedName>
    <definedName name="_xlnm.Print_Titles" localSheetId="15">WESTJORDAN!$1:$9</definedName>
    <definedName name="_xlnm.Print_Titles" localSheetId="16">WESTSIDE!$1:$9</definedName>
    <definedName name="_xlnm.Print_Titles" localSheetId="17">'WIDEHORIZONS En'!#REF!</definedName>
  </definedNames>
  <calcPr calcId="191029"/>
</workbook>
</file>

<file path=xl/calcChain.xml><?xml version="1.0" encoding="utf-8"?>
<calcChain xmlns="http://schemas.openxmlformats.org/spreadsheetml/2006/main">
  <c r="F91" i="25" l="1"/>
  <c r="C208" i="10" l="1"/>
  <c r="C207" i="10"/>
  <c r="C206" i="10"/>
  <c r="C205" i="10"/>
  <c r="C202" i="10"/>
  <c r="C201" i="10"/>
  <c r="C197" i="10"/>
  <c r="C196" i="10"/>
  <c r="C195" i="10"/>
  <c r="C194" i="10"/>
  <c r="C186" i="10"/>
  <c r="D180" i="10"/>
  <c r="C180" i="10"/>
  <c r="D179" i="10"/>
  <c r="C179" i="10"/>
  <c r="D178" i="10"/>
  <c r="C178" i="10"/>
  <c r="D177" i="10"/>
  <c r="C177" i="10"/>
  <c r="D176" i="10"/>
  <c r="C176" i="10"/>
  <c r="D175" i="10"/>
  <c r="C175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8" i="10"/>
  <c r="C168" i="10"/>
  <c r="D167" i="10"/>
  <c r="C167" i="10"/>
  <c r="D163" i="10"/>
  <c r="C163" i="10"/>
  <c r="D162" i="10"/>
  <c r="C162" i="10"/>
  <c r="D161" i="10"/>
  <c r="C161" i="10"/>
  <c r="D160" i="10"/>
  <c r="C160" i="10"/>
  <c r="D159" i="10"/>
  <c r="C159" i="10"/>
  <c r="D158" i="10"/>
  <c r="C158" i="10"/>
  <c r="D157" i="10"/>
  <c r="C157" i="10"/>
  <c r="D156" i="10"/>
  <c r="C156" i="10"/>
  <c r="D155" i="10"/>
  <c r="C155" i="10"/>
  <c r="D154" i="10"/>
  <c r="C154" i="10"/>
  <c r="D153" i="10"/>
  <c r="C153" i="10"/>
  <c r="D152" i="10"/>
  <c r="C152" i="10"/>
  <c r="D151" i="10"/>
  <c r="C151" i="10"/>
  <c r="D150" i="10"/>
  <c r="C150" i="10"/>
  <c r="D146" i="10"/>
  <c r="C146" i="10"/>
  <c r="D145" i="10"/>
  <c r="C145" i="10"/>
  <c r="D144" i="10"/>
  <c r="C144" i="10"/>
  <c r="D143" i="10"/>
  <c r="C143" i="10"/>
  <c r="D142" i="10"/>
  <c r="D147" i="10" s="1"/>
  <c r="C142" i="10"/>
  <c r="C147" i="10" s="1"/>
  <c r="D138" i="10"/>
  <c r="C138" i="10"/>
  <c r="D137" i="10"/>
  <c r="C137" i="10"/>
  <c r="D136" i="10"/>
  <c r="C136" i="10"/>
  <c r="D135" i="10"/>
  <c r="C135" i="10"/>
  <c r="D134" i="10"/>
  <c r="C134" i="10"/>
  <c r="D133" i="10"/>
  <c r="C133" i="10"/>
  <c r="D131" i="10"/>
  <c r="C131" i="10"/>
  <c r="D130" i="10"/>
  <c r="C130" i="10"/>
  <c r="D129" i="10"/>
  <c r="C129" i="10"/>
  <c r="D128" i="10"/>
  <c r="C128" i="10"/>
  <c r="D127" i="10"/>
  <c r="C127" i="10"/>
  <c r="D126" i="10"/>
  <c r="C126" i="10"/>
  <c r="D125" i="10"/>
  <c r="C125" i="10"/>
  <c r="D124" i="10"/>
  <c r="C124" i="10"/>
  <c r="D123" i="10"/>
  <c r="C123" i="10"/>
  <c r="D122" i="10"/>
  <c r="C122" i="10"/>
  <c r="D121" i="10"/>
  <c r="C121" i="10"/>
  <c r="D117" i="10"/>
  <c r="C117" i="10"/>
  <c r="D116" i="10"/>
  <c r="C116" i="10"/>
  <c r="D115" i="10"/>
  <c r="C115" i="10"/>
  <c r="D114" i="10"/>
  <c r="C114" i="10"/>
  <c r="D113" i="10"/>
  <c r="D118" i="10" s="1"/>
  <c r="C113" i="10"/>
  <c r="C118" i="10" s="1"/>
  <c r="D109" i="10"/>
  <c r="C109" i="10"/>
  <c r="D108" i="10"/>
  <c r="C108" i="10"/>
  <c r="D107" i="10"/>
  <c r="C107" i="10"/>
  <c r="D106" i="10"/>
  <c r="C106" i="10"/>
  <c r="D105" i="10"/>
  <c r="C105" i="10"/>
  <c r="D104" i="10"/>
  <c r="D110" i="10" s="1"/>
  <c r="C104" i="10"/>
  <c r="C110" i="10" s="1"/>
  <c r="D100" i="10"/>
  <c r="C100" i="10"/>
  <c r="D99" i="10"/>
  <c r="C99" i="10"/>
  <c r="D98" i="10"/>
  <c r="C98" i="10"/>
  <c r="D97" i="10"/>
  <c r="C97" i="10"/>
  <c r="D96" i="10"/>
  <c r="C96" i="10"/>
  <c r="D95" i="10"/>
  <c r="D101" i="10" s="1"/>
  <c r="C95" i="10"/>
  <c r="C101" i="10" s="1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D92" i="10" s="1"/>
  <c r="C80" i="10"/>
  <c r="C92" i="10" s="1"/>
  <c r="D76" i="10"/>
  <c r="C76" i="10"/>
  <c r="D75" i="10"/>
  <c r="C75" i="10"/>
  <c r="D74" i="10"/>
  <c r="C74" i="10"/>
  <c r="D73" i="10"/>
  <c r="C73" i="10"/>
  <c r="D72" i="10"/>
  <c r="C72" i="10"/>
  <c r="D71" i="10"/>
  <c r="C71" i="10"/>
  <c r="D70" i="10"/>
  <c r="C70" i="10"/>
  <c r="D69" i="10"/>
  <c r="C69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D77" i="10" s="1"/>
  <c r="C61" i="10"/>
  <c r="C77" i="10" s="1"/>
  <c r="D60" i="10"/>
  <c r="C60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16" i="10"/>
  <c r="C16" i="10"/>
  <c r="D15" i="10"/>
  <c r="C15" i="10"/>
  <c r="D14" i="10"/>
  <c r="C14" i="10"/>
  <c r="D13" i="10"/>
  <c r="C13" i="10"/>
  <c r="D12" i="10"/>
  <c r="D17" i="10" s="1"/>
  <c r="C12" i="10"/>
  <c r="C17" i="10" s="1"/>
  <c r="C4" i="10"/>
  <c r="C203" i="10" s="1"/>
  <c r="C3" i="10"/>
  <c r="D164" i="10" l="1"/>
  <c r="D181" i="10"/>
  <c r="C139" i="10"/>
  <c r="C164" i="10"/>
  <c r="C181" i="10"/>
  <c r="D139" i="10"/>
  <c r="C198" i="10"/>
  <c r="C57" i="10"/>
  <c r="C183" i="10" s="1"/>
  <c r="D57" i="10"/>
  <c r="F16" i="19"/>
  <c r="D183" i="10" l="1"/>
  <c r="D190" i="10" s="1"/>
  <c r="C187" i="10"/>
  <c r="C190" i="10"/>
  <c r="C208" i="13"/>
  <c r="C207" i="13"/>
  <c r="C206" i="13"/>
  <c r="C205" i="13"/>
  <c r="C202" i="13"/>
  <c r="C201" i="13"/>
  <c r="C197" i="13"/>
  <c r="C196" i="13"/>
  <c r="C195" i="13"/>
  <c r="C194" i="13"/>
  <c r="C186" i="13"/>
  <c r="D180" i="13"/>
  <c r="C180" i="13"/>
  <c r="D179" i="13"/>
  <c r="C179" i="13"/>
  <c r="D178" i="13"/>
  <c r="C178" i="13"/>
  <c r="D177" i="13"/>
  <c r="C177" i="13"/>
  <c r="D176" i="13"/>
  <c r="C176" i="13"/>
  <c r="D175" i="13"/>
  <c r="C175" i="13"/>
  <c r="D174" i="13"/>
  <c r="C174" i="13"/>
  <c r="D173" i="13"/>
  <c r="C173" i="13"/>
  <c r="D172" i="13"/>
  <c r="C172" i="13"/>
  <c r="D171" i="13"/>
  <c r="C171" i="13"/>
  <c r="D170" i="13"/>
  <c r="C170" i="13"/>
  <c r="D169" i="13"/>
  <c r="C169" i="13"/>
  <c r="D168" i="13"/>
  <c r="C168" i="13"/>
  <c r="D167" i="13"/>
  <c r="C167" i="13"/>
  <c r="D163" i="13"/>
  <c r="C163" i="13"/>
  <c r="D162" i="13"/>
  <c r="C162" i="13"/>
  <c r="D161" i="13"/>
  <c r="C161" i="13"/>
  <c r="D160" i="13"/>
  <c r="C160" i="13"/>
  <c r="D159" i="13"/>
  <c r="C159" i="13"/>
  <c r="D158" i="13"/>
  <c r="C158" i="13"/>
  <c r="D157" i="13"/>
  <c r="C157" i="13"/>
  <c r="D156" i="13"/>
  <c r="C156" i="13"/>
  <c r="D155" i="13"/>
  <c r="C155" i="13"/>
  <c r="D154" i="13"/>
  <c r="C154" i="13"/>
  <c r="D153" i="13"/>
  <c r="C153" i="13"/>
  <c r="D152" i="13"/>
  <c r="C152" i="13"/>
  <c r="D151" i="13"/>
  <c r="C151" i="13"/>
  <c r="D150" i="13"/>
  <c r="C150" i="13"/>
  <c r="D146" i="13"/>
  <c r="C146" i="13"/>
  <c r="D145" i="13"/>
  <c r="C145" i="13"/>
  <c r="D144" i="13"/>
  <c r="C144" i="13"/>
  <c r="D143" i="13"/>
  <c r="C143" i="13"/>
  <c r="D142" i="13"/>
  <c r="C142" i="13"/>
  <c r="D138" i="13"/>
  <c r="C138" i="13"/>
  <c r="D137" i="13"/>
  <c r="C137" i="13"/>
  <c r="D136" i="13"/>
  <c r="C136" i="13"/>
  <c r="D135" i="13"/>
  <c r="C135" i="13"/>
  <c r="D134" i="13"/>
  <c r="C134" i="13"/>
  <c r="D133" i="13"/>
  <c r="C133" i="13"/>
  <c r="D131" i="13"/>
  <c r="C131" i="13"/>
  <c r="D130" i="13"/>
  <c r="C130" i="13"/>
  <c r="D129" i="13"/>
  <c r="C129" i="13"/>
  <c r="D128" i="13"/>
  <c r="C128" i="13"/>
  <c r="D127" i="13"/>
  <c r="C127" i="13"/>
  <c r="D126" i="13"/>
  <c r="C126" i="13"/>
  <c r="D125" i="13"/>
  <c r="C125" i="13"/>
  <c r="D124" i="13"/>
  <c r="C124" i="13"/>
  <c r="D123" i="13"/>
  <c r="C123" i="13"/>
  <c r="D122" i="13"/>
  <c r="C122" i="13"/>
  <c r="D121" i="13"/>
  <c r="C121" i="13"/>
  <c r="D117" i="13"/>
  <c r="C117" i="13"/>
  <c r="D116" i="13"/>
  <c r="C116" i="13"/>
  <c r="D115" i="13"/>
  <c r="C115" i="13"/>
  <c r="D114" i="13"/>
  <c r="C114" i="13"/>
  <c r="D113" i="13"/>
  <c r="C113" i="13"/>
  <c r="D109" i="13"/>
  <c r="C109" i="13"/>
  <c r="D108" i="13"/>
  <c r="C108" i="13"/>
  <c r="D107" i="13"/>
  <c r="C107" i="13"/>
  <c r="D106" i="13"/>
  <c r="C106" i="13"/>
  <c r="D105" i="13"/>
  <c r="C105" i="13"/>
  <c r="D104" i="13"/>
  <c r="C104" i="13"/>
  <c r="D100" i="13"/>
  <c r="C100" i="13"/>
  <c r="D99" i="13"/>
  <c r="C99" i="13"/>
  <c r="D98" i="13"/>
  <c r="C98" i="13"/>
  <c r="D97" i="13"/>
  <c r="C97" i="13"/>
  <c r="D96" i="13"/>
  <c r="C96" i="13"/>
  <c r="D95" i="13"/>
  <c r="C95" i="13"/>
  <c r="D91" i="13"/>
  <c r="C91" i="13"/>
  <c r="D90" i="13"/>
  <c r="C90" i="13"/>
  <c r="D89" i="13"/>
  <c r="C89" i="13"/>
  <c r="D88" i="13"/>
  <c r="C88" i="13"/>
  <c r="D87" i="13"/>
  <c r="C87" i="13"/>
  <c r="D86" i="13"/>
  <c r="C86" i="13"/>
  <c r="D85" i="13"/>
  <c r="C85" i="13"/>
  <c r="D84" i="13"/>
  <c r="C84" i="13"/>
  <c r="D83" i="13"/>
  <c r="C83" i="13"/>
  <c r="D82" i="13"/>
  <c r="C82" i="13"/>
  <c r="D81" i="13"/>
  <c r="C81" i="13"/>
  <c r="D80" i="13"/>
  <c r="C80" i="13"/>
  <c r="D76" i="13"/>
  <c r="C76" i="13"/>
  <c r="D75" i="13"/>
  <c r="C75" i="13"/>
  <c r="D74" i="13"/>
  <c r="C74" i="13"/>
  <c r="D73" i="13"/>
  <c r="C73" i="13"/>
  <c r="D72" i="13"/>
  <c r="C72" i="13"/>
  <c r="D71" i="13"/>
  <c r="C71" i="13"/>
  <c r="D70" i="13"/>
  <c r="C70" i="13"/>
  <c r="D69" i="13"/>
  <c r="C69" i="13"/>
  <c r="D68" i="13"/>
  <c r="C68" i="13"/>
  <c r="D67" i="13"/>
  <c r="C67" i="13"/>
  <c r="D66" i="13"/>
  <c r="C66" i="13"/>
  <c r="D65" i="13"/>
  <c r="C65" i="13"/>
  <c r="D64" i="13"/>
  <c r="C64" i="13"/>
  <c r="D63" i="13"/>
  <c r="C63" i="13"/>
  <c r="D62" i="13"/>
  <c r="C62" i="13"/>
  <c r="D61" i="13"/>
  <c r="C61" i="13"/>
  <c r="D60" i="13"/>
  <c r="C60" i="13"/>
  <c r="D56" i="13"/>
  <c r="C56" i="13"/>
  <c r="D55" i="13"/>
  <c r="C55" i="13"/>
  <c r="D54" i="13"/>
  <c r="C54" i="13"/>
  <c r="D53" i="13"/>
  <c r="C53" i="13"/>
  <c r="D52" i="13"/>
  <c r="C52" i="13"/>
  <c r="D51" i="13"/>
  <c r="C51" i="13"/>
  <c r="D50" i="13"/>
  <c r="C50" i="13"/>
  <c r="D49" i="13"/>
  <c r="C49" i="13"/>
  <c r="D48" i="13"/>
  <c r="C48" i="13"/>
  <c r="D47" i="13"/>
  <c r="C47" i="13"/>
  <c r="D46" i="13"/>
  <c r="C46" i="13"/>
  <c r="D45" i="13"/>
  <c r="C45" i="13"/>
  <c r="D44" i="13"/>
  <c r="C44" i="13"/>
  <c r="D43" i="13"/>
  <c r="C43" i="13"/>
  <c r="D42" i="13"/>
  <c r="C42" i="13"/>
  <c r="D41" i="13"/>
  <c r="C41" i="13"/>
  <c r="D40" i="13"/>
  <c r="C40" i="13"/>
  <c r="D39" i="13"/>
  <c r="C39" i="13"/>
  <c r="D38" i="13"/>
  <c r="C38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4" i="13"/>
  <c r="C24" i="13"/>
  <c r="D23" i="13"/>
  <c r="C23" i="13"/>
  <c r="D22" i="13"/>
  <c r="C22" i="13"/>
  <c r="D21" i="13"/>
  <c r="C21" i="13"/>
  <c r="D16" i="13"/>
  <c r="C16" i="13"/>
  <c r="D15" i="13"/>
  <c r="C15" i="13"/>
  <c r="D14" i="13"/>
  <c r="C14" i="13"/>
  <c r="D13" i="13"/>
  <c r="C13" i="13"/>
  <c r="D12" i="13"/>
  <c r="C12" i="13"/>
  <c r="C4" i="13"/>
  <c r="C3" i="13"/>
  <c r="C17" i="13" l="1"/>
  <c r="C77" i="13"/>
  <c r="C118" i="13"/>
  <c r="C147" i="13"/>
  <c r="C164" i="13"/>
  <c r="C181" i="13"/>
  <c r="C203" i="13"/>
  <c r="D77" i="13"/>
  <c r="D118" i="13"/>
  <c r="D147" i="13"/>
  <c r="D164" i="13"/>
  <c r="D181" i="13"/>
  <c r="C198" i="13"/>
  <c r="C92" i="13"/>
  <c r="C101" i="13"/>
  <c r="C110" i="13"/>
  <c r="C139" i="13"/>
  <c r="D92" i="13"/>
  <c r="D101" i="13"/>
  <c r="D110" i="13"/>
  <c r="D139" i="13"/>
  <c r="D17" i="13"/>
  <c r="C57" i="13"/>
  <c r="D57" i="13"/>
  <c r="C183" i="13" l="1"/>
  <c r="C187" i="13" s="1"/>
  <c r="D183" i="13"/>
  <c r="D190" i="13" s="1"/>
  <c r="C190" i="13" l="1"/>
  <c r="C208" i="6"/>
  <c r="C207" i="6"/>
  <c r="C206" i="6"/>
  <c r="C205" i="6"/>
  <c r="C202" i="6"/>
  <c r="C201" i="6"/>
  <c r="C197" i="6"/>
  <c r="C196" i="6"/>
  <c r="C195" i="6"/>
  <c r="C194" i="6"/>
  <c r="C186" i="6"/>
  <c r="D180" i="6"/>
  <c r="C180" i="6"/>
  <c r="D179" i="6"/>
  <c r="C179" i="6"/>
  <c r="D178" i="6"/>
  <c r="C178" i="6"/>
  <c r="D177" i="6"/>
  <c r="C177" i="6"/>
  <c r="D176" i="6"/>
  <c r="C176" i="6"/>
  <c r="D175" i="6"/>
  <c r="C175" i="6"/>
  <c r="D174" i="6"/>
  <c r="C174" i="6"/>
  <c r="D173" i="6"/>
  <c r="C173" i="6"/>
  <c r="D172" i="6"/>
  <c r="C172" i="6"/>
  <c r="D171" i="6"/>
  <c r="C171" i="6"/>
  <c r="D170" i="6"/>
  <c r="C170" i="6"/>
  <c r="D169" i="6"/>
  <c r="C169" i="6"/>
  <c r="D168" i="6"/>
  <c r="C168" i="6"/>
  <c r="D167" i="6"/>
  <c r="C167" i="6"/>
  <c r="C181" i="6" s="1"/>
  <c r="D163" i="6"/>
  <c r="C163" i="6"/>
  <c r="D162" i="6"/>
  <c r="C162" i="6"/>
  <c r="D161" i="6"/>
  <c r="C161" i="6"/>
  <c r="D160" i="6"/>
  <c r="C160" i="6"/>
  <c r="D159" i="6"/>
  <c r="C159" i="6"/>
  <c r="D158" i="6"/>
  <c r="C158" i="6"/>
  <c r="D157" i="6"/>
  <c r="C157" i="6"/>
  <c r="D156" i="6"/>
  <c r="C156" i="6"/>
  <c r="D155" i="6"/>
  <c r="C155" i="6"/>
  <c r="D154" i="6"/>
  <c r="C154" i="6"/>
  <c r="D153" i="6"/>
  <c r="C153" i="6"/>
  <c r="D152" i="6"/>
  <c r="C152" i="6"/>
  <c r="D151" i="6"/>
  <c r="C151" i="6"/>
  <c r="D150" i="6"/>
  <c r="C150" i="6"/>
  <c r="C164" i="6" s="1"/>
  <c r="D146" i="6"/>
  <c r="C146" i="6"/>
  <c r="D145" i="6"/>
  <c r="C145" i="6"/>
  <c r="D144" i="6"/>
  <c r="C144" i="6"/>
  <c r="D143" i="6"/>
  <c r="C143" i="6"/>
  <c r="D142" i="6"/>
  <c r="C142" i="6"/>
  <c r="D138" i="6"/>
  <c r="C138" i="6"/>
  <c r="D137" i="6"/>
  <c r="C137" i="6"/>
  <c r="D136" i="6"/>
  <c r="C136" i="6"/>
  <c r="D135" i="6"/>
  <c r="C135" i="6"/>
  <c r="D134" i="6"/>
  <c r="C134" i="6"/>
  <c r="D133" i="6"/>
  <c r="C133" i="6"/>
  <c r="D131" i="6"/>
  <c r="C131" i="6"/>
  <c r="D130" i="6"/>
  <c r="C130" i="6"/>
  <c r="D129" i="6"/>
  <c r="C129" i="6"/>
  <c r="D128" i="6"/>
  <c r="C128" i="6"/>
  <c r="D127" i="6"/>
  <c r="C127" i="6"/>
  <c r="D126" i="6"/>
  <c r="C126" i="6"/>
  <c r="D125" i="6"/>
  <c r="C125" i="6"/>
  <c r="D124" i="6"/>
  <c r="C124" i="6"/>
  <c r="D123" i="6"/>
  <c r="C123" i="6"/>
  <c r="D122" i="6"/>
  <c r="C122" i="6"/>
  <c r="D121" i="6"/>
  <c r="C121" i="6"/>
  <c r="C139" i="6" s="1"/>
  <c r="D117" i="6"/>
  <c r="C117" i="6"/>
  <c r="D116" i="6"/>
  <c r="C116" i="6"/>
  <c r="D115" i="6"/>
  <c r="C115" i="6"/>
  <c r="D114" i="6"/>
  <c r="C114" i="6"/>
  <c r="D113" i="6"/>
  <c r="C113" i="6"/>
  <c r="D109" i="6"/>
  <c r="C109" i="6"/>
  <c r="D108" i="6"/>
  <c r="C108" i="6"/>
  <c r="D107" i="6"/>
  <c r="C107" i="6"/>
  <c r="D106" i="6"/>
  <c r="C106" i="6"/>
  <c r="D105" i="6"/>
  <c r="C105" i="6"/>
  <c r="D104" i="6"/>
  <c r="C104" i="6"/>
  <c r="D100" i="6"/>
  <c r="C100" i="6"/>
  <c r="D99" i="6"/>
  <c r="C99" i="6"/>
  <c r="D98" i="6"/>
  <c r="C98" i="6"/>
  <c r="D97" i="6"/>
  <c r="C97" i="6"/>
  <c r="D96" i="6"/>
  <c r="C96" i="6"/>
  <c r="D95" i="6"/>
  <c r="C95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C84" i="6"/>
  <c r="D83" i="6"/>
  <c r="C83" i="6"/>
  <c r="D82" i="6"/>
  <c r="C82" i="6"/>
  <c r="D81" i="6"/>
  <c r="C81" i="6"/>
  <c r="D80" i="6"/>
  <c r="C80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60" i="6"/>
  <c r="C60" i="6"/>
  <c r="D56" i="6"/>
  <c r="C56" i="6"/>
  <c r="D55" i="6"/>
  <c r="C55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16" i="6"/>
  <c r="C16" i="6"/>
  <c r="D15" i="6"/>
  <c r="C15" i="6"/>
  <c r="D14" i="6"/>
  <c r="C14" i="6"/>
  <c r="D13" i="6"/>
  <c r="C13" i="6"/>
  <c r="D12" i="6"/>
  <c r="C12" i="6"/>
  <c r="C4" i="6"/>
  <c r="C3" i="6"/>
  <c r="C203" i="6" l="1"/>
  <c r="D139" i="6"/>
  <c r="D164" i="6"/>
  <c r="D181" i="6"/>
  <c r="C198" i="6"/>
  <c r="C17" i="6"/>
  <c r="C77" i="6"/>
  <c r="C92" i="6"/>
  <c r="C101" i="6"/>
  <c r="C110" i="6"/>
  <c r="C118" i="6"/>
  <c r="C147" i="6"/>
  <c r="D17" i="6"/>
  <c r="D77" i="6"/>
  <c r="D92" i="6"/>
  <c r="D101" i="6"/>
  <c r="D110" i="6"/>
  <c r="D118" i="6"/>
  <c r="D147" i="6"/>
  <c r="C57" i="6"/>
  <c r="C183" i="6" s="1"/>
  <c r="D57" i="6"/>
  <c r="D183" i="6" l="1"/>
  <c r="D190" i="6" s="1"/>
  <c r="C187" i="6"/>
  <c r="C190" i="6"/>
  <c r="C208" i="38" l="1"/>
  <c r="C207" i="38"/>
  <c r="C206" i="38"/>
  <c r="C205" i="38"/>
  <c r="C202" i="38"/>
  <c r="C201" i="38"/>
  <c r="C197" i="38"/>
  <c r="C196" i="38"/>
  <c r="C195" i="38"/>
  <c r="C194" i="38"/>
  <c r="C186" i="38"/>
  <c r="D180" i="38"/>
  <c r="C180" i="38"/>
  <c r="D179" i="38"/>
  <c r="C179" i="38"/>
  <c r="D178" i="38"/>
  <c r="C178" i="38"/>
  <c r="D177" i="38"/>
  <c r="C177" i="38"/>
  <c r="D176" i="38"/>
  <c r="C176" i="38"/>
  <c r="D175" i="38"/>
  <c r="C175" i="38"/>
  <c r="D174" i="38"/>
  <c r="C174" i="38"/>
  <c r="D173" i="38"/>
  <c r="C173" i="38"/>
  <c r="D172" i="38"/>
  <c r="C172" i="38"/>
  <c r="D171" i="38"/>
  <c r="C171" i="38"/>
  <c r="D170" i="38"/>
  <c r="C170" i="38"/>
  <c r="D169" i="38"/>
  <c r="C169" i="38"/>
  <c r="D168" i="38"/>
  <c r="C168" i="38"/>
  <c r="D167" i="38"/>
  <c r="C167" i="38"/>
  <c r="D163" i="38"/>
  <c r="C163" i="38"/>
  <c r="D162" i="38"/>
  <c r="C162" i="38"/>
  <c r="D161" i="38"/>
  <c r="C161" i="38"/>
  <c r="D160" i="38"/>
  <c r="C160" i="38"/>
  <c r="D159" i="38"/>
  <c r="C159" i="38"/>
  <c r="D158" i="38"/>
  <c r="C158" i="38"/>
  <c r="D157" i="38"/>
  <c r="C157" i="38"/>
  <c r="D156" i="38"/>
  <c r="C156" i="38"/>
  <c r="D155" i="38"/>
  <c r="C155" i="38"/>
  <c r="D154" i="38"/>
  <c r="C154" i="38"/>
  <c r="D153" i="38"/>
  <c r="C153" i="38"/>
  <c r="D152" i="38"/>
  <c r="C152" i="38"/>
  <c r="D151" i="38"/>
  <c r="C151" i="38"/>
  <c r="D150" i="38"/>
  <c r="C150" i="38"/>
  <c r="D146" i="38"/>
  <c r="C146" i="38"/>
  <c r="D145" i="38"/>
  <c r="C145" i="38"/>
  <c r="D144" i="38"/>
  <c r="C144" i="38"/>
  <c r="D143" i="38"/>
  <c r="C143" i="38"/>
  <c r="D142" i="38"/>
  <c r="C142" i="38"/>
  <c r="D138" i="38"/>
  <c r="C138" i="38"/>
  <c r="D137" i="38"/>
  <c r="C137" i="38"/>
  <c r="D136" i="38"/>
  <c r="C136" i="38"/>
  <c r="D135" i="38"/>
  <c r="C135" i="38"/>
  <c r="D134" i="38"/>
  <c r="C134" i="38"/>
  <c r="D133" i="38"/>
  <c r="C133" i="38"/>
  <c r="D131" i="38"/>
  <c r="C131" i="38"/>
  <c r="D130" i="38"/>
  <c r="C130" i="38"/>
  <c r="D129" i="38"/>
  <c r="C129" i="38"/>
  <c r="D128" i="38"/>
  <c r="C128" i="38"/>
  <c r="D127" i="38"/>
  <c r="C127" i="38"/>
  <c r="D126" i="38"/>
  <c r="C126" i="38"/>
  <c r="D125" i="38"/>
  <c r="C125" i="38"/>
  <c r="D124" i="38"/>
  <c r="C124" i="38"/>
  <c r="D123" i="38"/>
  <c r="C123" i="38"/>
  <c r="D122" i="38"/>
  <c r="D139" i="38" s="1"/>
  <c r="C122" i="38"/>
  <c r="D121" i="38"/>
  <c r="C121" i="38"/>
  <c r="D117" i="38"/>
  <c r="C117" i="38"/>
  <c r="D116" i="38"/>
  <c r="C116" i="38"/>
  <c r="D115" i="38"/>
  <c r="C115" i="38"/>
  <c r="D114" i="38"/>
  <c r="C114" i="38"/>
  <c r="D113" i="38"/>
  <c r="C113" i="38"/>
  <c r="D109" i="38"/>
  <c r="C109" i="38"/>
  <c r="D108" i="38"/>
  <c r="C108" i="38"/>
  <c r="D107" i="38"/>
  <c r="C107" i="38"/>
  <c r="D106" i="38"/>
  <c r="C106" i="38"/>
  <c r="D105" i="38"/>
  <c r="C105" i="38"/>
  <c r="D104" i="38"/>
  <c r="D110" i="38" s="1"/>
  <c r="C104" i="38"/>
  <c r="D100" i="38"/>
  <c r="C100" i="38"/>
  <c r="D99" i="38"/>
  <c r="C99" i="38"/>
  <c r="D98" i="38"/>
  <c r="C98" i="38"/>
  <c r="D97" i="38"/>
  <c r="C97" i="38"/>
  <c r="D96" i="38"/>
  <c r="C96" i="38"/>
  <c r="D95" i="38"/>
  <c r="D101" i="38" s="1"/>
  <c r="C95" i="38"/>
  <c r="D91" i="38"/>
  <c r="C91" i="38"/>
  <c r="D90" i="38"/>
  <c r="C90" i="38"/>
  <c r="D89" i="38"/>
  <c r="C89" i="38"/>
  <c r="D88" i="38"/>
  <c r="C88" i="38"/>
  <c r="D87" i="38"/>
  <c r="C87" i="38"/>
  <c r="D86" i="38"/>
  <c r="C86" i="38"/>
  <c r="D85" i="38"/>
  <c r="C85" i="38"/>
  <c r="D84" i="38"/>
  <c r="C84" i="38"/>
  <c r="D83" i="38"/>
  <c r="C83" i="38"/>
  <c r="D82" i="38"/>
  <c r="C82" i="38"/>
  <c r="D81" i="38"/>
  <c r="C81" i="38"/>
  <c r="D80" i="38"/>
  <c r="D92" i="38" s="1"/>
  <c r="C80" i="38"/>
  <c r="D76" i="38"/>
  <c r="C76" i="38"/>
  <c r="D75" i="38"/>
  <c r="C75" i="38"/>
  <c r="D74" i="38"/>
  <c r="C74" i="38"/>
  <c r="D73" i="38"/>
  <c r="C73" i="38"/>
  <c r="D72" i="38"/>
  <c r="C72" i="38"/>
  <c r="D71" i="38"/>
  <c r="C71" i="38"/>
  <c r="D70" i="38"/>
  <c r="C70" i="38"/>
  <c r="D69" i="38"/>
  <c r="C69" i="38"/>
  <c r="D68" i="38"/>
  <c r="C68" i="38"/>
  <c r="D67" i="38"/>
  <c r="C67" i="38"/>
  <c r="D66" i="38"/>
  <c r="C66" i="38"/>
  <c r="D65" i="38"/>
  <c r="C65" i="38"/>
  <c r="D64" i="38"/>
  <c r="C64" i="38"/>
  <c r="D63" i="38"/>
  <c r="C63" i="38"/>
  <c r="D62" i="38"/>
  <c r="C62" i="38"/>
  <c r="D61" i="38"/>
  <c r="C61" i="38"/>
  <c r="D60" i="38"/>
  <c r="C60" i="38"/>
  <c r="D56" i="38"/>
  <c r="C56" i="38"/>
  <c r="D55" i="38"/>
  <c r="C55" i="38"/>
  <c r="D54" i="38"/>
  <c r="C54" i="38"/>
  <c r="D53" i="38"/>
  <c r="C53" i="38"/>
  <c r="D52" i="38"/>
  <c r="C52" i="38"/>
  <c r="D51" i="38"/>
  <c r="C51" i="38"/>
  <c r="D50" i="38"/>
  <c r="C50" i="38"/>
  <c r="D49" i="38"/>
  <c r="C49" i="38"/>
  <c r="D48" i="38"/>
  <c r="C48" i="38"/>
  <c r="D47" i="38"/>
  <c r="C47" i="38"/>
  <c r="D46" i="38"/>
  <c r="C46" i="38"/>
  <c r="D45" i="38"/>
  <c r="C45" i="38"/>
  <c r="D44" i="38"/>
  <c r="C44" i="38"/>
  <c r="D43" i="38"/>
  <c r="C43" i="38"/>
  <c r="D42" i="38"/>
  <c r="C42" i="38"/>
  <c r="D41" i="38"/>
  <c r="C41" i="38"/>
  <c r="D40" i="38"/>
  <c r="C40" i="38"/>
  <c r="D39" i="38"/>
  <c r="C39" i="38"/>
  <c r="D38" i="38"/>
  <c r="C38" i="38"/>
  <c r="D37" i="38"/>
  <c r="C37" i="38"/>
  <c r="D36" i="38"/>
  <c r="C36" i="38"/>
  <c r="D35" i="38"/>
  <c r="C35" i="38"/>
  <c r="D34" i="38"/>
  <c r="C34" i="38"/>
  <c r="D33" i="38"/>
  <c r="C33" i="38"/>
  <c r="D32" i="38"/>
  <c r="C32" i="38"/>
  <c r="D31" i="38"/>
  <c r="C31" i="38"/>
  <c r="D30" i="38"/>
  <c r="C30" i="38"/>
  <c r="D29" i="38"/>
  <c r="C29" i="38"/>
  <c r="D28" i="38"/>
  <c r="C28" i="38"/>
  <c r="D27" i="38"/>
  <c r="C27" i="38"/>
  <c r="D26" i="38"/>
  <c r="C26" i="38"/>
  <c r="D25" i="38"/>
  <c r="C25" i="38"/>
  <c r="D24" i="38"/>
  <c r="C24" i="38"/>
  <c r="D23" i="38"/>
  <c r="C23" i="38"/>
  <c r="D22" i="38"/>
  <c r="C22" i="38"/>
  <c r="D21" i="38"/>
  <c r="C21" i="38"/>
  <c r="D16" i="38"/>
  <c r="C16" i="38"/>
  <c r="D15" i="38"/>
  <c r="C15" i="38"/>
  <c r="D14" i="38"/>
  <c r="C14" i="38"/>
  <c r="D13" i="38"/>
  <c r="C13" i="38"/>
  <c r="D12" i="38"/>
  <c r="C12" i="38"/>
  <c r="C4" i="38"/>
  <c r="C3" i="38"/>
  <c r="C203" i="38" l="1"/>
  <c r="C92" i="38"/>
  <c r="C101" i="38"/>
  <c r="C110" i="38"/>
  <c r="C139" i="38"/>
  <c r="C17" i="38"/>
  <c r="C77" i="38"/>
  <c r="C118" i="38"/>
  <c r="C147" i="38"/>
  <c r="C164" i="38"/>
  <c r="C181" i="38"/>
  <c r="D17" i="38"/>
  <c r="D77" i="38"/>
  <c r="D118" i="38"/>
  <c r="D147" i="38"/>
  <c r="D164" i="38"/>
  <c r="D181" i="38"/>
  <c r="C198" i="38"/>
  <c r="C57" i="38"/>
  <c r="C183" i="38" s="1"/>
  <c r="C187" i="38" s="1"/>
  <c r="D57" i="38"/>
  <c r="D183" i="38" l="1"/>
  <c r="D190" i="38" s="1"/>
  <c r="C190" i="38"/>
  <c r="C208" i="40" l="1"/>
  <c r="C207" i="40"/>
  <c r="C206" i="40"/>
  <c r="C205" i="40"/>
  <c r="C202" i="40"/>
  <c r="C201" i="40"/>
  <c r="C197" i="40"/>
  <c r="C196" i="40"/>
  <c r="C195" i="40"/>
  <c r="C194" i="40"/>
  <c r="C186" i="40"/>
  <c r="D180" i="40"/>
  <c r="C180" i="40"/>
  <c r="D179" i="40"/>
  <c r="C179" i="40"/>
  <c r="D178" i="40"/>
  <c r="C178" i="40"/>
  <c r="D177" i="40"/>
  <c r="C177" i="40"/>
  <c r="D176" i="40"/>
  <c r="C176" i="40"/>
  <c r="D175" i="40"/>
  <c r="C175" i="40"/>
  <c r="D174" i="40"/>
  <c r="C174" i="40"/>
  <c r="D173" i="40"/>
  <c r="C173" i="40"/>
  <c r="D172" i="40"/>
  <c r="C172" i="40"/>
  <c r="D171" i="40"/>
  <c r="C171" i="40"/>
  <c r="D170" i="40"/>
  <c r="C170" i="40"/>
  <c r="D169" i="40"/>
  <c r="C169" i="40"/>
  <c r="D168" i="40"/>
  <c r="C168" i="40"/>
  <c r="D167" i="40"/>
  <c r="C167" i="40"/>
  <c r="C181" i="40" s="1"/>
  <c r="D163" i="40"/>
  <c r="C163" i="40"/>
  <c r="D162" i="40"/>
  <c r="C162" i="40"/>
  <c r="D161" i="40"/>
  <c r="C161" i="40"/>
  <c r="D160" i="40"/>
  <c r="C160" i="40"/>
  <c r="D159" i="40"/>
  <c r="C159" i="40"/>
  <c r="D158" i="40"/>
  <c r="C158" i="40"/>
  <c r="D157" i="40"/>
  <c r="C157" i="40"/>
  <c r="D156" i="40"/>
  <c r="C156" i="40"/>
  <c r="D155" i="40"/>
  <c r="C155" i="40"/>
  <c r="D154" i="40"/>
  <c r="C154" i="40"/>
  <c r="D153" i="40"/>
  <c r="C153" i="40"/>
  <c r="D152" i="40"/>
  <c r="C152" i="40"/>
  <c r="D151" i="40"/>
  <c r="C151" i="40"/>
  <c r="D150" i="40"/>
  <c r="C150" i="40"/>
  <c r="C164" i="40" s="1"/>
  <c r="D146" i="40"/>
  <c r="C146" i="40"/>
  <c r="D145" i="40"/>
  <c r="C145" i="40"/>
  <c r="D144" i="40"/>
  <c r="C144" i="40"/>
  <c r="D143" i="40"/>
  <c r="C143" i="40"/>
  <c r="C147" i="40" s="1"/>
  <c r="D142" i="40"/>
  <c r="C142" i="40"/>
  <c r="D138" i="40"/>
  <c r="C138" i="40"/>
  <c r="D137" i="40"/>
  <c r="C137" i="40"/>
  <c r="D136" i="40"/>
  <c r="C136" i="40"/>
  <c r="D135" i="40"/>
  <c r="C135" i="40"/>
  <c r="D134" i="40"/>
  <c r="C134" i="40"/>
  <c r="D133" i="40"/>
  <c r="C133" i="40"/>
  <c r="D131" i="40"/>
  <c r="C131" i="40"/>
  <c r="D130" i="40"/>
  <c r="C130" i="40"/>
  <c r="D129" i="40"/>
  <c r="C129" i="40"/>
  <c r="D128" i="40"/>
  <c r="C128" i="40"/>
  <c r="D127" i="40"/>
  <c r="C127" i="40"/>
  <c r="D126" i="40"/>
  <c r="C126" i="40"/>
  <c r="D125" i="40"/>
  <c r="C125" i="40"/>
  <c r="D124" i="40"/>
  <c r="C124" i="40"/>
  <c r="D123" i="40"/>
  <c r="C123" i="40"/>
  <c r="D122" i="40"/>
  <c r="C122" i="40"/>
  <c r="D121" i="40"/>
  <c r="C121" i="40"/>
  <c r="D117" i="40"/>
  <c r="C117" i="40"/>
  <c r="D116" i="40"/>
  <c r="C116" i="40"/>
  <c r="D115" i="40"/>
  <c r="C115" i="40"/>
  <c r="D114" i="40"/>
  <c r="C114" i="40"/>
  <c r="C118" i="40" s="1"/>
  <c r="D113" i="40"/>
  <c r="C113" i="40"/>
  <c r="D109" i="40"/>
  <c r="C109" i="40"/>
  <c r="D108" i="40"/>
  <c r="C108" i="40"/>
  <c r="D107" i="40"/>
  <c r="C107" i="40"/>
  <c r="D106" i="40"/>
  <c r="C106" i="40"/>
  <c r="D105" i="40"/>
  <c r="C105" i="40"/>
  <c r="D104" i="40"/>
  <c r="C104" i="40"/>
  <c r="D100" i="40"/>
  <c r="C100" i="40"/>
  <c r="D99" i="40"/>
  <c r="C99" i="40"/>
  <c r="D98" i="40"/>
  <c r="C98" i="40"/>
  <c r="D97" i="40"/>
  <c r="C97" i="40"/>
  <c r="D96" i="40"/>
  <c r="C96" i="40"/>
  <c r="D95" i="40"/>
  <c r="C95" i="40"/>
  <c r="D91" i="40"/>
  <c r="C91" i="40"/>
  <c r="D90" i="40"/>
  <c r="C90" i="40"/>
  <c r="D89" i="40"/>
  <c r="C89" i="40"/>
  <c r="D88" i="40"/>
  <c r="C88" i="40"/>
  <c r="D87" i="40"/>
  <c r="C87" i="40"/>
  <c r="D86" i="40"/>
  <c r="C86" i="40"/>
  <c r="D85" i="40"/>
  <c r="C85" i="40"/>
  <c r="D84" i="40"/>
  <c r="C84" i="40"/>
  <c r="D83" i="40"/>
  <c r="C83" i="40"/>
  <c r="D82" i="40"/>
  <c r="C82" i="40"/>
  <c r="D81" i="40"/>
  <c r="C81" i="40"/>
  <c r="D80" i="40"/>
  <c r="D92" i="40" s="1"/>
  <c r="C80" i="40"/>
  <c r="D76" i="40"/>
  <c r="C76" i="40"/>
  <c r="D75" i="40"/>
  <c r="C75" i="40"/>
  <c r="D74" i="40"/>
  <c r="C74" i="40"/>
  <c r="D73" i="40"/>
  <c r="C73" i="40"/>
  <c r="D72" i="40"/>
  <c r="C72" i="40"/>
  <c r="D71" i="40"/>
  <c r="C71" i="40"/>
  <c r="D70" i="40"/>
  <c r="C70" i="40"/>
  <c r="D69" i="40"/>
  <c r="C69" i="40"/>
  <c r="D68" i="40"/>
  <c r="C68" i="40"/>
  <c r="D67" i="40"/>
  <c r="C67" i="40"/>
  <c r="D66" i="40"/>
  <c r="C66" i="40"/>
  <c r="D65" i="40"/>
  <c r="C65" i="40"/>
  <c r="D64" i="40"/>
  <c r="C64" i="40"/>
  <c r="D63" i="40"/>
  <c r="C63" i="40"/>
  <c r="D62" i="40"/>
  <c r="C62" i="40"/>
  <c r="D61" i="40"/>
  <c r="C61" i="40"/>
  <c r="D60" i="40"/>
  <c r="C60" i="40"/>
  <c r="C77" i="40" s="1"/>
  <c r="D56" i="40"/>
  <c r="C56" i="40"/>
  <c r="D55" i="40"/>
  <c r="C55" i="40"/>
  <c r="D54" i="40"/>
  <c r="C54" i="40"/>
  <c r="D53" i="40"/>
  <c r="C53" i="40"/>
  <c r="D52" i="40"/>
  <c r="C52" i="40"/>
  <c r="D51" i="40"/>
  <c r="C51" i="40"/>
  <c r="D50" i="40"/>
  <c r="C50" i="40"/>
  <c r="D49" i="40"/>
  <c r="C49" i="40"/>
  <c r="D48" i="40"/>
  <c r="C48" i="40"/>
  <c r="D47" i="40"/>
  <c r="C47" i="40"/>
  <c r="D46" i="40"/>
  <c r="C46" i="40"/>
  <c r="D45" i="40"/>
  <c r="C45" i="40"/>
  <c r="D44" i="40"/>
  <c r="C44" i="40"/>
  <c r="D43" i="40"/>
  <c r="C43" i="40"/>
  <c r="D42" i="40"/>
  <c r="C42" i="40"/>
  <c r="D41" i="40"/>
  <c r="C41" i="40"/>
  <c r="D40" i="40"/>
  <c r="C40" i="40"/>
  <c r="D39" i="40"/>
  <c r="C39" i="40"/>
  <c r="D38" i="40"/>
  <c r="C38" i="40"/>
  <c r="D37" i="40"/>
  <c r="C37" i="40"/>
  <c r="D36" i="40"/>
  <c r="C36" i="40"/>
  <c r="D35" i="40"/>
  <c r="C35" i="40"/>
  <c r="D34" i="40"/>
  <c r="C34" i="40"/>
  <c r="D33" i="40"/>
  <c r="C33" i="40"/>
  <c r="D32" i="40"/>
  <c r="C32" i="40"/>
  <c r="D31" i="40"/>
  <c r="C31" i="40"/>
  <c r="D30" i="40"/>
  <c r="C30" i="40"/>
  <c r="D29" i="40"/>
  <c r="C29" i="40"/>
  <c r="D28" i="40"/>
  <c r="C28" i="40"/>
  <c r="D27" i="40"/>
  <c r="C27" i="40"/>
  <c r="D26" i="40"/>
  <c r="C26" i="40"/>
  <c r="D25" i="40"/>
  <c r="C25" i="40"/>
  <c r="D24" i="40"/>
  <c r="C24" i="40"/>
  <c r="D23" i="40"/>
  <c r="C23" i="40"/>
  <c r="D22" i="40"/>
  <c r="C22" i="40"/>
  <c r="D21" i="40"/>
  <c r="C21" i="40"/>
  <c r="D16" i="40"/>
  <c r="C16" i="40"/>
  <c r="D15" i="40"/>
  <c r="C15" i="40"/>
  <c r="D14" i="40"/>
  <c r="C14" i="40"/>
  <c r="D13" i="40"/>
  <c r="C13" i="40"/>
  <c r="C17" i="40" s="1"/>
  <c r="D12" i="40"/>
  <c r="C12" i="40"/>
  <c r="C4" i="40"/>
  <c r="C3" i="40"/>
  <c r="D17" i="40" l="1"/>
  <c r="D77" i="40"/>
  <c r="D118" i="40"/>
  <c r="D147" i="40"/>
  <c r="D164" i="40"/>
  <c r="D181" i="40"/>
  <c r="C203" i="40"/>
  <c r="C198" i="40"/>
  <c r="C92" i="40"/>
  <c r="C101" i="40"/>
  <c r="C110" i="40"/>
  <c r="C139" i="40"/>
  <c r="D101" i="40"/>
  <c r="D110" i="40"/>
  <c r="D139" i="40"/>
  <c r="C57" i="40"/>
  <c r="C183" i="40" s="1"/>
  <c r="D57" i="40"/>
  <c r="D183" i="40" l="1"/>
  <c r="D190" i="40" s="1"/>
  <c r="C187" i="40"/>
  <c r="C190" i="40"/>
  <c r="C208" i="36" l="1"/>
  <c r="C207" i="36"/>
  <c r="C206" i="36"/>
  <c r="C205" i="36"/>
  <c r="C202" i="36"/>
  <c r="C201" i="36"/>
  <c r="C197" i="36"/>
  <c r="C196" i="36"/>
  <c r="C195" i="36"/>
  <c r="C194" i="36"/>
  <c r="C186" i="36"/>
  <c r="D180" i="36"/>
  <c r="C180" i="36"/>
  <c r="D179" i="36"/>
  <c r="C179" i="36"/>
  <c r="D178" i="36"/>
  <c r="C178" i="36"/>
  <c r="D177" i="36"/>
  <c r="C177" i="36"/>
  <c r="D176" i="36"/>
  <c r="C176" i="36"/>
  <c r="D175" i="36"/>
  <c r="C175" i="36"/>
  <c r="D174" i="36"/>
  <c r="C174" i="36"/>
  <c r="D173" i="36"/>
  <c r="C173" i="36"/>
  <c r="D172" i="36"/>
  <c r="C172" i="36"/>
  <c r="D171" i="36"/>
  <c r="C171" i="36"/>
  <c r="D170" i="36"/>
  <c r="C170" i="36"/>
  <c r="D169" i="36"/>
  <c r="C169" i="36"/>
  <c r="D168" i="36"/>
  <c r="C168" i="36"/>
  <c r="D167" i="36"/>
  <c r="C167" i="36"/>
  <c r="C181" i="36" s="1"/>
  <c r="D163" i="36"/>
  <c r="C163" i="36"/>
  <c r="D162" i="36"/>
  <c r="C162" i="36"/>
  <c r="D161" i="36"/>
  <c r="C161" i="36"/>
  <c r="D160" i="36"/>
  <c r="C160" i="36"/>
  <c r="D159" i="36"/>
  <c r="C159" i="36"/>
  <c r="D158" i="36"/>
  <c r="C158" i="36"/>
  <c r="D157" i="36"/>
  <c r="C157" i="36"/>
  <c r="D156" i="36"/>
  <c r="C156" i="36"/>
  <c r="D155" i="36"/>
  <c r="C155" i="36"/>
  <c r="D154" i="36"/>
  <c r="C154" i="36"/>
  <c r="D153" i="36"/>
  <c r="C153" i="36"/>
  <c r="D152" i="36"/>
  <c r="C152" i="36"/>
  <c r="D151" i="36"/>
  <c r="C151" i="36"/>
  <c r="D150" i="36"/>
  <c r="C150" i="36"/>
  <c r="D146" i="36"/>
  <c r="C146" i="36"/>
  <c r="D145" i="36"/>
  <c r="C145" i="36"/>
  <c r="D144" i="36"/>
  <c r="C144" i="36"/>
  <c r="D143" i="36"/>
  <c r="C143" i="36"/>
  <c r="D142" i="36"/>
  <c r="C142" i="36"/>
  <c r="D138" i="36"/>
  <c r="C138" i="36"/>
  <c r="D137" i="36"/>
  <c r="C137" i="36"/>
  <c r="D136" i="36"/>
  <c r="C136" i="36"/>
  <c r="D135" i="36"/>
  <c r="C135" i="36"/>
  <c r="D134" i="36"/>
  <c r="C134" i="36"/>
  <c r="D133" i="36"/>
  <c r="C133" i="36"/>
  <c r="D131" i="36"/>
  <c r="C131" i="36"/>
  <c r="D130" i="36"/>
  <c r="C130" i="36"/>
  <c r="D129" i="36"/>
  <c r="C129" i="36"/>
  <c r="D128" i="36"/>
  <c r="C128" i="36"/>
  <c r="D127" i="36"/>
  <c r="C127" i="36"/>
  <c r="D126" i="36"/>
  <c r="C126" i="36"/>
  <c r="D125" i="36"/>
  <c r="C125" i="36"/>
  <c r="D124" i="36"/>
  <c r="C124" i="36"/>
  <c r="D123" i="36"/>
  <c r="C123" i="36"/>
  <c r="D122" i="36"/>
  <c r="C122" i="36"/>
  <c r="D121" i="36"/>
  <c r="C121" i="36"/>
  <c r="D117" i="36"/>
  <c r="C117" i="36"/>
  <c r="D116" i="36"/>
  <c r="C116" i="36"/>
  <c r="D115" i="36"/>
  <c r="C115" i="36"/>
  <c r="D114" i="36"/>
  <c r="C114" i="36"/>
  <c r="D113" i="36"/>
  <c r="C113" i="36"/>
  <c r="D109" i="36"/>
  <c r="C109" i="36"/>
  <c r="D108" i="36"/>
  <c r="C108" i="36"/>
  <c r="D107" i="36"/>
  <c r="C107" i="36"/>
  <c r="D106" i="36"/>
  <c r="C106" i="36"/>
  <c r="D105" i="36"/>
  <c r="C105" i="36"/>
  <c r="D104" i="36"/>
  <c r="D110" i="36" s="1"/>
  <c r="C104" i="36"/>
  <c r="D100" i="36"/>
  <c r="C100" i="36"/>
  <c r="D99" i="36"/>
  <c r="C99" i="36"/>
  <c r="D98" i="36"/>
  <c r="C98" i="36"/>
  <c r="D97" i="36"/>
  <c r="C97" i="36"/>
  <c r="D96" i="36"/>
  <c r="C96" i="36"/>
  <c r="D95" i="36"/>
  <c r="D101" i="36" s="1"/>
  <c r="C95" i="36"/>
  <c r="D91" i="36"/>
  <c r="C91" i="36"/>
  <c r="D90" i="36"/>
  <c r="C90" i="36"/>
  <c r="D89" i="36"/>
  <c r="C89" i="36"/>
  <c r="D88" i="36"/>
  <c r="C88" i="36"/>
  <c r="D87" i="36"/>
  <c r="C87" i="36"/>
  <c r="D86" i="36"/>
  <c r="C86" i="36"/>
  <c r="D85" i="36"/>
  <c r="C85" i="36"/>
  <c r="D84" i="36"/>
  <c r="C84" i="36"/>
  <c r="D83" i="36"/>
  <c r="C83" i="36"/>
  <c r="D82" i="36"/>
  <c r="C82" i="36"/>
  <c r="D81" i="36"/>
  <c r="C81" i="36"/>
  <c r="D80" i="36"/>
  <c r="D92" i="36" s="1"/>
  <c r="C80" i="36"/>
  <c r="D76" i="36"/>
  <c r="C76" i="36"/>
  <c r="D75" i="36"/>
  <c r="C75" i="36"/>
  <c r="D74" i="36"/>
  <c r="C74" i="36"/>
  <c r="D73" i="36"/>
  <c r="C73" i="36"/>
  <c r="D72" i="36"/>
  <c r="C72" i="36"/>
  <c r="D71" i="36"/>
  <c r="C71" i="36"/>
  <c r="D70" i="36"/>
  <c r="C70" i="36"/>
  <c r="D69" i="36"/>
  <c r="C69" i="36"/>
  <c r="D68" i="36"/>
  <c r="C68" i="36"/>
  <c r="D67" i="36"/>
  <c r="C67" i="36"/>
  <c r="D66" i="36"/>
  <c r="C66" i="36"/>
  <c r="D65" i="36"/>
  <c r="C65" i="36"/>
  <c r="D64" i="36"/>
  <c r="C64" i="36"/>
  <c r="D63" i="36"/>
  <c r="C63" i="36"/>
  <c r="D62" i="36"/>
  <c r="C62" i="36"/>
  <c r="D61" i="36"/>
  <c r="D77" i="36" s="1"/>
  <c r="C61" i="36"/>
  <c r="D60" i="36"/>
  <c r="C60" i="36"/>
  <c r="D56" i="36"/>
  <c r="C56" i="36"/>
  <c r="D55" i="36"/>
  <c r="C55" i="36"/>
  <c r="D54" i="36"/>
  <c r="C54" i="36"/>
  <c r="D53" i="36"/>
  <c r="C53" i="36"/>
  <c r="D52" i="36"/>
  <c r="C52" i="36"/>
  <c r="D51" i="36"/>
  <c r="C51" i="36"/>
  <c r="D50" i="36"/>
  <c r="C50" i="36"/>
  <c r="D49" i="36"/>
  <c r="C49" i="36"/>
  <c r="D48" i="36"/>
  <c r="C48" i="36"/>
  <c r="D47" i="36"/>
  <c r="C47" i="36"/>
  <c r="D46" i="36"/>
  <c r="C46" i="36"/>
  <c r="D45" i="36"/>
  <c r="C45" i="36"/>
  <c r="D44" i="36"/>
  <c r="C44" i="36"/>
  <c r="D43" i="36"/>
  <c r="C43" i="36"/>
  <c r="D42" i="36"/>
  <c r="C42" i="36"/>
  <c r="D41" i="36"/>
  <c r="C41" i="36"/>
  <c r="D40" i="36"/>
  <c r="C40" i="36"/>
  <c r="D39" i="36"/>
  <c r="C39" i="36"/>
  <c r="D38" i="36"/>
  <c r="C38" i="36"/>
  <c r="D37" i="36"/>
  <c r="C37" i="36"/>
  <c r="D36" i="36"/>
  <c r="C36" i="36"/>
  <c r="D35" i="36"/>
  <c r="C35" i="36"/>
  <c r="D34" i="36"/>
  <c r="C34" i="36"/>
  <c r="D33" i="36"/>
  <c r="C33" i="36"/>
  <c r="D32" i="36"/>
  <c r="C32" i="36"/>
  <c r="D31" i="36"/>
  <c r="C31" i="36"/>
  <c r="D30" i="36"/>
  <c r="C30" i="36"/>
  <c r="D29" i="36"/>
  <c r="C29" i="36"/>
  <c r="D28" i="36"/>
  <c r="C28" i="36"/>
  <c r="D27" i="36"/>
  <c r="C27" i="36"/>
  <c r="D26" i="36"/>
  <c r="C26" i="36"/>
  <c r="D25" i="36"/>
  <c r="C25" i="36"/>
  <c r="D24" i="36"/>
  <c r="C24" i="36"/>
  <c r="D23" i="36"/>
  <c r="C23" i="36"/>
  <c r="D22" i="36"/>
  <c r="C22" i="36"/>
  <c r="D21" i="36"/>
  <c r="C21" i="36"/>
  <c r="D16" i="36"/>
  <c r="C16" i="36"/>
  <c r="D15" i="36"/>
  <c r="C15" i="36"/>
  <c r="D14" i="36"/>
  <c r="C14" i="36"/>
  <c r="D13" i="36"/>
  <c r="C13" i="36"/>
  <c r="D12" i="36"/>
  <c r="D17" i="36" s="1"/>
  <c r="C12" i="36"/>
  <c r="C4" i="36"/>
  <c r="C3" i="36"/>
  <c r="C139" i="36" l="1"/>
  <c r="C164" i="36"/>
  <c r="C203" i="36"/>
  <c r="D139" i="36"/>
  <c r="D164" i="36"/>
  <c r="D181" i="36"/>
  <c r="C198" i="36"/>
  <c r="C17" i="36"/>
  <c r="C77" i="36"/>
  <c r="C92" i="36"/>
  <c r="C101" i="36"/>
  <c r="C110" i="36"/>
  <c r="C118" i="36"/>
  <c r="C147" i="36"/>
  <c r="D118" i="36"/>
  <c r="D147" i="36"/>
  <c r="C57" i="36"/>
  <c r="D57" i="36"/>
  <c r="D183" i="36" l="1"/>
  <c r="D190" i="36" s="1"/>
  <c r="C183" i="36"/>
  <c r="C187" i="36" s="1"/>
  <c r="C190" i="36" l="1"/>
  <c r="C208" i="35"/>
  <c r="C207" i="35"/>
  <c r="C206" i="35"/>
  <c r="C205" i="35"/>
  <c r="C202" i="35"/>
  <c r="C201" i="35"/>
  <c r="C197" i="35"/>
  <c r="C196" i="35"/>
  <c r="C195" i="35"/>
  <c r="C194" i="35"/>
  <c r="C186" i="35"/>
  <c r="D180" i="35"/>
  <c r="C180" i="35"/>
  <c r="D179" i="35"/>
  <c r="C179" i="35"/>
  <c r="D178" i="35"/>
  <c r="C178" i="35"/>
  <c r="D177" i="35"/>
  <c r="C177" i="35"/>
  <c r="D176" i="35"/>
  <c r="C176" i="35"/>
  <c r="D175" i="35"/>
  <c r="C175" i="35"/>
  <c r="D174" i="35"/>
  <c r="C174" i="35"/>
  <c r="D173" i="35"/>
  <c r="C173" i="35"/>
  <c r="D172" i="35"/>
  <c r="C172" i="35"/>
  <c r="D171" i="35"/>
  <c r="C171" i="35"/>
  <c r="D170" i="35"/>
  <c r="C170" i="35"/>
  <c r="D169" i="35"/>
  <c r="C169" i="35"/>
  <c r="D168" i="35"/>
  <c r="C168" i="35"/>
  <c r="D167" i="35"/>
  <c r="C167" i="35"/>
  <c r="C181" i="35" s="1"/>
  <c r="D163" i="35"/>
  <c r="C163" i="35"/>
  <c r="D162" i="35"/>
  <c r="C162" i="35"/>
  <c r="D161" i="35"/>
  <c r="C161" i="35"/>
  <c r="D160" i="35"/>
  <c r="C160" i="35"/>
  <c r="D159" i="35"/>
  <c r="C159" i="35"/>
  <c r="D158" i="35"/>
  <c r="C158" i="35"/>
  <c r="D157" i="35"/>
  <c r="C157" i="35"/>
  <c r="D156" i="35"/>
  <c r="C156" i="35"/>
  <c r="D155" i="35"/>
  <c r="C155" i="35"/>
  <c r="D154" i="35"/>
  <c r="C154" i="35"/>
  <c r="D153" i="35"/>
  <c r="C153" i="35"/>
  <c r="D152" i="35"/>
  <c r="C152" i="35"/>
  <c r="D151" i="35"/>
  <c r="C151" i="35"/>
  <c r="D150" i="35"/>
  <c r="C150" i="35"/>
  <c r="D146" i="35"/>
  <c r="C146" i="35"/>
  <c r="D145" i="35"/>
  <c r="C145" i="35"/>
  <c r="D144" i="35"/>
  <c r="C144" i="35"/>
  <c r="D143" i="35"/>
  <c r="C143" i="35"/>
  <c r="D142" i="35"/>
  <c r="C142" i="35"/>
  <c r="D138" i="35"/>
  <c r="C138" i="35"/>
  <c r="D137" i="35"/>
  <c r="C137" i="35"/>
  <c r="D136" i="35"/>
  <c r="C136" i="35"/>
  <c r="D135" i="35"/>
  <c r="C135" i="35"/>
  <c r="D134" i="35"/>
  <c r="C134" i="35"/>
  <c r="D133" i="35"/>
  <c r="C133" i="35"/>
  <c r="D131" i="35"/>
  <c r="C131" i="35"/>
  <c r="D130" i="35"/>
  <c r="C130" i="35"/>
  <c r="D129" i="35"/>
  <c r="C129" i="35"/>
  <c r="D128" i="35"/>
  <c r="C128" i="35"/>
  <c r="D127" i="35"/>
  <c r="C127" i="35"/>
  <c r="D126" i="35"/>
  <c r="C126" i="35"/>
  <c r="D125" i="35"/>
  <c r="C125" i="35"/>
  <c r="D124" i="35"/>
  <c r="C124" i="35"/>
  <c r="D123" i="35"/>
  <c r="C123" i="35"/>
  <c r="D122" i="35"/>
  <c r="C122" i="35"/>
  <c r="D121" i="35"/>
  <c r="C121" i="35"/>
  <c r="C139" i="35" s="1"/>
  <c r="D117" i="35"/>
  <c r="C117" i="35"/>
  <c r="D116" i="35"/>
  <c r="C116" i="35"/>
  <c r="D115" i="35"/>
  <c r="C115" i="35"/>
  <c r="D114" i="35"/>
  <c r="C114" i="35"/>
  <c r="D113" i="35"/>
  <c r="C113" i="35"/>
  <c r="D109" i="35"/>
  <c r="C109" i="35"/>
  <c r="D108" i="35"/>
  <c r="C108" i="35"/>
  <c r="D107" i="35"/>
  <c r="C107" i="35"/>
  <c r="D106" i="35"/>
  <c r="C106" i="35"/>
  <c r="D105" i="35"/>
  <c r="C105" i="35"/>
  <c r="D104" i="35"/>
  <c r="C104" i="35"/>
  <c r="D100" i="35"/>
  <c r="C100" i="35"/>
  <c r="D99" i="35"/>
  <c r="C99" i="35"/>
  <c r="D98" i="35"/>
  <c r="C98" i="35"/>
  <c r="D97" i="35"/>
  <c r="C97" i="35"/>
  <c r="D96" i="35"/>
  <c r="C96" i="35"/>
  <c r="D95" i="35"/>
  <c r="C95" i="35"/>
  <c r="D91" i="35"/>
  <c r="C91" i="35"/>
  <c r="D90" i="35"/>
  <c r="C90" i="35"/>
  <c r="D89" i="35"/>
  <c r="C89" i="35"/>
  <c r="D88" i="35"/>
  <c r="C88" i="35"/>
  <c r="D87" i="35"/>
  <c r="C87" i="35"/>
  <c r="D86" i="35"/>
  <c r="C86" i="35"/>
  <c r="D85" i="35"/>
  <c r="C85" i="35"/>
  <c r="D84" i="35"/>
  <c r="C84" i="35"/>
  <c r="D83" i="35"/>
  <c r="C83" i="35"/>
  <c r="D82" i="35"/>
  <c r="C82" i="35"/>
  <c r="D81" i="35"/>
  <c r="C81" i="35"/>
  <c r="D80" i="35"/>
  <c r="C80" i="35"/>
  <c r="D76" i="35"/>
  <c r="C76" i="35"/>
  <c r="D75" i="35"/>
  <c r="C75" i="35"/>
  <c r="D74" i="35"/>
  <c r="C74" i="35"/>
  <c r="D73" i="35"/>
  <c r="C73" i="35"/>
  <c r="D72" i="35"/>
  <c r="C72" i="35"/>
  <c r="D71" i="35"/>
  <c r="C71" i="35"/>
  <c r="D70" i="35"/>
  <c r="C70" i="35"/>
  <c r="D69" i="35"/>
  <c r="C69" i="35"/>
  <c r="D68" i="35"/>
  <c r="C68" i="35"/>
  <c r="D67" i="35"/>
  <c r="C67" i="35"/>
  <c r="D66" i="35"/>
  <c r="C66" i="35"/>
  <c r="D65" i="35"/>
  <c r="C65" i="35"/>
  <c r="D64" i="35"/>
  <c r="C64" i="35"/>
  <c r="D63" i="35"/>
  <c r="C63" i="35"/>
  <c r="D62" i="35"/>
  <c r="C62" i="35"/>
  <c r="D61" i="35"/>
  <c r="C61" i="35"/>
  <c r="D60" i="35"/>
  <c r="C60" i="35"/>
  <c r="D56" i="35"/>
  <c r="C56" i="35"/>
  <c r="D55" i="35"/>
  <c r="C55" i="35"/>
  <c r="D54" i="35"/>
  <c r="C54" i="35"/>
  <c r="D53" i="35"/>
  <c r="C53" i="35"/>
  <c r="D52" i="35"/>
  <c r="C52" i="35"/>
  <c r="D51" i="35"/>
  <c r="C51" i="35"/>
  <c r="D50" i="35"/>
  <c r="C50" i="35"/>
  <c r="D49" i="35"/>
  <c r="C49" i="35"/>
  <c r="D48" i="35"/>
  <c r="C48" i="35"/>
  <c r="D47" i="35"/>
  <c r="C47" i="35"/>
  <c r="D46" i="35"/>
  <c r="C46" i="35"/>
  <c r="D45" i="35"/>
  <c r="C45" i="35"/>
  <c r="D44" i="35"/>
  <c r="C44" i="35"/>
  <c r="D43" i="35"/>
  <c r="C43" i="35"/>
  <c r="D42" i="35"/>
  <c r="C42" i="35"/>
  <c r="D41" i="35"/>
  <c r="C41" i="35"/>
  <c r="D40" i="35"/>
  <c r="C40" i="35"/>
  <c r="D39" i="35"/>
  <c r="C39" i="35"/>
  <c r="D38" i="35"/>
  <c r="C38" i="35"/>
  <c r="D37" i="35"/>
  <c r="C37" i="35"/>
  <c r="D36" i="35"/>
  <c r="C36" i="35"/>
  <c r="D35" i="35"/>
  <c r="C35" i="35"/>
  <c r="D34" i="35"/>
  <c r="C34" i="35"/>
  <c r="D33" i="35"/>
  <c r="C33" i="35"/>
  <c r="D32" i="35"/>
  <c r="C32" i="35"/>
  <c r="D31" i="35"/>
  <c r="C31" i="35"/>
  <c r="D30" i="35"/>
  <c r="C30" i="35"/>
  <c r="D29" i="35"/>
  <c r="C29" i="35"/>
  <c r="D28" i="35"/>
  <c r="C28" i="35"/>
  <c r="D27" i="35"/>
  <c r="C27" i="35"/>
  <c r="D26" i="35"/>
  <c r="C26" i="35"/>
  <c r="D25" i="35"/>
  <c r="C25" i="35"/>
  <c r="D24" i="35"/>
  <c r="C24" i="35"/>
  <c r="D23" i="35"/>
  <c r="C23" i="35"/>
  <c r="D22" i="35"/>
  <c r="C22" i="35"/>
  <c r="D21" i="35"/>
  <c r="C21" i="35"/>
  <c r="D16" i="35"/>
  <c r="C16" i="35"/>
  <c r="D15" i="35"/>
  <c r="C15" i="35"/>
  <c r="D14" i="35"/>
  <c r="C14" i="35"/>
  <c r="D13" i="35"/>
  <c r="C13" i="35"/>
  <c r="D12" i="35"/>
  <c r="C12" i="35"/>
  <c r="C4" i="35"/>
  <c r="C3" i="35"/>
  <c r="C164" i="35" l="1"/>
  <c r="D17" i="35"/>
  <c r="D77" i="35"/>
  <c r="D92" i="35"/>
  <c r="D101" i="35"/>
  <c r="C203" i="35"/>
  <c r="D139" i="35"/>
  <c r="D164" i="35"/>
  <c r="D181" i="35"/>
  <c r="C198" i="35"/>
  <c r="C17" i="35"/>
  <c r="C77" i="35"/>
  <c r="C92" i="35"/>
  <c r="C101" i="35"/>
  <c r="C110" i="35"/>
  <c r="C118" i="35"/>
  <c r="C147" i="35"/>
  <c r="D110" i="35"/>
  <c r="D118" i="35"/>
  <c r="D147" i="35"/>
  <c r="C57" i="35"/>
  <c r="D57" i="35"/>
  <c r="C183" i="35" l="1"/>
  <c r="D183" i="35"/>
  <c r="D190" i="35" s="1"/>
  <c r="C187" i="35"/>
  <c r="C190" i="35"/>
  <c r="C208" i="27" l="1"/>
  <c r="C207" i="27"/>
  <c r="C206" i="27"/>
  <c r="C205" i="27"/>
  <c r="C202" i="27"/>
  <c r="C201" i="27"/>
  <c r="C197" i="27"/>
  <c r="C196" i="27"/>
  <c r="C195" i="27"/>
  <c r="C194" i="27"/>
  <c r="C186" i="27"/>
  <c r="D180" i="27"/>
  <c r="C180" i="27"/>
  <c r="D179" i="27"/>
  <c r="C179" i="27"/>
  <c r="D178" i="27"/>
  <c r="C178" i="27"/>
  <c r="D177" i="27"/>
  <c r="C177" i="27"/>
  <c r="D176" i="27"/>
  <c r="C176" i="27"/>
  <c r="D175" i="27"/>
  <c r="C175" i="27"/>
  <c r="D174" i="27"/>
  <c r="C174" i="27"/>
  <c r="D173" i="27"/>
  <c r="C173" i="27"/>
  <c r="D172" i="27"/>
  <c r="C172" i="27"/>
  <c r="D171" i="27"/>
  <c r="C171" i="27"/>
  <c r="D170" i="27"/>
  <c r="C170" i="27"/>
  <c r="D169" i="27"/>
  <c r="C169" i="27"/>
  <c r="D168" i="27"/>
  <c r="C168" i="27"/>
  <c r="D167" i="27"/>
  <c r="C167" i="27"/>
  <c r="C181" i="27" s="1"/>
  <c r="D163" i="27"/>
  <c r="C163" i="27"/>
  <c r="D162" i="27"/>
  <c r="C162" i="27"/>
  <c r="D161" i="27"/>
  <c r="C161" i="27"/>
  <c r="D160" i="27"/>
  <c r="C160" i="27"/>
  <c r="D159" i="27"/>
  <c r="C159" i="27"/>
  <c r="D158" i="27"/>
  <c r="C158" i="27"/>
  <c r="D157" i="27"/>
  <c r="C157" i="27"/>
  <c r="D156" i="27"/>
  <c r="C156" i="27"/>
  <c r="D155" i="27"/>
  <c r="C155" i="27"/>
  <c r="D154" i="27"/>
  <c r="C154" i="27"/>
  <c r="D153" i="27"/>
  <c r="C153" i="27"/>
  <c r="D152" i="27"/>
  <c r="C152" i="27"/>
  <c r="D151" i="27"/>
  <c r="C151" i="27"/>
  <c r="D150" i="27"/>
  <c r="C150" i="27"/>
  <c r="C164" i="27" s="1"/>
  <c r="D146" i="27"/>
  <c r="C146" i="27"/>
  <c r="D145" i="27"/>
  <c r="C145" i="27"/>
  <c r="D144" i="27"/>
  <c r="C144" i="27"/>
  <c r="D143" i="27"/>
  <c r="C143" i="27"/>
  <c r="D142" i="27"/>
  <c r="C142" i="27"/>
  <c r="D138" i="27"/>
  <c r="C138" i="27"/>
  <c r="D137" i="27"/>
  <c r="C137" i="27"/>
  <c r="D136" i="27"/>
  <c r="C136" i="27"/>
  <c r="D135" i="27"/>
  <c r="C135" i="27"/>
  <c r="D134" i="27"/>
  <c r="C134" i="27"/>
  <c r="D133" i="27"/>
  <c r="C133" i="27"/>
  <c r="D131" i="27"/>
  <c r="C131" i="27"/>
  <c r="D130" i="27"/>
  <c r="C130" i="27"/>
  <c r="D129" i="27"/>
  <c r="C129" i="27"/>
  <c r="D128" i="27"/>
  <c r="C128" i="27"/>
  <c r="D127" i="27"/>
  <c r="C127" i="27"/>
  <c r="D126" i="27"/>
  <c r="C126" i="27"/>
  <c r="D125" i="27"/>
  <c r="C125" i="27"/>
  <c r="D124" i="27"/>
  <c r="C124" i="27"/>
  <c r="D123" i="27"/>
  <c r="C123" i="27"/>
  <c r="D122" i="27"/>
  <c r="C122" i="27"/>
  <c r="D121" i="27"/>
  <c r="C121" i="27"/>
  <c r="C139" i="27" s="1"/>
  <c r="D117" i="27"/>
  <c r="C117" i="27"/>
  <c r="D116" i="27"/>
  <c r="C116" i="27"/>
  <c r="D115" i="27"/>
  <c r="C115" i="27"/>
  <c r="D114" i="27"/>
  <c r="C114" i="27"/>
  <c r="D113" i="27"/>
  <c r="C113" i="27"/>
  <c r="D109" i="27"/>
  <c r="C109" i="27"/>
  <c r="D108" i="27"/>
  <c r="C108" i="27"/>
  <c r="D107" i="27"/>
  <c r="C107" i="27"/>
  <c r="D106" i="27"/>
  <c r="C106" i="27"/>
  <c r="D105" i="27"/>
  <c r="C105" i="27"/>
  <c r="D104" i="27"/>
  <c r="C104" i="27"/>
  <c r="D100" i="27"/>
  <c r="C100" i="27"/>
  <c r="D99" i="27"/>
  <c r="C99" i="27"/>
  <c r="D98" i="27"/>
  <c r="C98" i="27"/>
  <c r="D97" i="27"/>
  <c r="C97" i="27"/>
  <c r="D96" i="27"/>
  <c r="C96" i="27"/>
  <c r="D95" i="27"/>
  <c r="D101" i="27" s="1"/>
  <c r="C95" i="27"/>
  <c r="D91" i="27"/>
  <c r="C91" i="27"/>
  <c r="D90" i="27"/>
  <c r="C90" i="27"/>
  <c r="D89" i="27"/>
  <c r="C89" i="27"/>
  <c r="D88" i="27"/>
  <c r="C88" i="27"/>
  <c r="D87" i="27"/>
  <c r="C87" i="27"/>
  <c r="D86" i="27"/>
  <c r="C86" i="27"/>
  <c r="D85" i="27"/>
  <c r="C85" i="27"/>
  <c r="D84" i="27"/>
  <c r="C84" i="27"/>
  <c r="D83" i="27"/>
  <c r="C83" i="27"/>
  <c r="D82" i="27"/>
  <c r="C82" i="27"/>
  <c r="D81" i="27"/>
  <c r="C81" i="27"/>
  <c r="D80" i="27"/>
  <c r="D92" i="27" s="1"/>
  <c r="C80" i="27"/>
  <c r="D76" i="27"/>
  <c r="C76" i="27"/>
  <c r="D75" i="27"/>
  <c r="C75" i="27"/>
  <c r="D74" i="27"/>
  <c r="C74" i="27"/>
  <c r="D73" i="27"/>
  <c r="C73" i="27"/>
  <c r="D72" i="27"/>
  <c r="C72" i="27"/>
  <c r="D71" i="27"/>
  <c r="C71" i="27"/>
  <c r="D70" i="27"/>
  <c r="C70" i="27"/>
  <c r="D69" i="27"/>
  <c r="C69" i="27"/>
  <c r="D68" i="27"/>
  <c r="C68" i="27"/>
  <c r="D67" i="27"/>
  <c r="C67" i="27"/>
  <c r="D66" i="27"/>
  <c r="C66" i="27"/>
  <c r="D65" i="27"/>
  <c r="C65" i="27"/>
  <c r="D64" i="27"/>
  <c r="C64" i="27"/>
  <c r="D63" i="27"/>
  <c r="C63" i="27"/>
  <c r="D62" i="27"/>
  <c r="C62" i="27"/>
  <c r="D61" i="27"/>
  <c r="C61" i="27"/>
  <c r="D60" i="27"/>
  <c r="C60" i="27"/>
  <c r="D56" i="27"/>
  <c r="C56" i="27"/>
  <c r="D55" i="27"/>
  <c r="C55" i="27"/>
  <c r="D54" i="27"/>
  <c r="C54" i="27"/>
  <c r="D53" i="27"/>
  <c r="C53" i="27"/>
  <c r="D52" i="27"/>
  <c r="C52" i="27"/>
  <c r="D51" i="27"/>
  <c r="C51" i="27"/>
  <c r="D50" i="27"/>
  <c r="C50" i="27"/>
  <c r="D49" i="27"/>
  <c r="C49" i="27"/>
  <c r="D48" i="27"/>
  <c r="C48" i="27"/>
  <c r="D47" i="27"/>
  <c r="C47" i="27"/>
  <c r="D46" i="27"/>
  <c r="C46" i="27"/>
  <c r="D45" i="27"/>
  <c r="C45" i="27"/>
  <c r="D44" i="27"/>
  <c r="C44" i="27"/>
  <c r="D43" i="27"/>
  <c r="C43" i="27"/>
  <c r="D42" i="27"/>
  <c r="C42" i="27"/>
  <c r="D41" i="27"/>
  <c r="C41" i="27"/>
  <c r="D40" i="27"/>
  <c r="C40" i="27"/>
  <c r="D39" i="27"/>
  <c r="C39" i="27"/>
  <c r="D38" i="27"/>
  <c r="C38" i="27"/>
  <c r="D37" i="27"/>
  <c r="C37" i="27"/>
  <c r="D36" i="27"/>
  <c r="C36" i="27"/>
  <c r="D35" i="27"/>
  <c r="C35" i="27"/>
  <c r="D34" i="27"/>
  <c r="C34" i="27"/>
  <c r="D33" i="27"/>
  <c r="C33" i="27"/>
  <c r="D32" i="27"/>
  <c r="C32" i="27"/>
  <c r="D31" i="27"/>
  <c r="C31" i="27"/>
  <c r="D30" i="27"/>
  <c r="C30" i="27"/>
  <c r="D29" i="27"/>
  <c r="C29" i="27"/>
  <c r="D28" i="27"/>
  <c r="C28" i="27"/>
  <c r="D27" i="27"/>
  <c r="C27" i="27"/>
  <c r="D26" i="27"/>
  <c r="C26" i="27"/>
  <c r="D25" i="27"/>
  <c r="C25" i="27"/>
  <c r="D24" i="27"/>
  <c r="C24" i="27"/>
  <c r="D23" i="27"/>
  <c r="C23" i="27"/>
  <c r="D22" i="27"/>
  <c r="C22" i="27"/>
  <c r="D21" i="27"/>
  <c r="C21" i="27"/>
  <c r="D16" i="27"/>
  <c r="C16" i="27"/>
  <c r="D15" i="27"/>
  <c r="C15" i="27"/>
  <c r="D14" i="27"/>
  <c r="C14" i="27"/>
  <c r="D13" i="27"/>
  <c r="C13" i="27"/>
  <c r="D12" i="27"/>
  <c r="D17" i="27" s="1"/>
  <c r="C12" i="27"/>
  <c r="C4" i="27"/>
  <c r="C3" i="27"/>
  <c r="C203" i="27" l="1"/>
  <c r="D181" i="27"/>
  <c r="D139" i="27"/>
  <c r="D164" i="27"/>
  <c r="D77" i="27"/>
  <c r="C198" i="27"/>
  <c r="C17" i="27"/>
  <c r="C77" i="27"/>
  <c r="C92" i="27"/>
  <c r="C101" i="27"/>
  <c r="C110" i="27"/>
  <c r="C118" i="27"/>
  <c r="C147" i="27"/>
  <c r="D110" i="27"/>
  <c r="D118" i="27"/>
  <c r="D147" i="27"/>
  <c r="C57" i="27"/>
  <c r="D57" i="27"/>
  <c r="D183" i="27" l="1"/>
  <c r="D190" i="27" s="1"/>
  <c r="C183" i="27"/>
  <c r="C187" i="27" s="1"/>
  <c r="C190" i="27" l="1"/>
  <c r="C208" i="11"/>
  <c r="C207" i="11"/>
  <c r="C206" i="11"/>
  <c r="C205" i="11"/>
  <c r="C202" i="11"/>
  <c r="C201" i="11"/>
  <c r="C197" i="11"/>
  <c r="C196" i="11"/>
  <c r="C195" i="11"/>
  <c r="C194" i="11"/>
  <c r="C186" i="11"/>
  <c r="D180" i="11"/>
  <c r="C180" i="11"/>
  <c r="D179" i="11"/>
  <c r="C179" i="11"/>
  <c r="D178" i="11"/>
  <c r="C178" i="11"/>
  <c r="D177" i="11"/>
  <c r="C177" i="11"/>
  <c r="D176" i="11"/>
  <c r="C176" i="11"/>
  <c r="D175" i="11"/>
  <c r="C175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8" i="11"/>
  <c r="C168" i="11"/>
  <c r="D167" i="11"/>
  <c r="D181" i="11" s="1"/>
  <c r="C167" i="11"/>
  <c r="C181" i="11" s="1"/>
  <c r="D163" i="11"/>
  <c r="C163" i="11"/>
  <c r="D162" i="11"/>
  <c r="C162" i="11"/>
  <c r="D161" i="11"/>
  <c r="C161" i="11"/>
  <c r="D160" i="11"/>
  <c r="C160" i="11"/>
  <c r="D159" i="11"/>
  <c r="C159" i="11"/>
  <c r="D158" i="11"/>
  <c r="C158" i="11"/>
  <c r="D157" i="11"/>
  <c r="C157" i="11"/>
  <c r="D156" i="11"/>
  <c r="C156" i="11"/>
  <c r="D155" i="11"/>
  <c r="C155" i="11"/>
  <c r="D154" i="11"/>
  <c r="C154" i="11"/>
  <c r="D153" i="11"/>
  <c r="C153" i="11"/>
  <c r="D152" i="11"/>
  <c r="C152" i="11"/>
  <c r="D151" i="11"/>
  <c r="C151" i="11"/>
  <c r="D150" i="11"/>
  <c r="D164" i="11" s="1"/>
  <c r="C150" i="11"/>
  <c r="C164" i="11" s="1"/>
  <c r="D146" i="11"/>
  <c r="C146" i="11"/>
  <c r="D145" i="11"/>
  <c r="C145" i="11"/>
  <c r="D144" i="11"/>
  <c r="C144" i="11"/>
  <c r="D143" i="11"/>
  <c r="C143" i="11"/>
  <c r="C147" i="11" s="1"/>
  <c r="D142" i="11"/>
  <c r="C142" i="11"/>
  <c r="D138" i="11"/>
  <c r="C138" i="11"/>
  <c r="D137" i="11"/>
  <c r="C137" i="11"/>
  <c r="D136" i="11"/>
  <c r="C136" i="11"/>
  <c r="D135" i="11"/>
  <c r="C135" i="11"/>
  <c r="D134" i="11"/>
  <c r="C134" i="11"/>
  <c r="D133" i="11"/>
  <c r="C133" i="11"/>
  <c r="D131" i="11"/>
  <c r="C131" i="11"/>
  <c r="D130" i="11"/>
  <c r="C130" i="11"/>
  <c r="D129" i="11"/>
  <c r="C129" i="11"/>
  <c r="D128" i="11"/>
  <c r="C128" i="11"/>
  <c r="D127" i="11"/>
  <c r="C127" i="11"/>
  <c r="D126" i="11"/>
  <c r="C126" i="11"/>
  <c r="D125" i="11"/>
  <c r="C125" i="11"/>
  <c r="D124" i="11"/>
  <c r="C124" i="11"/>
  <c r="D123" i="11"/>
  <c r="C123" i="11"/>
  <c r="D122" i="11"/>
  <c r="C122" i="11"/>
  <c r="D121" i="11"/>
  <c r="C121" i="11"/>
  <c r="D117" i="11"/>
  <c r="C117" i="11"/>
  <c r="D116" i="11"/>
  <c r="C116" i="11"/>
  <c r="D115" i="11"/>
  <c r="C115" i="11"/>
  <c r="D114" i="11"/>
  <c r="C114" i="11"/>
  <c r="C118" i="11" s="1"/>
  <c r="D113" i="11"/>
  <c r="C113" i="11"/>
  <c r="D109" i="11"/>
  <c r="C109" i="11"/>
  <c r="D108" i="11"/>
  <c r="C108" i="11"/>
  <c r="D107" i="11"/>
  <c r="C107" i="11"/>
  <c r="D106" i="11"/>
  <c r="C106" i="11"/>
  <c r="D105" i="11"/>
  <c r="C105" i="11"/>
  <c r="D104" i="11"/>
  <c r="C104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6" i="11"/>
  <c r="C76" i="11"/>
  <c r="D75" i="11"/>
  <c r="C75" i="11"/>
  <c r="D74" i="11"/>
  <c r="C74" i="11"/>
  <c r="D73" i="11"/>
  <c r="C73" i="11"/>
  <c r="D72" i="11"/>
  <c r="C72" i="11"/>
  <c r="D71" i="11"/>
  <c r="C71" i="11"/>
  <c r="D70" i="11"/>
  <c r="C70" i="11"/>
  <c r="D69" i="11"/>
  <c r="C69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D77" i="11" s="1"/>
  <c r="C60" i="11"/>
  <c r="C77" i="11" s="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16" i="11"/>
  <c r="C16" i="11"/>
  <c r="D15" i="11"/>
  <c r="C15" i="11"/>
  <c r="D14" i="11"/>
  <c r="C14" i="11"/>
  <c r="D13" i="11"/>
  <c r="C13" i="11"/>
  <c r="D12" i="11"/>
  <c r="C12" i="11"/>
  <c r="C4" i="11"/>
  <c r="C3" i="11"/>
  <c r="C198" i="11" l="1"/>
  <c r="C92" i="11"/>
  <c r="C101" i="11"/>
  <c r="C110" i="11"/>
  <c r="C203" i="11"/>
  <c r="C139" i="11"/>
  <c r="D139" i="11"/>
  <c r="D17" i="11"/>
  <c r="D92" i="11"/>
  <c r="D101" i="11"/>
  <c r="D110" i="11"/>
  <c r="D118" i="11"/>
  <c r="D147" i="11"/>
  <c r="C17" i="11"/>
  <c r="C57" i="11"/>
  <c r="C183" i="11" s="1"/>
  <c r="C187" i="11" s="1"/>
  <c r="D57" i="11"/>
  <c r="D183" i="11" s="1"/>
  <c r="D190" i="11" s="1"/>
  <c r="C190" i="11" l="1"/>
  <c r="C208" i="7" l="1"/>
  <c r="C207" i="7"/>
  <c r="C206" i="7"/>
  <c r="C205" i="7"/>
  <c r="C202" i="7"/>
  <c r="C201" i="7"/>
  <c r="C197" i="7"/>
  <c r="C196" i="7"/>
  <c r="C195" i="7"/>
  <c r="C194" i="7"/>
  <c r="C186" i="7"/>
  <c r="D180" i="7"/>
  <c r="C180" i="7"/>
  <c r="D179" i="7"/>
  <c r="C179" i="7"/>
  <c r="D178" i="7"/>
  <c r="C178" i="7"/>
  <c r="D177" i="7"/>
  <c r="C177" i="7"/>
  <c r="D176" i="7"/>
  <c r="C176" i="7"/>
  <c r="D175" i="7"/>
  <c r="C175" i="7"/>
  <c r="D174" i="7"/>
  <c r="C174" i="7"/>
  <c r="D173" i="7"/>
  <c r="C173" i="7"/>
  <c r="D172" i="7"/>
  <c r="C172" i="7"/>
  <c r="D171" i="7"/>
  <c r="C171" i="7"/>
  <c r="D170" i="7"/>
  <c r="C170" i="7"/>
  <c r="D169" i="7"/>
  <c r="C169" i="7"/>
  <c r="D168" i="7"/>
  <c r="C168" i="7"/>
  <c r="D167" i="7"/>
  <c r="C167" i="7"/>
  <c r="D163" i="7"/>
  <c r="C163" i="7"/>
  <c r="D162" i="7"/>
  <c r="C162" i="7"/>
  <c r="D161" i="7"/>
  <c r="C161" i="7"/>
  <c r="D160" i="7"/>
  <c r="C160" i="7"/>
  <c r="D159" i="7"/>
  <c r="C159" i="7"/>
  <c r="D158" i="7"/>
  <c r="C158" i="7"/>
  <c r="D157" i="7"/>
  <c r="C157" i="7"/>
  <c r="D156" i="7"/>
  <c r="C156" i="7"/>
  <c r="D155" i="7"/>
  <c r="C155" i="7"/>
  <c r="D154" i="7"/>
  <c r="C154" i="7"/>
  <c r="D153" i="7"/>
  <c r="C153" i="7"/>
  <c r="D152" i="7"/>
  <c r="C152" i="7"/>
  <c r="D151" i="7"/>
  <c r="C151" i="7"/>
  <c r="D150" i="7"/>
  <c r="C150" i="7"/>
  <c r="D146" i="7"/>
  <c r="C146" i="7"/>
  <c r="D145" i="7"/>
  <c r="C145" i="7"/>
  <c r="D144" i="7"/>
  <c r="C144" i="7"/>
  <c r="D143" i="7"/>
  <c r="C143" i="7"/>
  <c r="D142" i="7"/>
  <c r="C142" i="7"/>
  <c r="D138" i="7"/>
  <c r="C138" i="7"/>
  <c r="D137" i="7"/>
  <c r="C137" i="7"/>
  <c r="D136" i="7"/>
  <c r="C136" i="7"/>
  <c r="D135" i="7"/>
  <c r="C135" i="7"/>
  <c r="D134" i="7"/>
  <c r="C134" i="7"/>
  <c r="D133" i="7"/>
  <c r="C133" i="7"/>
  <c r="D131" i="7"/>
  <c r="C131" i="7"/>
  <c r="D130" i="7"/>
  <c r="C130" i="7"/>
  <c r="D129" i="7"/>
  <c r="C129" i="7"/>
  <c r="D128" i="7"/>
  <c r="C128" i="7"/>
  <c r="D127" i="7"/>
  <c r="C127" i="7"/>
  <c r="D126" i="7"/>
  <c r="C126" i="7"/>
  <c r="D125" i="7"/>
  <c r="C125" i="7"/>
  <c r="D124" i="7"/>
  <c r="C124" i="7"/>
  <c r="D123" i="7"/>
  <c r="C123" i="7"/>
  <c r="D122" i="7"/>
  <c r="C122" i="7"/>
  <c r="D121" i="7"/>
  <c r="C121" i="7"/>
  <c r="D117" i="7"/>
  <c r="C117" i="7"/>
  <c r="D116" i="7"/>
  <c r="C116" i="7"/>
  <c r="D115" i="7"/>
  <c r="C115" i="7"/>
  <c r="D114" i="7"/>
  <c r="C114" i="7"/>
  <c r="D113" i="7"/>
  <c r="C113" i="7"/>
  <c r="D109" i="7"/>
  <c r="C109" i="7"/>
  <c r="D108" i="7"/>
  <c r="C108" i="7"/>
  <c r="D107" i="7"/>
  <c r="C107" i="7"/>
  <c r="D106" i="7"/>
  <c r="C106" i="7"/>
  <c r="D105" i="7"/>
  <c r="C105" i="7"/>
  <c r="D104" i="7"/>
  <c r="C104" i="7"/>
  <c r="D100" i="7"/>
  <c r="C100" i="7"/>
  <c r="D99" i="7"/>
  <c r="C99" i="7"/>
  <c r="D98" i="7"/>
  <c r="C98" i="7"/>
  <c r="D97" i="7"/>
  <c r="C97" i="7"/>
  <c r="D96" i="7"/>
  <c r="C96" i="7"/>
  <c r="D95" i="7"/>
  <c r="C95" i="7"/>
  <c r="D91" i="7"/>
  <c r="C91" i="7"/>
  <c r="D90" i="7"/>
  <c r="C90" i="7"/>
  <c r="D89" i="7"/>
  <c r="C89" i="7"/>
  <c r="D88" i="7"/>
  <c r="C88" i="7"/>
  <c r="D87" i="7"/>
  <c r="C87" i="7"/>
  <c r="D86" i="7"/>
  <c r="C86" i="7"/>
  <c r="D85" i="7"/>
  <c r="C85" i="7"/>
  <c r="D84" i="7"/>
  <c r="C84" i="7"/>
  <c r="D83" i="7"/>
  <c r="C83" i="7"/>
  <c r="D82" i="7"/>
  <c r="C82" i="7"/>
  <c r="D81" i="7"/>
  <c r="C81" i="7"/>
  <c r="D80" i="7"/>
  <c r="C80" i="7"/>
  <c r="D76" i="7"/>
  <c r="C76" i="7"/>
  <c r="D75" i="7"/>
  <c r="C75" i="7"/>
  <c r="D74" i="7"/>
  <c r="C74" i="7"/>
  <c r="D73" i="7"/>
  <c r="C73" i="7"/>
  <c r="D72" i="7"/>
  <c r="C72" i="7"/>
  <c r="D71" i="7"/>
  <c r="C71" i="7"/>
  <c r="D70" i="7"/>
  <c r="C70" i="7"/>
  <c r="D69" i="7"/>
  <c r="C69" i="7"/>
  <c r="D68" i="7"/>
  <c r="C68" i="7"/>
  <c r="D67" i="7"/>
  <c r="C67" i="7"/>
  <c r="D66" i="7"/>
  <c r="C66" i="7"/>
  <c r="D65" i="7"/>
  <c r="C65" i="7"/>
  <c r="D64" i="7"/>
  <c r="C64" i="7"/>
  <c r="D63" i="7"/>
  <c r="C63" i="7"/>
  <c r="D62" i="7"/>
  <c r="C62" i="7"/>
  <c r="D61" i="7"/>
  <c r="C61" i="7"/>
  <c r="D60" i="7"/>
  <c r="C60" i="7"/>
  <c r="D56" i="7"/>
  <c r="C56" i="7"/>
  <c r="D55" i="7"/>
  <c r="C55" i="7"/>
  <c r="D54" i="7"/>
  <c r="C54" i="7"/>
  <c r="D53" i="7"/>
  <c r="C53" i="7"/>
  <c r="D52" i="7"/>
  <c r="C52" i="7"/>
  <c r="D51" i="7"/>
  <c r="C51" i="7"/>
  <c r="D50" i="7"/>
  <c r="C50" i="7"/>
  <c r="D49" i="7"/>
  <c r="C49" i="7"/>
  <c r="D48" i="7"/>
  <c r="C48" i="7"/>
  <c r="D47" i="7"/>
  <c r="C47" i="7"/>
  <c r="D46" i="7"/>
  <c r="C46" i="7"/>
  <c r="D45" i="7"/>
  <c r="C45" i="7"/>
  <c r="D44" i="7"/>
  <c r="C44" i="7"/>
  <c r="D43" i="7"/>
  <c r="C43" i="7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16" i="7"/>
  <c r="C16" i="7"/>
  <c r="D15" i="7"/>
  <c r="C15" i="7"/>
  <c r="D14" i="7"/>
  <c r="C14" i="7"/>
  <c r="D13" i="7"/>
  <c r="C13" i="7"/>
  <c r="D12" i="7"/>
  <c r="C12" i="7"/>
  <c r="C4" i="7"/>
  <c r="C3" i="7"/>
  <c r="C203" i="7" l="1"/>
  <c r="C92" i="7"/>
  <c r="C101" i="7"/>
  <c r="C110" i="7"/>
  <c r="C139" i="7"/>
  <c r="D92" i="7"/>
  <c r="D101" i="7"/>
  <c r="D110" i="7"/>
  <c r="D17" i="7"/>
  <c r="D77" i="7"/>
  <c r="D118" i="7"/>
  <c r="D147" i="7"/>
  <c r="D164" i="7"/>
  <c r="D181" i="7"/>
  <c r="C198" i="7"/>
  <c r="D139" i="7"/>
  <c r="C17" i="7"/>
  <c r="C77" i="7"/>
  <c r="C118" i="7"/>
  <c r="C147" i="7"/>
  <c r="C164" i="7"/>
  <c r="C181" i="7"/>
  <c r="C57" i="7"/>
  <c r="D57" i="7"/>
  <c r="C183" i="7" l="1"/>
  <c r="C187" i="7" s="1"/>
  <c r="D183" i="7"/>
  <c r="D190" i="7" s="1"/>
  <c r="C190" i="7"/>
  <c r="C208" i="25" l="1"/>
  <c r="C207" i="25"/>
  <c r="C206" i="25"/>
  <c r="C205" i="25"/>
  <c r="C202" i="25"/>
  <c r="C201" i="25"/>
  <c r="C197" i="25"/>
  <c r="C196" i="25"/>
  <c r="C195" i="25"/>
  <c r="C194" i="25"/>
  <c r="C186" i="25"/>
  <c r="D180" i="25"/>
  <c r="C180" i="25"/>
  <c r="D179" i="25"/>
  <c r="C179" i="25"/>
  <c r="D178" i="25"/>
  <c r="C178" i="25"/>
  <c r="D177" i="25"/>
  <c r="C177" i="25"/>
  <c r="D176" i="25"/>
  <c r="C176" i="25"/>
  <c r="D175" i="25"/>
  <c r="C175" i="25"/>
  <c r="D174" i="25"/>
  <c r="C174" i="25"/>
  <c r="D173" i="25"/>
  <c r="C173" i="25"/>
  <c r="D172" i="25"/>
  <c r="C172" i="25"/>
  <c r="D171" i="25"/>
  <c r="C171" i="25"/>
  <c r="D170" i="25"/>
  <c r="C170" i="25"/>
  <c r="D169" i="25"/>
  <c r="C169" i="25"/>
  <c r="D168" i="25"/>
  <c r="C168" i="25"/>
  <c r="D167" i="25"/>
  <c r="C167" i="25"/>
  <c r="D163" i="25"/>
  <c r="C163" i="25"/>
  <c r="D162" i="25"/>
  <c r="C162" i="25"/>
  <c r="D161" i="25"/>
  <c r="C161" i="25"/>
  <c r="D160" i="25"/>
  <c r="C160" i="25"/>
  <c r="D159" i="25"/>
  <c r="C159" i="25"/>
  <c r="D158" i="25"/>
  <c r="C158" i="25"/>
  <c r="D157" i="25"/>
  <c r="C157" i="25"/>
  <c r="D156" i="25"/>
  <c r="C156" i="25"/>
  <c r="D155" i="25"/>
  <c r="C155" i="25"/>
  <c r="D154" i="25"/>
  <c r="C154" i="25"/>
  <c r="D153" i="25"/>
  <c r="C153" i="25"/>
  <c r="D152" i="25"/>
  <c r="C152" i="25"/>
  <c r="D151" i="25"/>
  <c r="C151" i="25"/>
  <c r="D150" i="25"/>
  <c r="C150" i="25"/>
  <c r="D146" i="25"/>
  <c r="C146" i="25"/>
  <c r="D145" i="25"/>
  <c r="C145" i="25"/>
  <c r="D144" i="25"/>
  <c r="C144" i="25"/>
  <c r="D143" i="25"/>
  <c r="C143" i="25"/>
  <c r="D142" i="25"/>
  <c r="C142" i="25"/>
  <c r="D138" i="25"/>
  <c r="C138" i="25"/>
  <c r="D137" i="25"/>
  <c r="C137" i="25"/>
  <c r="D136" i="25"/>
  <c r="C136" i="25"/>
  <c r="D135" i="25"/>
  <c r="C135" i="25"/>
  <c r="D134" i="25"/>
  <c r="C134" i="25"/>
  <c r="D133" i="25"/>
  <c r="C133" i="25"/>
  <c r="D131" i="25"/>
  <c r="C131" i="25"/>
  <c r="D130" i="25"/>
  <c r="C130" i="25"/>
  <c r="D129" i="25"/>
  <c r="C129" i="25"/>
  <c r="D128" i="25"/>
  <c r="C128" i="25"/>
  <c r="D127" i="25"/>
  <c r="C127" i="25"/>
  <c r="D126" i="25"/>
  <c r="C126" i="25"/>
  <c r="D125" i="25"/>
  <c r="C125" i="25"/>
  <c r="D124" i="25"/>
  <c r="C124" i="25"/>
  <c r="D123" i="25"/>
  <c r="C123" i="25"/>
  <c r="D122" i="25"/>
  <c r="C122" i="25"/>
  <c r="D121" i="25"/>
  <c r="C121" i="25"/>
  <c r="D117" i="25"/>
  <c r="C117" i="25"/>
  <c r="D116" i="25"/>
  <c r="C116" i="25"/>
  <c r="D115" i="25"/>
  <c r="C115" i="25"/>
  <c r="D114" i="25"/>
  <c r="C114" i="25"/>
  <c r="D113" i="25"/>
  <c r="C113" i="25"/>
  <c r="D109" i="25"/>
  <c r="C109" i="25"/>
  <c r="D108" i="25"/>
  <c r="C108" i="25"/>
  <c r="D107" i="25"/>
  <c r="C107" i="25"/>
  <c r="D106" i="25"/>
  <c r="C106" i="25"/>
  <c r="D105" i="25"/>
  <c r="C105" i="25"/>
  <c r="D104" i="25"/>
  <c r="D110" i="25" s="1"/>
  <c r="C104" i="25"/>
  <c r="D100" i="25"/>
  <c r="C100" i="25"/>
  <c r="D99" i="25"/>
  <c r="C99" i="25"/>
  <c r="D98" i="25"/>
  <c r="C98" i="25"/>
  <c r="D97" i="25"/>
  <c r="C97" i="25"/>
  <c r="D96" i="25"/>
  <c r="C96" i="25"/>
  <c r="D95" i="25"/>
  <c r="D101" i="25" s="1"/>
  <c r="C95" i="25"/>
  <c r="D91" i="25"/>
  <c r="C91" i="25"/>
  <c r="D90" i="25"/>
  <c r="C90" i="25"/>
  <c r="D89" i="25"/>
  <c r="C89" i="25"/>
  <c r="D88" i="25"/>
  <c r="C88" i="25"/>
  <c r="D87" i="25"/>
  <c r="C87" i="25"/>
  <c r="D86" i="25"/>
  <c r="C86" i="25"/>
  <c r="D85" i="25"/>
  <c r="C85" i="25"/>
  <c r="D84" i="25"/>
  <c r="C84" i="25"/>
  <c r="D83" i="25"/>
  <c r="C83" i="25"/>
  <c r="D82" i="25"/>
  <c r="C82" i="25"/>
  <c r="D81" i="25"/>
  <c r="C81" i="25"/>
  <c r="D80" i="25"/>
  <c r="D92" i="25" s="1"/>
  <c r="C80" i="25"/>
  <c r="D76" i="25"/>
  <c r="C76" i="25"/>
  <c r="D75" i="25"/>
  <c r="C75" i="25"/>
  <c r="D74" i="25"/>
  <c r="C74" i="25"/>
  <c r="D73" i="25"/>
  <c r="C73" i="25"/>
  <c r="D72" i="25"/>
  <c r="C72" i="25"/>
  <c r="D71" i="25"/>
  <c r="C71" i="25"/>
  <c r="D70" i="25"/>
  <c r="C70" i="25"/>
  <c r="D69" i="25"/>
  <c r="C69" i="25"/>
  <c r="D68" i="25"/>
  <c r="C68" i="25"/>
  <c r="D67" i="25"/>
  <c r="C67" i="25"/>
  <c r="D66" i="25"/>
  <c r="C66" i="25"/>
  <c r="D65" i="25"/>
  <c r="C65" i="25"/>
  <c r="D64" i="25"/>
  <c r="C64" i="25"/>
  <c r="D63" i="25"/>
  <c r="C63" i="25"/>
  <c r="D62" i="25"/>
  <c r="C62" i="25"/>
  <c r="D61" i="25"/>
  <c r="D77" i="25" s="1"/>
  <c r="C61" i="25"/>
  <c r="D60" i="25"/>
  <c r="C60" i="25"/>
  <c r="D56" i="25"/>
  <c r="C56" i="25"/>
  <c r="D55" i="25"/>
  <c r="C55" i="25"/>
  <c r="D54" i="25"/>
  <c r="C54" i="25"/>
  <c r="D53" i="25"/>
  <c r="C53" i="25"/>
  <c r="D52" i="25"/>
  <c r="C52" i="25"/>
  <c r="D51" i="25"/>
  <c r="C51" i="25"/>
  <c r="D50" i="25"/>
  <c r="C50" i="25"/>
  <c r="D49" i="25"/>
  <c r="C49" i="25"/>
  <c r="D48" i="25"/>
  <c r="C48" i="25"/>
  <c r="D47" i="25"/>
  <c r="C47" i="25"/>
  <c r="D46" i="25"/>
  <c r="C46" i="25"/>
  <c r="D45" i="25"/>
  <c r="C45" i="25"/>
  <c r="D44" i="25"/>
  <c r="C44" i="25"/>
  <c r="D43" i="25"/>
  <c r="C43" i="25"/>
  <c r="D42" i="25"/>
  <c r="C42" i="25"/>
  <c r="D41" i="25"/>
  <c r="C41" i="25"/>
  <c r="D40" i="25"/>
  <c r="C40" i="25"/>
  <c r="D39" i="25"/>
  <c r="C39" i="25"/>
  <c r="D38" i="25"/>
  <c r="C38" i="25"/>
  <c r="D37" i="25"/>
  <c r="C37" i="25"/>
  <c r="D36" i="25"/>
  <c r="C36" i="25"/>
  <c r="D35" i="25"/>
  <c r="C35" i="25"/>
  <c r="D34" i="25"/>
  <c r="C34" i="25"/>
  <c r="D33" i="25"/>
  <c r="C33" i="25"/>
  <c r="D32" i="25"/>
  <c r="C32" i="25"/>
  <c r="D31" i="25"/>
  <c r="C31" i="25"/>
  <c r="D30" i="25"/>
  <c r="C30" i="25"/>
  <c r="D29" i="25"/>
  <c r="C29" i="25"/>
  <c r="D28" i="25"/>
  <c r="C28" i="25"/>
  <c r="D27" i="25"/>
  <c r="C27" i="25"/>
  <c r="D26" i="25"/>
  <c r="C26" i="25"/>
  <c r="D25" i="25"/>
  <c r="C25" i="25"/>
  <c r="D24" i="25"/>
  <c r="C24" i="25"/>
  <c r="D23" i="25"/>
  <c r="C23" i="25"/>
  <c r="D22" i="25"/>
  <c r="C22" i="25"/>
  <c r="D21" i="25"/>
  <c r="C21" i="25"/>
  <c r="D16" i="25"/>
  <c r="C16" i="25"/>
  <c r="D15" i="25"/>
  <c r="C15" i="25"/>
  <c r="D14" i="25"/>
  <c r="C14" i="25"/>
  <c r="D13" i="25"/>
  <c r="C13" i="25"/>
  <c r="D12" i="25"/>
  <c r="D17" i="25" s="1"/>
  <c r="C12" i="25"/>
  <c r="C4" i="25"/>
  <c r="C3" i="25"/>
  <c r="C139" i="25" l="1"/>
  <c r="C164" i="25"/>
  <c r="C181" i="25"/>
  <c r="C203" i="25"/>
  <c r="D139" i="25"/>
  <c r="D164" i="25"/>
  <c r="D181" i="25"/>
  <c r="C198" i="25"/>
  <c r="C17" i="25"/>
  <c r="C77" i="25"/>
  <c r="C92" i="25"/>
  <c r="C101" i="25"/>
  <c r="C110" i="25"/>
  <c r="C118" i="25"/>
  <c r="C147" i="25"/>
  <c r="D118" i="25"/>
  <c r="D147" i="25"/>
  <c r="C57" i="25"/>
  <c r="D57" i="25"/>
  <c r="D183" i="25" s="1"/>
  <c r="D190" i="25" s="1"/>
  <c r="C183" i="25" l="1"/>
  <c r="C190" i="25" s="1"/>
  <c r="C187" i="25"/>
  <c r="C208" i="24" l="1"/>
  <c r="C207" i="24"/>
  <c r="C206" i="24"/>
  <c r="C205" i="24"/>
  <c r="C202" i="24"/>
  <c r="C201" i="24"/>
  <c r="C197" i="24"/>
  <c r="C196" i="24"/>
  <c r="C195" i="24"/>
  <c r="C194" i="24"/>
  <c r="C186" i="24"/>
  <c r="D180" i="24"/>
  <c r="C180" i="24"/>
  <c r="D179" i="24"/>
  <c r="C179" i="24"/>
  <c r="D178" i="24"/>
  <c r="C178" i="24"/>
  <c r="D177" i="24"/>
  <c r="C177" i="24"/>
  <c r="D176" i="24"/>
  <c r="C176" i="24"/>
  <c r="D175" i="24"/>
  <c r="C175" i="24"/>
  <c r="D174" i="24"/>
  <c r="C174" i="24"/>
  <c r="D173" i="24"/>
  <c r="C173" i="24"/>
  <c r="D172" i="24"/>
  <c r="C172" i="24"/>
  <c r="D171" i="24"/>
  <c r="C171" i="24"/>
  <c r="D170" i="24"/>
  <c r="C170" i="24"/>
  <c r="D169" i="24"/>
  <c r="C169" i="24"/>
  <c r="D168" i="24"/>
  <c r="C168" i="24"/>
  <c r="D167" i="24"/>
  <c r="C167" i="24"/>
  <c r="D163" i="24"/>
  <c r="C163" i="24"/>
  <c r="D162" i="24"/>
  <c r="C162" i="24"/>
  <c r="D161" i="24"/>
  <c r="C161" i="24"/>
  <c r="D160" i="24"/>
  <c r="C160" i="24"/>
  <c r="D159" i="24"/>
  <c r="C159" i="24"/>
  <c r="D158" i="24"/>
  <c r="C158" i="24"/>
  <c r="D157" i="24"/>
  <c r="C157" i="24"/>
  <c r="D156" i="24"/>
  <c r="C156" i="24"/>
  <c r="D155" i="24"/>
  <c r="C155" i="24"/>
  <c r="D154" i="24"/>
  <c r="C154" i="24"/>
  <c r="D153" i="24"/>
  <c r="C153" i="24"/>
  <c r="D152" i="24"/>
  <c r="C152" i="24"/>
  <c r="D151" i="24"/>
  <c r="C151" i="24"/>
  <c r="D150" i="24"/>
  <c r="C150" i="24"/>
  <c r="D146" i="24"/>
  <c r="C146" i="24"/>
  <c r="D145" i="24"/>
  <c r="C145" i="24"/>
  <c r="D144" i="24"/>
  <c r="C144" i="24"/>
  <c r="D143" i="24"/>
  <c r="C143" i="24"/>
  <c r="D142" i="24"/>
  <c r="C142" i="24"/>
  <c r="D138" i="24"/>
  <c r="C138" i="24"/>
  <c r="D137" i="24"/>
  <c r="C137" i="24"/>
  <c r="D136" i="24"/>
  <c r="C136" i="24"/>
  <c r="D135" i="24"/>
  <c r="C135" i="24"/>
  <c r="D134" i="24"/>
  <c r="C134" i="24"/>
  <c r="D133" i="24"/>
  <c r="C133" i="24"/>
  <c r="D131" i="24"/>
  <c r="C131" i="24"/>
  <c r="D130" i="24"/>
  <c r="C130" i="24"/>
  <c r="D129" i="24"/>
  <c r="C129" i="24"/>
  <c r="D128" i="24"/>
  <c r="C128" i="24"/>
  <c r="D127" i="24"/>
  <c r="C127" i="24"/>
  <c r="D126" i="24"/>
  <c r="C126" i="24"/>
  <c r="D125" i="24"/>
  <c r="C125" i="24"/>
  <c r="D124" i="24"/>
  <c r="C124" i="24"/>
  <c r="D123" i="24"/>
  <c r="C123" i="24"/>
  <c r="D122" i="24"/>
  <c r="C122" i="24"/>
  <c r="C139" i="24" s="1"/>
  <c r="D121" i="24"/>
  <c r="C121" i="24"/>
  <c r="D117" i="24"/>
  <c r="C117" i="24"/>
  <c r="D116" i="24"/>
  <c r="C116" i="24"/>
  <c r="D115" i="24"/>
  <c r="C115" i="24"/>
  <c r="D114" i="24"/>
  <c r="C114" i="24"/>
  <c r="D113" i="24"/>
  <c r="C113" i="24"/>
  <c r="D109" i="24"/>
  <c r="C109" i="24"/>
  <c r="D108" i="24"/>
  <c r="C108" i="24"/>
  <c r="D107" i="24"/>
  <c r="C107" i="24"/>
  <c r="D106" i="24"/>
  <c r="C106" i="24"/>
  <c r="D105" i="24"/>
  <c r="C105" i="24"/>
  <c r="D104" i="24"/>
  <c r="C104" i="24"/>
  <c r="C110" i="24" s="1"/>
  <c r="D100" i="24"/>
  <c r="C100" i="24"/>
  <c r="D99" i="24"/>
  <c r="C99" i="24"/>
  <c r="D98" i="24"/>
  <c r="C98" i="24"/>
  <c r="D97" i="24"/>
  <c r="C97" i="24"/>
  <c r="D96" i="24"/>
  <c r="C96" i="24"/>
  <c r="D95" i="24"/>
  <c r="C95" i="24"/>
  <c r="C101" i="24" s="1"/>
  <c r="D91" i="24"/>
  <c r="C91" i="24"/>
  <c r="D90" i="24"/>
  <c r="C90" i="24"/>
  <c r="D89" i="24"/>
  <c r="C89" i="24"/>
  <c r="D88" i="24"/>
  <c r="C88" i="24"/>
  <c r="D87" i="24"/>
  <c r="C87" i="24"/>
  <c r="D86" i="24"/>
  <c r="C86" i="24"/>
  <c r="D85" i="24"/>
  <c r="C85" i="24"/>
  <c r="D84" i="24"/>
  <c r="C84" i="24"/>
  <c r="D83" i="24"/>
  <c r="C83" i="24"/>
  <c r="D82" i="24"/>
  <c r="C82" i="24"/>
  <c r="D81" i="24"/>
  <c r="C81" i="24"/>
  <c r="D80" i="24"/>
  <c r="C80" i="24"/>
  <c r="C92" i="24" s="1"/>
  <c r="D76" i="24"/>
  <c r="C76" i="24"/>
  <c r="D75" i="24"/>
  <c r="C75" i="24"/>
  <c r="D74" i="24"/>
  <c r="C74" i="24"/>
  <c r="D73" i="24"/>
  <c r="C73" i="24"/>
  <c r="D72" i="24"/>
  <c r="C72" i="24"/>
  <c r="D71" i="24"/>
  <c r="C71" i="24"/>
  <c r="D70" i="24"/>
  <c r="C70" i="24"/>
  <c r="D69" i="24"/>
  <c r="C69" i="24"/>
  <c r="D68" i="24"/>
  <c r="C68" i="24"/>
  <c r="D67" i="24"/>
  <c r="C67" i="24"/>
  <c r="D66" i="24"/>
  <c r="C66" i="24"/>
  <c r="D65" i="24"/>
  <c r="C65" i="24"/>
  <c r="D64" i="24"/>
  <c r="C64" i="24"/>
  <c r="D63" i="24"/>
  <c r="C63" i="24"/>
  <c r="D62" i="24"/>
  <c r="C62" i="24"/>
  <c r="D61" i="24"/>
  <c r="C61" i="24"/>
  <c r="D60" i="24"/>
  <c r="C60" i="24"/>
  <c r="D56" i="24"/>
  <c r="C56" i="24"/>
  <c r="D55" i="24"/>
  <c r="C55" i="24"/>
  <c r="D54" i="24"/>
  <c r="C54" i="24"/>
  <c r="D53" i="24"/>
  <c r="C53" i="24"/>
  <c r="D52" i="24"/>
  <c r="C52" i="24"/>
  <c r="D51" i="24"/>
  <c r="C51" i="24"/>
  <c r="D50" i="24"/>
  <c r="C50" i="24"/>
  <c r="D49" i="24"/>
  <c r="C49" i="24"/>
  <c r="D48" i="24"/>
  <c r="C48" i="24"/>
  <c r="D47" i="24"/>
  <c r="C47" i="24"/>
  <c r="D46" i="24"/>
  <c r="C46" i="24"/>
  <c r="D45" i="24"/>
  <c r="C45" i="24"/>
  <c r="D44" i="24"/>
  <c r="C44" i="24"/>
  <c r="D43" i="24"/>
  <c r="C43" i="24"/>
  <c r="D42" i="24"/>
  <c r="C42" i="24"/>
  <c r="D41" i="24"/>
  <c r="C41" i="24"/>
  <c r="D40" i="24"/>
  <c r="C40" i="24"/>
  <c r="D39" i="24"/>
  <c r="C39" i="24"/>
  <c r="D38" i="24"/>
  <c r="C38" i="24"/>
  <c r="D37" i="24"/>
  <c r="C37" i="24"/>
  <c r="D36" i="24"/>
  <c r="C36" i="24"/>
  <c r="D35" i="24"/>
  <c r="C35" i="24"/>
  <c r="D34" i="24"/>
  <c r="C34" i="24"/>
  <c r="D33" i="24"/>
  <c r="C33" i="24"/>
  <c r="D32" i="24"/>
  <c r="C32" i="24"/>
  <c r="D31" i="24"/>
  <c r="C31" i="24"/>
  <c r="D30" i="24"/>
  <c r="C30" i="24"/>
  <c r="D29" i="24"/>
  <c r="C29" i="24"/>
  <c r="D28" i="24"/>
  <c r="C28" i="24"/>
  <c r="D27" i="24"/>
  <c r="C27" i="24"/>
  <c r="D26" i="24"/>
  <c r="C26" i="24"/>
  <c r="D25" i="24"/>
  <c r="C25" i="24"/>
  <c r="D24" i="24"/>
  <c r="C24" i="24"/>
  <c r="D23" i="24"/>
  <c r="C23" i="24"/>
  <c r="D22" i="24"/>
  <c r="C22" i="24"/>
  <c r="D21" i="24"/>
  <c r="C21" i="24"/>
  <c r="D16" i="24"/>
  <c r="C16" i="24"/>
  <c r="D15" i="24"/>
  <c r="C15" i="24"/>
  <c r="D14" i="24"/>
  <c r="C14" i="24"/>
  <c r="D13" i="24"/>
  <c r="C13" i="24"/>
  <c r="D12" i="24"/>
  <c r="C12" i="24"/>
  <c r="C4" i="24"/>
  <c r="C203" i="24" s="1"/>
  <c r="C3" i="24"/>
  <c r="D17" i="24" l="1"/>
  <c r="D77" i="24"/>
  <c r="D118" i="24"/>
  <c r="D164" i="24"/>
  <c r="D181" i="24"/>
  <c r="D147" i="24"/>
  <c r="C164" i="24"/>
  <c r="C181" i="24"/>
  <c r="C198" i="24"/>
  <c r="D92" i="24"/>
  <c r="D101" i="24"/>
  <c r="D110" i="24"/>
  <c r="D139" i="24"/>
  <c r="C17" i="24"/>
  <c r="C77" i="24"/>
  <c r="C118" i="24"/>
  <c r="C147" i="24"/>
  <c r="C57" i="24"/>
  <c r="D57" i="24"/>
  <c r="D183" i="24" l="1"/>
  <c r="D190" i="24" s="1"/>
  <c r="C183" i="24"/>
  <c r="C187" i="24" s="1"/>
  <c r="C190" i="24" l="1"/>
  <c r="C208" i="23"/>
  <c r="C207" i="23"/>
  <c r="C206" i="23"/>
  <c r="C205" i="23"/>
  <c r="C202" i="23"/>
  <c r="C201" i="23"/>
  <c r="C197" i="23"/>
  <c r="C196" i="23"/>
  <c r="C195" i="23"/>
  <c r="C194" i="23"/>
  <c r="C186" i="23"/>
  <c r="D180" i="23"/>
  <c r="C180" i="23"/>
  <c r="D179" i="23"/>
  <c r="C179" i="23"/>
  <c r="D178" i="23"/>
  <c r="C178" i="23"/>
  <c r="D177" i="23"/>
  <c r="C177" i="23"/>
  <c r="D176" i="23"/>
  <c r="C176" i="23"/>
  <c r="D175" i="23"/>
  <c r="C175" i="23"/>
  <c r="D174" i="23"/>
  <c r="C174" i="23"/>
  <c r="D173" i="23"/>
  <c r="C173" i="23"/>
  <c r="D172" i="23"/>
  <c r="C172" i="23"/>
  <c r="D171" i="23"/>
  <c r="C171" i="23"/>
  <c r="D170" i="23"/>
  <c r="C170" i="23"/>
  <c r="D169" i="23"/>
  <c r="C169" i="23"/>
  <c r="D168" i="23"/>
  <c r="C168" i="23"/>
  <c r="D167" i="23"/>
  <c r="D181" i="23" s="1"/>
  <c r="C167" i="23"/>
  <c r="C181" i="23" s="1"/>
  <c r="D163" i="23"/>
  <c r="C163" i="23"/>
  <c r="D162" i="23"/>
  <c r="C162" i="23"/>
  <c r="D161" i="23"/>
  <c r="C161" i="23"/>
  <c r="D160" i="23"/>
  <c r="C160" i="23"/>
  <c r="D159" i="23"/>
  <c r="C159" i="23"/>
  <c r="D158" i="23"/>
  <c r="C158" i="23"/>
  <c r="D157" i="23"/>
  <c r="C157" i="23"/>
  <c r="D156" i="23"/>
  <c r="C156" i="23"/>
  <c r="D155" i="23"/>
  <c r="C155" i="23"/>
  <c r="D154" i="23"/>
  <c r="C154" i="23"/>
  <c r="D153" i="23"/>
  <c r="C153" i="23"/>
  <c r="D152" i="23"/>
  <c r="C152" i="23"/>
  <c r="D151" i="23"/>
  <c r="C151" i="23"/>
  <c r="D150" i="23"/>
  <c r="D164" i="23" s="1"/>
  <c r="C150" i="23"/>
  <c r="C164" i="23" s="1"/>
  <c r="D146" i="23"/>
  <c r="C146" i="23"/>
  <c r="D145" i="23"/>
  <c r="C145" i="23"/>
  <c r="D144" i="23"/>
  <c r="C144" i="23"/>
  <c r="D143" i="23"/>
  <c r="C143" i="23"/>
  <c r="D142" i="23"/>
  <c r="C142" i="23"/>
  <c r="D138" i="23"/>
  <c r="C138" i="23"/>
  <c r="D137" i="23"/>
  <c r="C137" i="23"/>
  <c r="D136" i="23"/>
  <c r="C136" i="23"/>
  <c r="D135" i="23"/>
  <c r="C135" i="23"/>
  <c r="D134" i="23"/>
  <c r="C134" i="23"/>
  <c r="D133" i="23"/>
  <c r="C133" i="23"/>
  <c r="D131" i="23"/>
  <c r="C131" i="23"/>
  <c r="D130" i="23"/>
  <c r="C130" i="23"/>
  <c r="D129" i="23"/>
  <c r="C129" i="23"/>
  <c r="D128" i="23"/>
  <c r="C128" i="23"/>
  <c r="D127" i="23"/>
  <c r="C127" i="23"/>
  <c r="D126" i="23"/>
  <c r="C126" i="23"/>
  <c r="D125" i="23"/>
  <c r="C125" i="23"/>
  <c r="D124" i="23"/>
  <c r="C124" i="23"/>
  <c r="D123" i="23"/>
  <c r="C123" i="23"/>
  <c r="D122" i="23"/>
  <c r="C122" i="23"/>
  <c r="D121" i="23"/>
  <c r="D139" i="23" s="1"/>
  <c r="C121" i="23"/>
  <c r="C139" i="23" s="1"/>
  <c r="D117" i="23"/>
  <c r="C117" i="23"/>
  <c r="D116" i="23"/>
  <c r="C116" i="23"/>
  <c r="D115" i="23"/>
  <c r="C115" i="23"/>
  <c r="D114" i="23"/>
  <c r="C114" i="23"/>
  <c r="D113" i="23"/>
  <c r="C113" i="23"/>
  <c r="D109" i="23"/>
  <c r="C109" i="23"/>
  <c r="D108" i="23"/>
  <c r="C108" i="23"/>
  <c r="D107" i="23"/>
  <c r="C107" i="23"/>
  <c r="D106" i="23"/>
  <c r="C106" i="23"/>
  <c r="D105" i="23"/>
  <c r="C105" i="23"/>
  <c r="D104" i="23"/>
  <c r="C104" i="23"/>
  <c r="D100" i="23"/>
  <c r="C100" i="23"/>
  <c r="D99" i="23"/>
  <c r="C99" i="23"/>
  <c r="D98" i="23"/>
  <c r="C98" i="23"/>
  <c r="D97" i="23"/>
  <c r="C97" i="23"/>
  <c r="D96" i="23"/>
  <c r="C96" i="23"/>
  <c r="D95" i="23"/>
  <c r="C95" i="23"/>
  <c r="D91" i="23"/>
  <c r="C91" i="23"/>
  <c r="D90" i="23"/>
  <c r="C90" i="23"/>
  <c r="D89" i="23"/>
  <c r="C89" i="23"/>
  <c r="D88" i="23"/>
  <c r="C88" i="23"/>
  <c r="D87" i="23"/>
  <c r="C87" i="23"/>
  <c r="D86" i="23"/>
  <c r="C86" i="23"/>
  <c r="D85" i="23"/>
  <c r="C85" i="23"/>
  <c r="D84" i="23"/>
  <c r="C84" i="23"/>
  <c r="D83" i="23"/>
  <c r="C83" i="23"/>
  <c r="D82" i="23"/>
  <c r="C82" i="23"/>
  <c r="D81" i="23"/>
  <c r="C81" i="23"/>
  <c r="D80" i="23"/>
  <c r="C80" i="23"/>
  <c r="D76" i="23"/>
  <c r="C76" i="23"/>
  <c r="D75" i="23"/>
  <c r="C75" i="23"/>
  <c r="D74" i="23"/>
  <c r="C74" i="23"/>
  <c r="D73" i="23"/>
  <c r="C73" i="23"/>
  <c r="D72" i="23"/>
  <c r="C72" i="23"/>
  <c r="D71" i="23"/>
  <c r="C71" i="23"/>
  <c r="D70" i="23"/>
  <c r="C70" i="23"/>
  <c r="D69" i="23"/>
  <c r="C69" i="23"/>
  <c r="D68" i="23"/>
  <c r="C68" i="23"/>
  <c r="D67" i="23"/>
  <c r="C67" i="23"/>
  <c r="D66" i="23"/>
  <c r="C66" i="23"/>
  <c r="D65" i="23"/>
  <c r="C65" i="23"/>
  <c r="D64" i="23"/>
  <c r="C64" i="23"/>
  <c r="D63" i="23"/>
  <c r="C63" i="23"/>
  <c r="D62" i="23"/>
  <c r="C62" i="23"/>
  <c r="D61" i="23"/>
  <c r="C61" i="23"/>
  <c r="D60" i="23"/>
  <c r="C60" i="23"/>
  <c r="D56" i="23"/>
  <c r="C56" i="23"/>
  <c r="D55" i="23"/>
  <c r="C55" i="23"/>
  <c r="D54" i="23"/>
  <c r="C54" i="23"/>
  <c r="D53" i="23"/>
  <c r="C53" i="23"/>
  <c r="D52" i="23"/>
  <c r="C52" i="23"/>
  <c r="D51" i="23"/>
  <c r="C51" i="23"/>
  <c r="D50" i="23"/>
  <c r="C50" i="23"/>
  <c r="D49" i="23"/>
  <c r="C49" i="23"/>
  <c r="D48" i="23"/>
  <c r="C48" i="23"/>
  <c r="D47" i="23"/>
  <c r="C47" i="23"/>
  <c r="D46" i="23"/>
  <c r="C46" i="23"/>
  <c r="D45" i="23"/>
  <c r="C45" i="23"/>
  <c r="D44" i="23"/>
  <c r="C44" i="23"/>
  <c r="D43" i="23"/>
  <c r="C43" i="23"/>
  <c r="D42" i="23"/>
  <c r="C42" i="23"/>
  <c r="D41" i="23"/>
  <c r="C41" i="23"/>
  <c r="D40" i="23"/>
  <c r="C40" i="23"/>
  <c r="D39" i="23"/>
  <c r="C39" i="23"/>
  <c r="D38" i="23"/>
  <c r="C38" i="23"/>
  <c r="D37" i="23"/>
  <c r="C37" i="23"/>
  <c r="D36" i="23"/>
  <c r="C36" i="23"/>
  <c r="D35" i="23"/>
  <c r="C35" i="23"/>
  <c r="D34" i="23"/>
  <c r="C34" i="23"/>
  <c r="D33" i="23"/>
  <c r="C33" i="23"/>
  <c r="D32" i="23"/>
  <c r="C32" i="23"/>
  <c r="D31" i="23"/>
  <c r="C31" i="23"/>
  <c r="D30" i="23"/>
  <c r="C30" i="23"/>
  <c r="D29" i="23"/>
  <c r="C29" i="23"/>
  <c r="D28" i="23"/>
  <c r="C28" i="23"/>
  <c r="D27" i="23"/>
  <c r="C27" i="23"/>
  <c r="D26" i="23"/>
  <c r="C26" i="23"/>
  <c r="D25" i="23"/>
  <c r="C25" i="23"/>
  <c r="D24" i="23"/>
  <c r="C24" i="23"/>
  <c r="D23" i="23"/>
  <c r="C23" i="23"/>
  <c r="D22" i="23"/>
  <c r="C22" i="23"/>
  <c r="D21" i="23"/>
  <c r="C21" i="23"/>
  <c r="C57" i="23" s="1"/>
  <c r="D16" i="23"/>
  <c r="C16" i="23"/>
  <c r="D15" i="23"/>
  <c r="C15" i="23"/>
  <c r="D14" i="23"/>
  <c r="C14" i="23"/>
  <c r="D13" i="23"/>
  <c r="C13" i="23"/>
  <c r="D12" i="23"/>
  <c r="C12" i="23"/>
  <c r="C4" i="23"/>
  <c r="C3" i="23"/>
  <c r="C203" i="23" l="1"/>
  <c r="D17" i="23"/>
  <c r="D77" i="23"/>
  <c r="D92" i="23"/>
  <c r="C198" i="23"/>
  <c r="C17" i="23"/>
  <c r="C77" i="23"/>
  <c r="C92" i="23"/>
  <c r="C101" i="23"/>
  <c r="C110" i="23"/>
  <c r="C118" i="23"/>
  <c r="C147" i="23"/>
  <c r="D101" i="23"/>
  <c r="D110" i="23"/>
  <c r="D118" i="23"/>
  <c r="D147" i="23"/>
  <c r="D57" i="23"/>
  <c r="C183" i="23" l="1"/>
  <c r="C187" i="23" s="1"/>
  <c r="D183" i="23"/>
  <c r="D190" i="23" s="1"/>
  <c r="C190" i="23"/>
  <c r="C208" i="22"/>
  <c r="C207" i="22"/>
  <c r="C206" i="22"/>
  <c r="C205" i="22"/>
  <c r="C202" i="22"/>
  <c r="C201" i="22"/>
  <c r="C197" i="22"/>
  <c r="C196" i="22"/>
  <c r="C195" i="22"/>
  <c r="C194" i="22"/>
  <c r="C186" i="22"/>
  <c r="D180" i="22"/>
  <c r="C180" i="22"/>
  <c r="D179" i="22"/>
  <c r="C179" i="22"/>
  <c r="D178" i="22"/>
  <c r="C178" i="22"/>
  <c r="D177" i="22"/>
  <c r="C177" i="22"/>
  <c r="D176" i="22"/>
  <c r="C176" i="22"/>
  <c r="D175" i="22"/>
  <c r="C175" i="22"/>
  <c r="D174" i="22"/>
  <c r="C174" i="22"/>
  <c r="D173" i="22"/>
  <c r="C173" i="22"/>
  <c r="D172" i="22"/>
  <c r="C172" i="22"/>
  <c r="D171" i="22"/>
  <c r="C171" i="22"/>
  <c r="D170" i="22"/>
  <c r="C170" i="22"/>
  <c r="D169" i="22"/>
  <c r="C169" i="22"/>
  <c r="D168" i="22"/>
  <c r="C168" i="22"/>
  <c r="D167" i="22"/>
  <c r="C167" i="22"/>
  <c r="D163" i="22"/>
  <c r="C163" i="22"/>
  <c r="D162" i="22"/>
  <c r="C162" i="22"/>
  <c r="D161" i="22"/>
  <c r="C161" i="22"/>
  <c r="D160" i="22"/>
  <c r="C160" i="22"/>
  <c r="D159" i="22"/>
  <c r="C159" i="22"/>
  <c r="D158" i="22"/>
  <c r="C158" i="22"/>
  <c r="D157" i="22"/>
  <c r="C157" i="22"/>
  <c r="D156" i="22"/>
  <c r="C156" i="22"/>
  <c r="D155" i="22"/>
  <c r="C155" i="22"/>
  <c r="D154" i="22"/>
  <c r="C154" i="22"/>
  <c r="D153" i="22"/>
  <c r="C153" i="22"/>
  <c r="D152" i="22"/>
  <c r="C152" i="22"/>
  <c r="D151" i="22"/>
  <c r="C151" i="22"/>
  <c r="D150" i="22"/>
  <c r="C150" i="22"/>
  <c r="D146" i="22"/>
  <c r="C146" i="22"/>
  <c r="D145" i="22"/>
  <c r="C145" i="22"/>
  <c r="D144" i="22"/>
  <c r="C144" i="22"/>
  <c r="D143" i="22"/>
  <c r="C143" i="22"/>
  <c r="D142" i="22"/>
  <c r="C142" i="22"/>
  <c r="D138" i="22"/>
  <c r="C138" i="22"/>
  <c r="D137" i="22"/>
  <c r="C137" i="22"/>
  <c r="D136" i="22"/>
  <c r="C136" i="22"/>
  <c r="D135" i="22"/>
  <c r="C135" i="22"/>
  <c r="D134" i="22"/>
  <c r="C134" i="22"/>
  <c r="D133" i="22"/>
  <c r="C133" i="22"/>
  <c r="D131" i="22"/>
  <c r="C131" i="22"/>
  <c r="D130" i="22"/>
  <c r="C130" i="22"/>
  <c r="D129" i="22"/>
  <c r="C129" i="22"/>
  <c r="D128" i="22"/>
  <c r="C128" i="22"/>
  <c r="D127" i="22"/>
  <c r="C127" i="22"/>
  <c r="D126" i="22"/>
  <c r="C126" i="22"/>
  <c r="D125" i="22"/>
  <c r="C125" i="22"/>
  <c r="D124" i="22"/>
  <c r="C124" i="22"/>
  <c r="D123" i="22"/>
  <c r="C123" i="22"/>
  <c r="D122" i="22"/>
  <c r="C122" i="22"/>
  <c r="D121" i="22"/>
  <c r="C121" i="22"/>
  <c r="D117" i="22"/>
  <c r="C117" i="22"/>
  <c r="D116" i="22"/>
  <c r="C116" i="22"/>
  <c r="D115" i="22"/>
  <c r="C115" i="22"/>
  <c r="D114" i="22"/>
  <c r="C114" i="22"/>
  <c r="D113" i="22"/>
  <c r="C113" i="22"/>
  <c r="D109" i="22"/>
  <c r="C109" i="22"/>
  <c r="D108" i="22"/>
  <c r="C108" i="22"/>
  <c r="D107" i="22"/>
  <c r="C107" i="22"/>
  <c r="D106" i="22"/>
  <c r="C106" i="22"/>
  <c r="D105" i="22"/>
  <c r="C105" i="22"/>
  <c r="D104" i="22"/>
  <c r="C104" i="22"/>
  <c r="C110" i="22" s="1"/>
  <c r="D100" i="22"/>
  <c r="C100" i="22"/>
  <c r="D99" i="22"/>
  <c r="C99" i="22"/>
  <c r="D98" i="22"/>
  <c r="C98" i="22"/>
  <c r="D97" i="22"/>
  <c r="C97" i="22"/>
  <c r="D96" i="22"/>
  <c r="C96" i="22"/>
  <c r="D95" i="22"/>
  <c r="C95" i="22"/>
  <c r="C101" i="22" s="1"/>
  <c r="D91" i="22"/>
  <c r="C91" i="22"/>
  <c r="D90" i="22"/>
  <c r="C90" i="22"/>
  <c r="D89" i="22"/>
  <c r="C89" i="22"/>
  <c r="D88" i="22"/>
  <c r="C88" i="22"/>
  <c r="D87" i="22"/>
  <c r="C87" i="22"/>
  <c r="D86" i="22"/>
  <c r="C86" i="22"/>
  <c r="D85" i="22"/>
  <c r="C85" i="22"/>
  <c r="D84" i="22"/>
  <c r="C84" i="22"/>
  <c r="D83" i="22"/>
  <c r="C83" i="22"/>
  <c r="D82" i="22"/>
  <c r="C82" i="22"/>
  <c r="D81" i="22"/>
  <c r="C81" i="22"/>
  <c r="D80" i="22"/>
  <c r="C80" i="22"/>
  <c r="C92" i="22" s="1"/>
  <c r="D76" i="22"/>
  <c r="C76" i="22"/>
  <c r="D75" i="22"/>
  <c r="C75" i="22"/>
  <c r="D74" i="22"/>
  <c r="C74" i="22"/>
  <c r="D73" i="22"/>
  <c r="C73" i="22"/>
  <c r="D72" i="22"/>
  <c r="C72" i="22"/>
  <c r="D71" i="22"/>
  <c r="C71" i="22"/>
  <c r="D70" i="22"/>
  <c r="C70" i="22"/>
  <c r="D69" i="22"/>
  <c r="C69" i="22"/>
  <c r="D68" i="22"/>
  <c r="C68" i="22"/>
  <c r="D67" i="22"/>
  <c r="C67" i="22"/>
  <c r="D66" i="22"/>
  <c r="C66" i="22"/>
  <c r="D65" i="22"/>
  <c r="C65" i="22"/>
  <c r="D64" i="22"/>
  <c r="C64" i="22"/>
  <c r="D63" i="22"/>
  <c r="C63" i="22"/>
  <c r="D62" i="22"/>
  <c r="C62" i="22"/>
  <c r="D61" i="22"/>
  <c r="C61" i="22"/>
  <c r="C77" i="22" s="1"/>
  <c r="D60" i="22"/>
  <c r="C60" i="22"/>
  <c r="D56" i="22"/>
  <c r="C56" i="22"/>
  <c r="D55" i="22"/>
  <c r="C55" i="22"/>
  <c r="D54" i="22"/>
  <c r="C54" i="22"/>
  <c r="D53" i="22"/>
  <c r="C53" i="22"/>
  <c r="D52" i="22"/>
  <c r="C52" i="22"/>
  <c r="D51" i="22"/>
  <c r="C51" i="22"/>
  <c r="D50" i="22"/>
  <c r="C50" i="22"/>
  <c r="D49" i="22"/>
  <c r="C49" i="22"/>
  <c r="D48" i="22"/>
  <c r="C48" i="22"/>
  <c r="D47" i="22"/>
  <c r="C47" i="22"/>
  <c r="D46" i="22"/>
  <c r="C46" i="22"/>
  <c r="D45" i="22"/>
  <c r="C45" i="22"/>
  <c r="D44" i="22"/>
  <c r="C44" i="22"/>
  <c r="D43" i="22"/>
  <c r="C43" i="22"/>
  <c r="D42" i="22"/>
  <c r="C42" i="22"/>
  <c r="D41" i="22"/>
  <c r="C41" i="22"/>
  <c r="D40" i="22"/>
  <c r="C40" i="22"/>
  <c r="D39" i="22"/>
  <c r="C39" i="22"/>
  <c r="D38" i="22"/>
  <c r="C38" i="22"/>
  <c r="D37" i="22"/>
  <c r="C37" i="22"/>
  <c r="D36" i="22"/>
  <c r="C36" i="22"/>
  <c r="D35" i="22"/>
  <c r="C35" i="22"/>
  <c r="D34" i="22"/>
  <c r="C34" i="22"/>
  <c r="D33" i="22"/>
  <c r="C33" i="22"/>
  <c r="D32" i="22"/>
  <c r="C32" i="22"/>
  <c r="D31" i="22"/>
  <c r="C31" i="22"/>
  <c r="D30" i="22"/>
  <c r="C30" i="22"/>
  <c r="D29" i="22"/>
  <c r="C29" i="22"/>
  <c r="D28" i="22"/>
  <c r="C28" i="22"/>
  <c r="D27" i="22"/>
  <c r="C27" i="22"/>
  <c r="D26" i="22"/>
  <c r="C26" i="22"/>
  <c r="D25" i="22"/>
  <c r="C25" i="22"/>
  <c r="D24" i="22"/>
  <c r="C24" i="22"/>
  <c r="D23" i="22"/>
  <c r="C23" i="22"/>
  <c r="D22" i="22"/>
  <c r="C22" i="22"/>
  <c r="D21" i="22"/>
  <c r="C21" i="22"/>
  <c r="D16" i="22"/>
  <c r="C16" i="22"/>
  <c r="D15" i="22"/>
  <c r="C15" i="22"/>
  <c r="D14" i="22"/>
  <c r="C14" i="22"/>
  <c r="D13" i="22"/>
  <c r="C13" i="22"/>
  <c r="D12" i="22"/>
  <c r="C12" i="22"/>
  <c r="C17" i="22" s="1"/>
  <c r="C4" i="22"/>
  <c r="C3" i="22"/>
  <c r="C139" i="22" l="1"/>
  <c r="C164" i="22"/>
  <c r="C181" i="22"/>
  <c r="C203" i="22"/>
  <c r="D139" i="22"/>
  <c r="D164" i="22"/>
  <c r="D181" i="22"/>
  <c r="C198" i="22"/>
  <c r="C118" i="22"/>
  <c r="C147" i="22"/>
  <c r="D17" i="22"/>
  <c r="D77" i="22"/>
  <c r="D92" i="22"/>
  <c r="D101" i="22"/>
  <c r="D110" i="22"/>
  <c r="D118" i="22"/>
  <c r="D147" i="22"/>
  <c r="C57" i="22"/>
  <c r="D57" i="22"/>
  <c r="D183" i="22" s="1"/>
  <c r="D190" i="22" s="1"/>
  <c r="C183" i="22" l="1"/>
  <c r="C190" i="22" s="1"/>
  <c r="C187" i="22" l="1"/>
  <c r="C208" i="5"/>
  <c r="C207" i="5"/>
  <c r="C206" i="5"/>
  <c r="C205" i="5"/>
  <c r="C202" i="5"/>
  <c r="C201" i="5"/>
  <c r="C197" i="5"/>
  <c r="C196" i="5"/>
  <c r="C195" i="5"/>
  <c r="C194" i="5"/>
  <c r="C186" i="5"/>
  <c r="D180" i="5"/>
  <c r="C180" i="5"/>
  <c r="D179" i="5"/>
  <c r="C179" i="5"/>
  <c r="D178" i="5"/>
  <c r="C178" i="5"/>
  <c r="D177" i="5"/>
  <c r="C177" i="5"/>
  <c r="D176" i="5"/>
  <c r="C176" i="5"/>
  <c r="D175" i="5"/>
  <c r="C175" i="5"/>
  <c r="D174" i="5"/>
  <c r="C174" i="5"/>
  <c r="D173" i="5"/>
  <c r="C173" i="5"/>
  <c r="D172" i="5"/>
  <c r="C172" i="5"/>
  <c r="D171" i="5"/>
  <c r="C171" i="5"/>
  <c r="D170" i="5"/>
  <c r="C170" i="5"/>
  <c r="D169" i="5"/>
  <c r="C169" i="5"/>
  <c r="D168" i="5"/>
  <c r="C168" i="5"/>
  <c r="D167" i="5"/>
  <c r="C167" i="5"/>
  <c r="D163" i="5"/>
  <c r="C163" i="5"/>
  <c r="D162" i="5"/>
  <c r="C162" i="5"/>
  <c r="D161" i="5"/>
  <c r="C161" i="5"/>
  <c r="D160" i="5"/>
  <c r="C160" i="5"/>
  <c r="D159" i="5"/>
  <c r="C159" i="5"/>
  <c r="D158" i="5"/>
  <c r="C158" i="5"/>
  <c r="D157" i="5"/>
  <c r="C157" i="5"/>
  <c r="D156" i="5"/>
  <c r="C156" i="5"/>
  <c r="D155" i="5"/>
  <c r="C155" i="5"/>
  <c r="D154" i="5"/>
  <c r="C154" i="5"/>
  <c r="D153" i="5"/>
  <c r="C153" i="5"/>
  <c r="D152" i="5"/>
  <c r="C152" i="5"/>
  <c r="D151" i="5"/>
  <c r="C151" i="5"/>
  <c r="D150" i="5"/>
  <c r="C150" i="5"/>
  <c r="C164" i="5" s="1"/>
  <c r="D146" i="5"/>
  <c r="C146" i="5"/>
  <c r="D145" i="5"/>
  <c r="C145" i="5"/>
  <c r="D144" i="5"/>
  <c r="C144" i="5"/>
  <c r="D143" i="5"/>
  <c r="C143" i="5"/>
  <c r="C147" i="5" s="1"/>
  <c r="D142" i="5"/>
  <c r="C142" i="5"/>
  <c r="D138" i="5"/>
  <c r="C138" i="5"/>
  <c r="D137" i="5"/>
  <c r="C137" i="5"/>
  <c r="D136" i="5"/>
  <c r="C136" i="5"/>
  <c r="D135" i="5"/>
  <c r="C135" i="5"/>
  <c r="D134" i="5"/>
  <c r="C134" i="5"/>
  <c r="D133" i="5"/>
  <c r="C133" i="5"/>
  <c r="D131" i="5"/>
  <c r="C131" i="5"/>
  <c r="D130" i="5"/>
  <c r="C130" i="5"/>
  <c r="D129" i="5"/>
  <c r="C129" i="5"/>
  <c r="D128" i="5"/>
  <c r="C128" i="5"/>
  <c r="D127" i="5"/>
  <c r="C127" i="5"/>
  <c r="D126" i="5"/>
  <c r="C126" i="5"/>
  <c r="D125" i="5"/>
  <c r="C125" i="5"/>
  <c r="D124" i="5"/>
  <c r="C124" i="5"/>
  <c r="D123" i="5"/>
  <c r="C123" i="5"/>
  <c r="D122" i="5"/>
  <c r="C122" i="5"/>
  <c r="D121" i="5"/>
  <c r="C121" i="5"/>
  <c r="D117" i="5"/>
  <c r="C117" i="5"/>
  <c r="D116" i="5"/>
  <c r="C116" i="5"/>
  <c r="D115" i="5"/>
  <c r="C115" i="5"/>
  <c r="D114" i="5"/>
  <c r="C114" i="5"/>
  <c r="D113" i="5"/>
  <c r="C113" i="5"/>
  <c r="D109" i="5"/>
  <c r="C109" i="5"/>
  <c r="D108" i="5"/>
  <c r="C108" i="5"/>
  <c r="D107" i="5"/>
  <c r="C107" i="5"/>
  <c r="D106" i="5"/>
  <c r="C106" i="5"/>
  <c r="D105" i="5"/>
  <c r="C105" i="5"/>
  <c r="D104" i="5"/>
  <c r="C104" i="5"/>
  <c r="D100" i="5"/>
  <c r="C100" i="5"/>
  <c r="D99" i="5"/>
  <c r="C99" i="5"/>
  <c r="D98" i="5"/>
  <c r="C98" i="5"/>
  <c r="D97" i="5"/>
  <c r="C97" i="5"/>
  <c r="D96" i="5"/>
  <c r="C96" i="5"/>
  <c r="D95" i="5"/>
  <c r="C95" i="5"/>
  <c r="D91" i="5"/>
  <c r="C91" i="5"/>
  <c r="D90" i="5"/>
  <c r="C90" i="5"/>
  <c r="D89" i="5"/>
  <c r="C89" i="5"/>
  <c r="D88" i="5"/>
  <c r="C88" i="5"/>
  <c r="D87" i="5"/>
  <c r="C87" i="5"/>
  <c r="D86" i="5"/>
  <c r="C86" i="5"/>
  <c r="D85" i="5"/>
  <c r="C85" i="5"/>
  <c r="D84" i="5"/>
  <c r="C84" i="5"/>
  <c r="D83" i="5"/>
  <c r="C83" i="5"/>
  <c r="D82" i="5"/>
  <c r="C82" i="5"/>
  <c r="D81" i="5"/>
  <c r="C81" i="5"/>
  <c r="D80" i="5"/>
  <c r="C80" i="5"/>
  <c r="D76" i="5"/>
  <c r="C76" i="5"/>
  <c r="D75" i="5"/>
  <c r="C75" i="5"/>
  <c r="D74" i="5"/>
  <c r="C74" i="5"/>
  <c r="D73" i="5"/>
  <c r="C73" i="5"/>
  <c r="D72" i="5"/>
  <c r="C72" i="5"/>
  <c r="D71" i="5"/>
  <c r="C71" i="5"/>
  <c r="D70" i="5"/>
  <c r="C70" i="5"/>
  <c r="D69" i="5"/>
  <c r="C69" i="5"/>
  <c r="D68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C77" i="5" s="1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47" i="5"/>
  <c r="C47" i="5"/>
  <c r="D46" i="5"/>
  <c r="C46" i="5"/>
  <c r="D45" i="5"/>
  <c r="C45" i="5"/>
  <c r="D44" i="5"/>
  <c r="C44" i="5"/>
  <c r="D43" i="5"/>
  <c r="C43" i="5"/>
  <c r="D42" i="5"/>
  <c r="C42" i="5"/>
  <c r="D41" i="5"/>
  <c r="C41" i="5"/>
  <c r="D40" i="5"/>
  <c r="C40" i="5"/>
  <c r="D39" i="5"/>
  <c r="C39" i="5"/>
  <c r="D38" i="5"/>
  <c r="C38" i="5"/>
  <c r="D37" i="5"/>
  <c r="C37" i="5"/>
  <c r="D36" i="5"/>
  <c r="C36" i="5"/>
  <c r="D35" i="5"/>
  <c r="C35" i="5"/>
  <c r="D34" i="5"/>
  <c r="C34" i="5"/>
  <c r="D33" i="5"/>
  <c r="C33" i="5"/>
  <c r="D32" i="5"/>
  <c r="C32" i="5"/>
  <c r="D31" i="5"/>
  <c r="C31" i="5"/>
  <c r="D30" i="5"/>
  <c r="C30" i="5"/>
  <c r="D29" i="5"/>
  <c r="C29" i="5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16" i="5"/>
  <c r="C16" i="5"/>
  <c r="D15" i="5"/>
  <c r="C15" i="5"/>
  <c r="D14" i="5"/>
  <c r="C14" i="5"/>
  <c r="D13" i="5"/>
  <c r="C13" i="5"/>
  <c r="C17" i="5" s="1"/>
  <c r="D12" i="5"/>
  <c r="C12" i="5"/>
  <c r="C4" i="5"/>
  <c r="C3" i="5"/>
  <c r="D17" i="5" l="1"/>
  <c r="D92" i="5"/>
  <c r="D101" i="5"/>
  <c r="D110" i="5"/>
  <c r="D118" i="5"/>
  <c r="C203" i="5"/>
  <c r="C92" i="5"/>
  <c r="C101" i="5"/>
  <c r="C110" i="5"/>
  <c r="C198" i="5"/>
  <c r="C139" i="5"/>
  <c r="D77" i="5"/>
  <c r="D139" i="5"/>
  <c r="D147" i="5"/>
  <c r="D164" i="5"/>
  <c r="D181" i="5"/>
  <c r="C118" i="5"/>
  <c r="C181" i="5"/>
  <c r="C57" i="5"/>
  <c r="D57" i="5"/>
  <c r="D183" i="5" l="1"/>
  <c r="D190" i="5" s="1"/>
  <c r="C183" i="5"/>
  <c r="C187" i="5" s="1"/>
  <c r="C190" i="5" l="1"/>
  <c r="C208" i="20"/>
  <c r="C207" i="20"/>
  <c r="C206" i="20"/>
  <c r="C205" i="20"/>
  <c r="C202" i="20"/>
  <c r="C201" i="20"/>
  <c r="C197" i="20"/>
  <c r="C196" i="20"/>
  <c r="C195" i="20"/>
  <c r="C194" i="20"/>
  <c r="C186" i="20"/>
  <c r="D180" i="20"/>
  <c r="C180" i="20"/>
  <c r="D179" i="20"/>
  <c r="C179" i="20"/>
  <c r="D178" i="20"/>
  <c r="C178" i="20"/>
  <c r="D177" i="20"/>
  <c r="C177" i="20"/>
  <c r="D176" i="20"/>
  <c r="C176" i="20"/>
  <c r="D175" i="20"/>
  <c r="C175" i="20"/>
  <c r="D174" i="20"/>
  <c r="C174" i="20"/>
  <c r="D173" i="20"/>
  <c r="C173" i="20"/>
  <c r="D172" i="20"/>
  <c r="C172" i="20"/>
  <c r="D171" i="20"/>
  <c r="C171" i="20"/>
  <c r="D170" i="20"/>
  <c r="C170" i="20"/>
  <c r="D169" i="20"/>
  <c r="C169" i="20"/>
  <c r="D168" i="20"/>
  <c r="C168" i="20"/>
  <c r="D167" i="20"/>
  <c r="D181" i="20" s="1"/>
  <c r="C167" i="20"/>
  <c r="D163" i="20"/>
  <c r="C163" i="20"/>
  <c r="D162" i="20"/>
  <c r="C162" i="20"/>
  <c r="D161" i="20"/>
  <c r="C161" i="20"/>
  <c r="D160" i="20"/>
  <c r="C160" i="20"/>
  <c r="D159" i="20"/>
  <c r="C159" i="20"/>
  <c r="D158" i="20"/>
  <c r="C158" i="20"/>
  <c r="D157" i="20"/>
  <c r="C157" i="20"/>
  <c r="D156" i="20"/>
  <c r="C156" i="20"/>
  <c r="D155" i="20"/>
  <c r="C155" i="20"/>
  <c r="D154" i="20"/>
  <c r="C154" i="20"/>
  <c r="D153" i="20"/>
  <c r="C153" i="20"/>
  <c r="D152" i="20"/>
  <c r="C152" i="20"/>
  <c r="D151" i="20"/>
  <c r="C151" i="20"/>
  <c r="D150" i="20"/>
  <c r="D164" i="20" s="1"/>
  <c r="C150" i="20"/>
  <c r="D146" i="20"/>
  <c r="C146" i="20"/>
  <c r="D145" i="20"/>
  <c r="C145" i="20"/>
  <c r="D144" i="20"/>
  <c r="C144" i="20"/>
  <c r="D143" i="20"/>
  <c r="C143" i="20"/>
  <c r="D142" i="20"/>
  <c r="C142" i="20"/>
  <c r="D138" i="20"/>
  <c r="C138" i="20"/>
  <c r="D137" i="20"/>
  <c r="C137" i="20"/>
  <c r="D136" i="20"/>
  <c r="C136" i="20"/>
  <c r="D135" i="20"/>
  <c r="C135" i="20"/>
  <c r="D134" i="20"/>
  <c r="C134" i="20"/>
  <c r="D133" i="20"/>
  <c r="C133" i="20"/>
  <c r="D131" i="20"/>
  <c r="C131" i="20"/>
  <c r="D130" i="20"/>
  <c r="C130" i="20"/>
  <c r="D129" i="20"/>
  <c r="C129" i="20"/>
  <c r="D128" i="20"/>
  <c r="C128" i="20"/>
  <c r="D127" i="20"/>
  <c r="C127" i="20"/>
  <c r="D126" i="20"/>
  <c r="C126" i="20"/>
  <c r="D125" i="20"/>
  <c r="C125" i="20"/>
  <c r="D124" i="20"/>
  <c r="C124" i="20"/>
  <c r="D123" i="20"/>
  <c r="C123" i="20"/>
  <c r="D122" i="20"/>
  <c r="D139" i="20" s="1"/>
  <c r="C122" i="20"/>
  <c r="D121" i="20"/>
  <c r="C121" i="20"/>
  <c r="D117" i="20"/>
  <c r="C117" i="20"/>
  <c r="D116" i="20"/>
  <c r="C116" i="20"/>
  <c r="D115" i="20"/>
  <c r="C115" i="20"/>
  <c r="D114" i="20"/>
  <c r="C114" i="20"/>
  <c r="D113" i="20"/>
  <c r="C113" i="20"/>
  <c r="D109" i="20"/>
  <c r="C109" i="20"/>
  <c r="D108" i="20"/>
  <c r="C108" i="20"/>
  <c r="D107" i="20"/>
  <c r="C107" i="20"/>
  <c r="D106" i="20"/>
  <c r="C106" i="20"/>
  <c r="D105" i="20"/>
  <c r="C105" i="20"/>
  <c r="D104" i="20"/>
  <c r="C104" i="20"/>
  <c r="D100" i="20"/>
  <c r="C100" i="20"/>
  <c r="D99" i="20"/>
  <c r="C99" i="20"/>
  <c r="D98" i="20"/>
  <c r="C98" i="20"/>
  <c r="D97" i="20"/>
  <c r="C97" i="20"/>
  <c r="D96" i="20"/>
  <c r="C96" i="20"/>
  <c r="D95" i="20"/>
  <c r="C95" i="20"/>
  <c r="D91" i="20"/>
  <c r="C91" i="20"/>
  <c r="D90" i="20"/>
  <c r="C90" i="20"/>
  <c r="D89" i="20"/>
  <c r="C89" i="20"/>
  <c r="D88" i="20"/>
  <c r="C88" i="20"/>
  <c r="D87" i="20"/>
  <c r="C87" i="20"/>
  <c r="D86" i="20"/>
  <c r="C86" i="20"/>
  <c r="D85" i="20"/>
  <c r="C85" i="20"/>
  <c r="D84" i="20"/>
  <c r="C84" i="20"/>
  <c r="D83" i="20"/>
  <c r="C83" i="20"/>
  <c r="D82" i="20"/>
  <c r="C82" i="20"/>
  <c r="D81" i="20"/>
  <c r="C81" i="20"/>
  <c r="D80" i="20"/>
  <c r="D92" i="20" s="1"/>
  <c r="C80" i="20"/>
  <c r="D76" i="20"/>
  <c r="C76" i="20"/>
  <c r="D75" i="20"/>
  <c r="C75" i="20"/>
  <c r="D74" i="20"/>
  <c r="C74" i="20"/>
  <c r="D73" i="20"/>
  <c r="C73" i="20"/>
  <c r="D72" i="20"/>
  <c r="C72" i="20"/>
  <c r="D71" i="20"/>
  <c r="C71" i="20"/>
  <c r="D70" i="20"/>
  <c r="C70" i="20"/>
  <c r="D69" i="20"/>
  <c r="C69" i="20"/>
  <c r="D68" i="20"/>
  <c r="C68" i="20"/>
  <c r="D67" i="20"/>
  <c r="C67" i="20"/>
  <c r="D66" i="20"/>
  <c r="C66" i="20"/>
  <c r="D65" i="20"/>
  <c r="C65" i="20"/>
  <c r="D64" i="20"/>
  <c r="C64" i="20"/>
  <c r="D63" i="20"/>
  <c r="C63" i="20"/>
  <c r="D62" i="20"/>
  <c r="C62" i="20"/>
  <c r="D61" i="20"/>
  <c r="C61" i="20"/>
  <c r="D60" i="20"/>
  <c r="C60" i="20"/>
  <c r="D56" i="20"/>
  <c r="C56" i="20"/>
  <c r="D55" i="20"/>
  <c r="C55" i="20"/>
  <c r="D54" i="20"/>
  <c r="C54" i="20"/>
  <c r="D53" i="20"/>
  <c r="C53" i="20"/>
  <c r="D52" i="20"/>
  <c r="C52" i="20"/>
  <c r="D51" i="20"/>
  <c r="C51" i="20"/>
  <c r="D50" i="20"/>
  <c r="C50" i="20"/>
  <c r="D49" i="20"/>
  <c r="C49" i="20"/>
  <c r="D48" i="20"/>
  <c r="C48" i="20"/>
  <c r="D47" i="20"/>
  <c r="C47" i="20"/>
  <c r="D46" i="20"/>
  <c r="C46" i="20"/>
  <c r="D45" i="20"/>
  <c r="C45" i="20"/>
  <c r="D44" i="20"/>
  <c r="C44" i="20"/>
  <c r="D43" i="20"/>
  <c r="C43" i="20"/>
  <c r="D42" i="20"/>
  <c r="C42" i="20"/>
  <c r="D41" i="20"/>
  <c r="C41" i="20"/>
  <c r="D40" i="20"/>
  <c r="C40" i="20"/>
  <c r="D39" i="20"/>
  <c r="C39" i="20"/>
  <c r="D38" i="20"/>
  <c r="C38" i="20"/>
  <c r="D37" i="20"/>
  <c r="C37" i="20"/>
  <c r="D36" i="20"/>
  <c r="C36" i="20"/>
  <c r="D35" i="20"/>
  <c r="C35" i="20"/>
  <c r="D34" i="20"/>
  <c r="C34" i="20"/>
  <c r="D33" i="20"/>
  <c r="C33" i="20"/>
  <c r="D32" i="20"/>
  <c r="C32" i="20"/>
  <c r="D31" i="20"/>
  <c r="C31" i="20"/>
  <c r="D30" i="20"/>
  <c r="C30" i="20"/>
  <c r="D29" i="20"/>
  <c r="C29" i="20"/>
  <c r="D28" i="20"/>
  <c r="C28" i="20"/>
  <c r="D27" i="20"/>
  <c r="C27" i="20"/>
  <c r="D26" i="20"/>
  <c r="C26" i="20"/>
  <c r="D25" i="20"/>
  <c r="C25" i="20"/>
  <c r="D24" i="20"/>
  <c r="C24" i="20"/>
  <c r="D23" i="20"/>
  <c r="C23" i="20"/>
  <c r="D22" i="20"/>
  <c r="C22" i="20"/>
  <c r="D21" i="20"/>
  <c r="C21" i="20"/>
  <c r="D16" i="20"/>
  <c r="C16" i="20"/>
  <c r="D15" i="20"/>
  <c r="C15" i="20"/>
  <c r="D14" i="20"/>
  <c r="C14" i="20"/>
  <c r="D13" i="20"/>
  <c r="C13" i="20"/>
  <c r="C17" i="20" s="1"/>
  <c r="D12" i="20"/>
  <c r="C12" i="20"/>
  <c r="C4" i="20"/>
  <c r="C3" i="20"/>
  <c r="D147" i="20" l="1"/>
  <c r="C203" i="20"/>
  <c r="C92" i="20"/>
  <c r="C101" i="20"/>
  <c r="C110" i="20"/>
  <c r="C139" i="20"/>
  <c r="D17" i="20"/>
  <c r="D77" i="20"/>
  <c r="D118" i="20"/>
  <c r="C164" i="20"/>
  <c r="C181" i="20"/>
  <c r="C198" i="20"/>
  <c r="D101" i="20"/>
  <c r="D110" i="20"/>
  <c r="C77" i="20"/>
  <c r="C118" i="20"/>
  <c r="C147" i="20"/>
  <c r="C57" i="20"/>
  <c r="D57" i="20"/>
  <c r="D183" i="20" s="1"/>
  <c r="D190" i="20" s="1"/>
  <c r="C183" i="20" l="1"/>
  <c r="C187" i="20" s="1"/>
  <c r="C190" i="20"/>
  <c r="C208" i="19" l="1"/>
  <c r="C207" i="19"/>
  <c r="C206" i="19"/>
  <c r="C205" i="19"/>
  <c r="C202" i="19"/>
  <c r="C201" i="19"/>
  <c r="C197" i="19"/>
  <c r="C196" i="19"/>
  <c r="C195" i="19"/>
  <c r="C194" i="19"/>
  <c r="C186" i="19"/>
  <c r="D180" i="19"/>
  <c r="C180" i="19"/>
  <c r="D179" i="19"/>
  <c r="C179" i="19"/>
  <c r="D178" i="19"/>
  <c r="C178" i="19"/>
  <c r="D177" i="19"/>
  <c r="C177" i="19"/>
  <c r="D176" i="19"/>
  <c r="C176" i="19"/>
  <c r="D175" i="19"/>
  <c r="C175" i="19"/>
  <c r="D174" i="19"/>
  <c r="C174" i="19"/>
  <c r="D173" i="19"/>
  <c r="C173" i="19"/>
  <c r="D172" i="19"/>
  <c r="C172" i="19"/>
  <c r="D171" i="19"/>
  <c r="C171" i="19"/>
  <c r="D170" i="19"/>
  <c r="C170" i="19"/>
  <c r="D169" i="19"/>
  <c r="C169" i="19"/>
  <c r="D168" i="19"/>
  <c r="C168" i="19"/>
  <c r="D167" i="19"/>
  <c r="C167" i="19"/>
  <c r="C181" i="19" s="1"/>
  <c r="D163" i="19"/>
  <c r="C163" i="19"/>
  <c r="D162" i="19"/>
  <c r="C162" i="19"/>
  <c r="D161" i="19"/>
  <c r="C161" i="19"/>
  <c r="D160" i="19"/>
  <c r="C160" i="19"/>
  <c r="D159" i="19"/>
  <c r="C159" i="19"/>
  <c r="D158" i="19"/>
  <c r="C158" i="19"/>
  <c r="D157" i="19"/>
  <c r="C157" i="19"/>
  <c r="D156" i="19"/>
  <c r="C156" i="19"/>
  <c r="D155" i="19"/>
  <c r="C155" i="19"/>
  <c r="D154" i="19"/>
  <c r="C154" i="19"/>
  <c r="D153" i="19"/>
  <c r="C153" i="19"/>
  <c r="D152" i="19"/>
  <c r="C152" i="19"/>
  <c r="D151" i="19"/>
  <c r="C151" i="19"/>
  <c r="D150" i="19"/>
  <c r="C150" i="19"/>
  <c r="C164" i="19" s="1"/>
  <c r="D146" i="19"/>
  <c r="C146" i="19"/>
  <c r="D145" i="19"/>
  <c r="C145" i="19"/>
  <c r="D144" i="19"/>
  <c r="C144" i="19"/>
  <c r="D143" i="19"/>
  <c r="C143" i="19"/>
  <c r="C147" i="19" s="1"/>
  <c r="D142" i="19"/>
  <c r="C142" i="19"/>
  <c r="D138" i="19"/>
  <c r="C138" i="19"/>
  <c r="D137" i="19"/>
  <c r="C137" i="19"/>
  <c r="D136" i="19"/>
  <c r="C136" i="19"/>
  <c r="D135" i="19"/>
  <c r="C135" i="19"/>
  <c r="D134" i="19"/>
  <c r="C134" i="19"/>
  <c r="D133" i="19"/>
  <c r="C133" i="19"/>
  <c r="D131" i="19"/>
  <c r="C131" i="19"/>
  <c r="D130" i="19"/>
  <c r="C130" i="19"/>
  <c r="D129" i="19"/>
  <c r="C129" i="19"/>
  <c r="D128" i="19"/>
  <c r="C128" i="19"/>
  <c r="D127" i="19"/>
  <c r="C127" i="19"/>
  <c r="D126" i="19"/>
  <c r="C126" i="19"/>
  <c r="D125" i="19"/>
  <c r="C125" i="19"/>
  <c r="D124" i="19"/>
  <c r="C124" i="19"/>
  <c r="D123" i="19"/>
  <c r="C123" i="19"/>
  <c r="D122" i="19"/>
  <c r="C122" i="19"/>
  <c r="D121" i="19"/>
  <c r="C121" i="19"/>
  <c r="D117" i="19"/>
  <c r="C117" i="19"/>
  <c r="D116" i="19"/>
  <c r="C116" i="19"/>
  <c r="D115" i="19"/>
  <c r="C115" i="19"/>
  <c r="D114" i="19"/>
  <c r="C114" i="19"/>
  <c r="D113" i="19"/>
  <c r="C113" i="19"/>
  <c r="D109" i="19"/>
  <c r="C109" i="19"/>
  <c r="D108" i="19"/>
  <c r="C108" i="19"/>
  <c r="D107" i="19"/>
  <c r="C107" i="19"/>
  <c r="D106" i="19"/>
  <c r="C106" i="19"/>
  <c r="D105" i="19"/>
  <c r="C105" i="19"/>
  <c r="D104" i="19"/>
  <c r="C104" i="19"/>
  <c r="D100" i="19"/>
  <c r="C100" i="19"/>
  <c r="D99" i="19"/>
  <c r="C99" i="19"/>
  <c r="D98" i="19"/>
  <c r="C98" i="19"/>
  <c r="D97" i="19"/>
  <c r="C97" i="19"/>
  <c r="D96" i="19"/>
  <c r="C96" i="19"/>
  <c r="D95" i="19"/>
  <c r="C95" i="19"/>
  <c r="D91" i="19"/>
  <c r="C91" i="19"/>
  <c r="D90" i="19"/>
  <c r="C90" i="19"/>
  <c r="D89" i="19"/>
  <c r="C89" i="19"/>
  <c r="D88" i="19"/>
  <c r="C88" i="19"/>
  <c r="D87" i="19"/>
  <c r="C87" i="19"/>
  <c r="D86" i="19"/>
  <c r="C86" i="19"/>
  <c r="D85" i="19"/>
  <c r="C85" i="19"/>
  <c r="D84" i="19"/>
  <c r="C84" i="19"/>
  <c r="D83" i="19"/>
  <c r="C83" i="19"/>
  <c r="D82" i="19"/>
  <c r="C82" i="19"/>
  <c r="D81" i="19"/>
  <c r="C81" i="19"/>
  <c r="D80" i="19"/>
  <c r="C80" i="19"/>
  <c r="D76" i="19"/>
  <c r="C76" i="19"/>
  <c r="D75" i="19"/>
  <c r="C75" i="19"/>
  <c r="D74" i="19"/>
  <c r="C74" i="19"/>
  <c r="D73" i="19"/>
  <c r="C73" i="19"/>
  <c r="D72" i="19"/>
  <c r="C72" i="19"/>
  <c r="D71" i="19"/>
  <c r="C71" i="19"/>
  <c r="D70" i="19"/>
  <c r="C70" i="19"/>
  <c r="D69" i="19"/>
  <c r="C69" i="19"/>
  <c r="D68" i="19"/>
  <c r="C68" i="19"/>
  <c r="D67" i="19"/>
  <c r="C67" i="19"/>
  <c r="D66" i="19"/>
  <c r="C66" i="19"/>
  <c r="D65" i="19"/>
  <c r="C65" i="19"/>
  <c r="D64" i="19"/>
  <c r="C64" i="19"/>
  <c r="D63" i="19"/>
  <c r="C63" i="19"/>
  <c r="D62" i="19"/>
  <c r="C62" i="19"/>
  <c r="D61" i="19"/>
  <c r="C61" i="19"/>
  <c r="D60" i="19"/>
  <c r="C60" i="19"/>
  <c r="C77" i="19" s="1"/>
  <c r="D56" i="19"/>
  <c r="C56" i="19"/>
  <c r="D55" i="19"/>
  <c r="C55" i="19"/>
  <c r="D54" i="19"/>
  <c r="C54" i="19"/>
  <c r="D53" i="19"/>
  <c r="C53" i="19"/>
  <c r="D52" i="19"/>
  <c r="C52" i="19"/>
  <c r="D51" i="19"/>
  <c r="C51" i="19"/>
  <c r="D50" i="19"/>
  <c r="C50" i="19"/>
  <c r="D49" i="19"/>
  <c r="C49" i="19"/>
  <c r="D48" i="19"/>
  <c r="C48" i="19"/>
  <c r="D47" i="19"/>
  <c r="C47" i="19"/>
  <c r="D46" i="19"/>
  <c r="C46" i="19"/>
  <c r="D45" i="19"/>
  <c r="C45" i="19"/>
  <c r="D44" i="19"/>
  <c r="C44" i="19"/>
  <c r="D43" i="19"/>
  <c r="C43" i="19"/>
  <c r="D42" i="19"/>
  <c r="C42" i="19"/>
  <c r="D41" i="19"/>
  <c r="C41" i="19"/>
  <c r="D40" i="19"/>
  <c r="C40" i="19"/>
  <c r="D39" i="19"/>
  <c r="C39" i="19"/>
  <c r="D38" i="19"/>
  <c r="C38" i="19"/>
  <c r="D37" i="19"/>
  <c r="C37" i="19"/>
  <c r="D36" i="19"/>
  <c r="C36" i="19"/>
  <c r="D35" i="19"/>
  <c r="C35" i="19"/>
  <c r="D34" i="19"/>
  <c r="C34" i="19"/>
  <c r="D33" i="19"/>
  <c r="C33" i="19"/>
  <c r="D32" i="19"/>
  <c r="C32" i="19"/>
  <c r="D31" i="19"/>
  <c r="C31" i="19"/>
  <c r="D30" i="19"/>
  <c r="C30" i="19"/>
  <c r="D29" i="19"/>
  <c r="C29" i="19"/>
  <c r="D28" i="19"/>
  <c r="C28" i="19"/>
  <c r="D27" i="19"/>
  <c r="C27" i="19"/>
  <c r="D26" i="19"/>
  <c r="C26" i="19"/>
  <c r="D25" i="19"/>
  <c r="C25" i="19"/>
  <c r="D24" i="19"/>
  <c r="C24" i="19"/>
  <c r="D23" i="19"/>
  <c r="C23" i="19"/>
  <c r="D22" i="19"/>
  <c r="C22" i="19"/>
  <c r="D21" i="19"/>
  <c r="C21" i="19"/>
  <c r="C57" i="19" s="1"/>
  <c r="D16" i="19"/>
  <c r="C16" i="19"/>
  <c r="D15" i="19"/>
  <c r="C15" i="19"/>
  <c r="D14" i="19"/>
  <c r="C14" i="19"/>
  <c r="D13" i="19"/>
  <c r="C13" i="19"/>
  <c r="C17" i="19" s="1"/>
  <c r="D12" i="19"/>
  <c r="C12" i="19"/>
  <c r="C4" i="19"/>
  <c r="C3" i="19"/>
  <c r="C198" i="19" l="1"/>
  <c r="D17" i="19"/>
  <c r="D139" i="19"/>
  <c r="D164" i="19"/>
  <c r="D181" i="19"/>
  <c r="C203" i="19"/>
  <c r="C92" i="19"/>
  <c r="C101" i="19"/>
  <c r="C110" i="19"/>
  <c r="C139" i="19"/>
  <c r="D92" i="19"/>
  <c r="D101" i="19"/>
  <c r="D110" i="19"/>
  <c r="D118" i="19"/>
  <c r="D147" i="19"/>
  <c r="D77" i="19"/>
  <c r="C118" i="19"/>
  <c r="D57" i="19"/>
  <c r="D183" i="19" l="1"/>
  <c r="D190" i="19" s="1"/>
  <c r="C183" i="19"/>
  <c r="C187" i="19" s="1"/>
  <c r="C190" i="19" l="1"/>
  <c r="C4" i="21"/>
  <c r="C3" i="21"/>
  <c r="C208" i="21"/>
  <c r="C207" i="21"/>
  <c r="C206" i="21"/>
  <c r="C205" i="21"/>
  <c r="C202" i="21"/>
  <c r="C201" i="21"/>
  <c r="C197" i="21"/>
  <c r="C196" i="21"/>
  <c r="C195" i="21"/>
  <c r="C194" i="21"/>
  <c r="C186" i="21"/>
  <c r="D180" i="21"/>
  <c r="C180" i="21"/>
  <c r="D179" i="21"/>
  <c r="C179" i="21"/>
  <c r="D178" i="21"/>
  <c r="C178" i="21"/>
  <c r="D177" i="21"/>
  <c r="C177" i="21"/>
  <c r="D176" i="21"/>
  <c r="C176" i="21"/>
  <c r="D175" i="21"/>
  <c r="C175" i="21"/>
  <c r="D174" i="21"/>
  <c r="C174" i="21"/>
  <c r="D173" i="21"/>
  <c r="C173" i="21"/>
  <c r="D172" i="21"/>
  <c r="C172" i="21"/>
  <c r="D171" i="21"/>
  <c r="C171" i="21"/>
  <c r="D170" i="21"/>
  <c r="C170" i="21"/>
  <c r="D169" i="21"/>
  <c r="C169" i="21"/>
  <c r="D168" i="21"/>
  <c r="C168" i="21"/>
  <c r="D167" i="21"/>
  <c r="C167" i="21"/>
  <c r="D163" i="21"/>
  <c r="C163" i="21"/>
  <c r="D162" i="21"/>
  <c r="C162" i="21"/>
  <c r="D161" i="21"/>
  <c r="C161" i="21"/>
  <c r="D160" i="21"/>
  <c r="C160" i="21"/>
  <c r="D159" i="21"/>
  <c r="C159" i="21"/>
  <c r="D158" i="21"/>
  <c r="C158" i="21"/>
  <c r="D157" i="21"/>
  <c r="C157" i="21"/>
  <c r="D156" i="21"/>
  <c r="C156" i="21"/>
  <c r="D155" i="21"/>
  <c r="C155" i="21"/>
  <c r="D154" i="21"/>
  <c r="C154" i="21"/>
  <c r="D153" i="21"/>
  <c r="C153" i="21"/>
  <c r="D152" i="21"/>
  <c r="C152" i="21"/>
  <c r="D151" i="21"/>
  <c r="C151" i="21"/>
  <c r="D150" i="21"/>
  <c r="C150" i="21"/>
  <c r="D146" i="21"/>
  <c r="C146" i="21"/>
  <c r="D145" i="21"/>
  <c r="C145" i="21"/>
  <c r="D144" i="21"/>
  <c r="C144" i="21"/>
  <c r="D143" i="21"/>
  <c r="C143" i="21"/>
  <c r="D142" i="21"/>
  <c r="C142" i="21"/>
  <c r="D138" i="21"/>
  <c r="C138" i="21"/>
  <c r="D137" i="21"/>
  <c r="C137" i="21"/>
  <c r="D136" i="21"/>
  <c r="C136" i="21"/>
  <c r="D135" i="21"/>
  <c r="C135" i="21"/>
  <c r="D134" i="21"/>
  <c r="C134" i="21"/>
  <c r="D133" i="21"/>
  <c r="C133" i="21"/>
  <c r="D131" i="21"/>
  <c r="C131" i="21"/>
  <c r="D130" i="21"/>
  <c r="C130" i="21"/>
  <c r="D129" i="21"/>
  <c r="C129" i="21"/>
  <c r="D128" i="21"/>
  <c r="C128" i="21"/>
  <c r="D127" i="21"/>
  <c r="C127" i="21"/>
  <c r="D126" i="21"/>
  <c r="C126" i="21"/>
  <c r="D125" i="21"/>
  <c r="C125" i="21"/>
  <c r="D124" i="21"/>
  <c r="C124" i="21"/>
  <c r="D123" i="21"/>
  <c r="C123" i="21"/>
  <c r="D122" i="21"/>
  <c r="C122" i="21"/>
  <c r="C139" i="21" s="1"/>
  <c r="D121" i="21"/>
  <c r="D139" i="21" s="1"/>
  <c r="C121" i="21"/>
  <c r="D117" i="21"/>
  <c r="C117" i="21"/>
  <c r="D116" i="21"/>
  <c r="C116" i="21"/>
  <c r="D115" i="21"/>
  <c r="C115" i="21"/>
  <c r="D114" i="21"/>
  <c r="C114" i="21"/>
  <c r="D113" i="21"/>
  <c r="C113" i="21"/>
  <c r="C118" i="21" s="1"/>
  <c r="D109" i="21"/>
  <c r="C109" i="21"/>
  <c r="D108" i="21"/>
  <c r="C108" i="21"/>
  <c r="D107" i="21"/>
  <c r="C107" i="21"/>
  <c r="D106" i="21"/>
  <c r="C106" i="21"/>
  <c r="D105" i="21"/>
  <c r="C105" i="21"/>
  <c r="D104" i="21"/>
  <c r="C104" i="21"/>
  <c r="C110" i="21" s="1"/>
  <c r="D100" i="21"/>
  <c r="C100" i="21"/>
  <c r="D99" i="21"/>
  <c r="C99" i="21"/>
  <c r="D98" i="21"/>
  <c r="C98" i="21"/>
  <c r="D97" i="21"/>
  <c r="C97" i="21"/>
  <c r="D96" i="21"/>
  <c r="C96" i="21"/>
  <c r="D95" i="21"/>
  <c r="D101" i="21" s="1"/>
  <c r="C95" i="21"/>
  <c r="C101" i="21" s="1"/>
  <c r="D91" i="21"/>
  <c r="C91" i="21"/>
  <c r="D90" i="21"/>
  <c r="C90" i="21"/>
  <c r="D89" i="21"/>
  <c r="C89" i="21"/>
  <c r="D88" i="21"/>
  <c r="C88" i="21"/>
  <c r="D87" i="21"/>
  <c r="C87" i="21"/>
  <c r="D86" i="21"/>
  <c r="C86" i="21"/>
  <c r="D85" i="21"/>
  <c r="C85" i="21"/>
  <c r="D84" i="21"/>
  <c r="C84" i="21"/>
  <c r="D83" i="21"/>
  <c r="C83" i="21"/>
  <c r="D82" i="21"/>
  <c r="C82" i="21"/>
  <c r="D81" i="21"/>
  <c r="C81" i="21"/>
  <c r="D80" i="21"/>
  <c r="D92" i="21" s="1"/>
  <c r="C80" i="21"/>
  <c r="C92" i="21" s="1"/>
  <c r="D76" i="21"/>
  <c r="C76" i="21"/>
  <c r="D75" i="21"/>
  <c r="C75" i="21"/>
  <c r="D74" i="21"/>
  <c r="C74" i="21"/>
  <c r="D73" i="21"/>
  <c r="C73" i="21"/>
  <c r="D72" i="21"/>
  <c r="C72" i="21"/>
  <c r="D71" i="21"/>
  <c r="C71" i="21"/>
  <c r="D70" i="21"/>
  <c r="C70" i="21"/>
  <c r="D69" i="21"/>
  <c r="C69" i="21"/>
  <c r="D68" i="21"/>
  <c r="C68" i="21"/>
  <c r="D67" i="21"/>
  <c r="C67" i="21"/>
  <c r="D66" i="21"/>
  <c r="C66" i="21"/>
  <c r="D65" i="21"/>
  <c r="C65" i="21"/>
  <c r="D64" i="21"/>
  <c r="C64" i="21"/>
  <c r="D63" i="21"/>
  <c r="C63" i="21"/>
  <c r="D62" i="21"/>
  <c r="C62" i="21"/>
  <c r="D61" i="21"/>
  <c r="C61" i="21"/>
  <c r="D60" i="21"/>
  <c r="C60" i="21"/>
  <c r="D56" i="21"/>
  <c r="C56" i="21"/>
  <c r="D55" i="21"/>
  <c r="C55" i="21"/>
  <c r="D54" i="21"/>
  <c r="C54" i="21"/>
  <c r="D53" i="21"/>
  <c r="C53" i="21"/>
  <c r="D52" i="21"/>
  <c r="C52" i="21"/>
  <c r="D51" i="21"/>
  <c r="C51" i="21"/>
  <c r="D50" i="21"/>
  <c r="C50" i="21"/>
  <c r="D49" i="21"/>
  <c r="C49" i="21"/>
  <c r="D48" i="21"/>
  <c r="C48" i="21"/>
  <c r="D47" i="21"/>
  <c r="C47" i="21"/>
  <c r="D46" i="21"/>
  <c r="C46" i="21"/>
  <c r="D45" i="21"/>
  <c r="C45" i="21"/>
  <c r="D44" i="21"/>
  <c r="C44" i="21"/>
  <c r="D43" i="21"/>
  <c r="C43" i="21"/>
  <c r="D42" i="21"/>
  <c r="C42" i="21"/>
  <c r="D41" i="21"/>
  <c r="C41" i="21"/>
  <c r="D40" i="21"/>
  <c r="C40" i="21"/>
  <c r="D39" i="21"/>
  <c r="C39" i="21"/>
  <c r="D38" i="21"/>
  <c r="C38" i="21"/>
  <c r="D37" i="21"/>
  <c r="C37" i="21"/>
  <c r="D36" i="21"/>
  <c r="C36" i="21"/>
  <c r="D35" i="21"/>
  <c r="C35" i="21"/>
  <c r="D34" i="21"/>
  <c r="C34" i="21"/>
  <c r="D33" i="21"/>
  <c r="C33" i="21"/>
  <c r="D32" i="21"/>
  <c r="C32" i="21"/>
  <c r="D31" i="21"/>
  <c r="C31" i="21"/>
  <c r="D30" i="21"/>
  <c r="C30" i="21"/>
  <c r="D29" i="21"/>
  <c r="C29" i="21"/>
  <c r="D28" i="21"/>
  <c r="C28" i="21"/>
  <c r="D27" i="21"/>
  <c r="C27" i="21"/>
  <c r="D26" i="21"/>
  <c r="C26" i="21"/>
  <c r="D25" i="21"/>
  <c r="C25" i="21"/>
  <c r="D24" i="21"/>
  <c r="C24" i="21"/>
  <c r="D23" i="21"/>
  <c r="C23" i="21"/>
  <c r="D22" i="21"/>
  <c r="C22" i="21"/>
  <c r="D21" i="21"/>
  <c r="C21" i="21"/>
  <c r="D16" i="21"/>
  <c r="C16" i="21"/>
  <c r="D15" i="21"/>
  <c r="C15" i="21"/>
  <c r="D14" i="21"/>
  <c r="C14" i="21"/>
  <c r="D13" i="21"/>
  <c r="C13" i="21"/>
  <c r="D12" i="21"/>
  <c r="D17" i="21" s="1"/>
  <c r="C12" i="21"/>
  <c r="D110" i="21" l="1"/>
  <c r="D118" i="21"/>
  <c r="C147" i="21"/>
  <c r="C164" i="21"/>
  <c r="C181" i="21"/>
  <c r="D164" i="21"/>
  <c r="D181" i="21"/>
  <c r="C198" i="21"/>
  <c r="C17" i="21"/>
  <c r="C77" i="21"/>
  <c r="D147" i="21"/>
  <c r="D77" i="21"/>
  <c r="C203" i="21"/>
  <c r="C57" i="21"/>
  <c r="C183" i="21" s="1"/>
  <c r="D57" i="21"/>
  <c r="D183" i="21" s="1"/>
  <c r="D190" i="21" s="1"/>
  <c r="C187" i="21" l="1"/>
  <c r="C190" i="21"/>
  <c r="G203" i="40" l="1"/>
  <c r="E203" i="40"/>
  <c r="E202" i="40"/>
  <c r="G202" i="40" s="1"/>
  <c r="E201" i="40"/>
  <c r="F198" i="40"/>
  <c r="E197" i="40"/>
  <c r="G197" i="40" s="1"/>
  <c r="E196" i="40"/>
  <c r="E195" i="40"/>
  <c r="E194" i="40"/>
  <c r="G194" i="40" s="1"/>
  <c r="K183" i="40"/>
  <c r="J183" i="40"/>
  <c r="F181" i="40"/>
  <c r="E180" i="40"/>
  <c r="E179" i="40"/>
  <c r="G179" i="40" s="1"/>
  <c r="E178" i="40"/>
  <c r="G178" i="40" s="1"/>
  <c r="E177" i="40"/>
  <c r="E176" i="40"/>
  <c r="G176" i="40" s="1"/>
  <c r="E175" i="40"/>
  <c r="G174" i="40"/>
  <c r="E174" i="40"/>
  <c r="E173" i="40"/>
  <c r="E172" i="40"/>
  <c r="E171" i="40"/>
  <c r="G171" i="40" s="1"/>
  <c r="E170" i="40"/>
  <c r="E169" i="40"/>
  <c r="G169" i="40" s="1"/>
  <c r="E168" i="40"/>
  <c r="G168" i="40" s="1"/>
  <c r="E167" i="40"/>
  <c r="F164" i="40"/>
  <c r="E163" i="40"/>
  <c r="E162" i="40"/>
  <c r="E161" i="40"/>
  <c r="G161" i="40" s="1"/>
  <c r="E160" i="40"/>
  <c r="E159" i="40"/>
  <c r="G159" i="40" s="1"/>
  <c r="E158" i="40"/>
  <c r="E157" i="40"/>
  <c r="E156" i="40"/>
  <c r="G156" i="40" s="1"/>
  <c r="E155" i="40"/>
  <c r="E154" i="40"/>
  <c r="E153" i="40"/>
  <c r="E152" i="40"/>
  <c r="E151" i="40"/>
  <c r="G151" i="40" s="1"/>
  <c r="E150" i="40"/>
  <c r="G150" i="40" s="1"/>
  <c r="F147" i="40"/>
  <c r="E146" i="40"/>
  <c r="E145" i="40"/>
  <c r="E144" i="40"/>
  <c r="G144" i="40" s="1"/>
  <c r="E143" i="40"/>
  <c r="E142" i="40"/>
  <c r="F139" i="40"/>
  <c r="E138" i="40"/>
  <c r="E137" i="40"/>
  <c r="G137" i="40" s="1"/>
  <c r="E136" i="40"/>
  <c r="E135" i="40"/>
  <c r="E134" i="40"/>
  <c r="G134" i="40" s="1"/>
  <c r="E133" i="40"/>
  <c r="E131" i="40"/>
  <c r="E130" i="40"/>
  <c r="E129" i="40"/>
  <c r="E128" i="40"/>
  <c r="G128" i="40" s="1"/>
  <c r="E127" i="40"/>
  <c r="E126" i="40"/>
  <c r="G126" i="40" s="1"/>
  <c r="E125" i="40"/>
  <c r="G125" i="40" s="1"/>
  <c r="G124" i="40"/>
  <c r="E124" i="40"/>
  <c r="E123" i="40"/>
  <c r="E122" i="40"/>
  <c r="E121" i="40"/>
  <c r="F118" i="40"/>
  <c r="E117" i="40"/>
  <c r="E116" i="40"/>
  <c r="G116" i="40" s="1"/>
  <c r="E115" i="40"/>
  <c r="E114" i="40"/>
  <c r="G114" i="40" s="1"/>
  <c r="E113" i="40"/>
  <c r="G113" i="40" s="1"/>
  <c r="F110" i="40"/>
  <c r="E109" i="40"/>
  <c r="G109" i="40" s="1"/>
  <c r="E108" i="40"/>
  <c r="E107" i="40"/>
  <c r="G107" i="40" s="1"/>
  <c r="E106" i="40"/>
  <c r="E105" i="40"/>
  <c r="E104" i="40"/>
  <c r="F101" i="40"/>
  <c r="E100" i="40"/>
  <c r="G100" i="40" s="1"/>
  <c r="E99" i="40"/>
  <c r="G99" i="40" s="1"/>
  <c r="E98" i="40"/>
  <c r="E97" i="40"/>
  <c r="G97" i="40" s="1"/>
  <c r="E96" i="40"/>
  <c r="G96" i="40" s="1"/>
  <c r="E95" i="40"/>
  <c r="F92" i="40"/>
  <c r="E91" i="40"/>
  <c r="G91" i="40" s="1"/>
  <c r="E90" i="40"/>
  <c r="E89" i="40"/>
  <c r="E88" i="40"/>
  <c r="G88" i="40" s="1"/>
  <c r="E87" i="40"/>
  <c r="G87" i="40" s="1"/>
  <c r="E86" i="40"/>
  <c r="E85" i="40"/>
  <c r="G85" i="40" s="1"/>
  <c r="E84" i="40"/>
  <c r="E83" i="40"/>
  <c r="G83" i="40" s="1"/>
  <c r="E82" i="40"/>
  <c r="E81" i="40"/>
  <c r="E80" i="40"/>
  <c r="G80" i="40" s="1"/>
  <c r="F77" i="40"/>
  <c r="E76" i="40"/>
  <c r="E75" i="40"/>
  <c r="G75" i="40" s="1"/>
  <c r="E74" i="40"/>
  <c r="E73" i="40"/>
  <c r="E72" i="40"/>
  <c r="G72" i="40" s="1"/>
  <c r="E71" i="40"/>
  <c r="E70" i="40"/>
  <c r="G70" i="40" s="1"/>
  <c r="E69" i="40"/>
  <c r="E68" i="40"/>
  <c r="E67" i="40"/>
  <c r="G67" i="40" s="1"/>
  <c r="E66" i="40"/>
  <c r="E65" i="40"/>
  <c r="E64" i="40"/>
  <c r="G64" i="40" s="1"/>
  <c r="E63" i="40"/>
  <c r="E62" i="40"/>
  <c r="E61" i="40"/>
  <c r="E60" i="40"/>
  <c r="F57" i="40"/>
  <c r="E56" i="40"/>
  <c r="E55" i="40"/>
  <c r="E54" i="40"/>
  <c r="E53" i="40"/>
  <c r="G53" i="40" s="1"/>
  <c r="E52" i="40"/>
  <c r="E51" i="40"/>
  <c r="E50" i="40"/>
  <c r="G50" i="40" s="1"/>
  <c r="E49" i="40"/>
  <c r="E48" i="40"/>
  <c r="G48" i="40" s="1"/>
  <c r="E47" i="40"/>
  <c r="E46" i="40"/>
  <c r="G46" i="40" s="1"/>
  <c r="E45" i="40"/>
  <c r="E44" i="40"/>
  <c r="G44" i="40" s="1"/>
  <c r="E43" i="40"/>
  <c r="G43" i="40" s="1"/>
  <c r="E42" i="40"/>
  <c r="E41" i="40"/>
  <c r="G41" i="40" s="1"/>
  <c r="E40" i="40"/>
  <c r="E39" i="40"/>
  <c r="G39" i="40" s="1"/>
  <c r="E38" i="40"/>
  <c r="E37" i="40"/>
  <c r="E36" i="40"/>
  <c r="G36" i="40" s="1"/>
  <c r="E35" i="40"/>
  <c r="E34" i="40"/>
  <c r="G34" i="40" s="1"/>
  <c r="E33" i="40"/>
  <c r="G33" i="40" s="1"/>
  <c r="E32" i="40"/>
  <c r="E31" i="40"/>
  <c r="E30" i="40"/>
  <c r="E29" i="40"/>
  <c r="E28" i="40"/>
  <c r="E27" i="40"/>
  <c r="G27" i="40" s="1"/>
  <c r="E26" i="40"/>
  <c r="E25" i="40"/>
  <c r="G25" i="40" s="1"/>
  <c r="E24" i="40"/>
  <c r="E23" i="40"/>
  <c r="E22" i="40"/>
  <c r="E21" i="40"/>
  <c r="K19" i="40"/>
  <c r="F17" i="40"/>
  <c r="N16" i="40"/>
  <c r="E16" i="40"/>
  <c r="G16" i="40" s="1"/>
  <c r="E15" i="40"/>
  <c r="E14" i="40"/>
  <c r="E13" i="40"/>
  <c r="E12" i="40"/>
  <c r="G12" i="40" s="1"/>
  <c r="G131" i="40" l="1"/>
  <c r="G135" i="40"/>
  <c r="G23" i="40"/>
  <c r="G30" i="40"/>
  <c r="G13" i="40"/>
  <c r="K18" i="40"/>
  <c r="G40" i="40"/>
  <c r="G69" i="40"/>
  <c r="G86" i="40"/>
  <c r="G15" i="40"/>
  <c r="G32" i="40"/>
  <c r="G35" i="40"/>
  <c r="G38" i="40"/>
  <c r="G62" i="40"/>
  <c r="G65" i="40"/>
  <c r="G71" i="40"/>
  <c r="G84" i="40"/>
  <c r="G90" i="40"/>
  <c r="G95" i="40"/>
  <c r="G153" i="40"/>
  <c r="G122" i="40"/>
  <c r="G162" i="40"/>
  <c r="G108" i="40"/>
  <c r="G146" i="40"/>
  <c r="G172" i="40"/>
  <c r="G195" i="40"/>
  <c r="G14" i="40"/>
  <c r="G55" i="40"/>
  <c r="G155" i="40"/>
  <c r="G158" i="40"/>
  <c r="G68" i="40"/>
  <c r="G73" i="40"/>
  <c r="G76" i="40"/>
  <c r="G98" i="40"/>
  <c r="G104" i="40"/>
  <c r="G138" i="40"/>
  <c r="E147" i="40"/>
  <c r="G147" i="40" s="1"/>
  <c r="G143" i="40"/>
  <c r="G175" i="40"/>
  <c r="G160" i="40"/>
  <c r="G28" i="40"/>
  <c r="G51" i="40"/>
  <c r="G54" i="40"/>
  <c r="G56" i="40"/>
  <c r="G61" i="40"/>
  <c r="G63" i="40"/>
  <c r="G66" i="40"/>
  <c r="G82" i="40"/>
  <c r="G105" i="40"/>
  <c r="G117" i="40"/>
  <c r="G127" i="40"/>
  <c r="G130" i="40"/>
  <c r="G133" i="40"/>
  <c r="G136" i="40"/>
  <c r="G170" i="40"/>
  <c r="G173" i="40"/>
  <c r="G26" i="40"/>
  <c r="G29" i="40"/>
  <c r="G31" i="40"/>
  <c r="G37" i="40"/>
  <c r="G49" i="40"/>
  <c r="G52" i="40"/>
  <c r="G74" i="40"/>
  <c r="G89" i="40"/>
  <c r="G106" i="40"/>
  <c r="G152" i="40"/>
  <c r="G154" i="40"/>
  <c r="G157" i="40"/>
  <c r="G22" i="40"/>
  <c r="G24" i="40"/>
  <c r="G42" i="40"/>
  <c r="G45" i="40"/>
  <c r="G47" i="40"/>
  <c r="G81" i="40"/>
  <c r="G115" i="40"/>
  <c r="G123" i="40"/>
  <c r="G129" i="40"/>
  <c r="G142" i="40"/>
  <c r="G145" i="40"/>
  <c r="G177" i="40"/>
  <c r="G180" i="40"/>
  <c r="G196" i="40"/>
  <c r="G201" i="40"/>
  <c r="E205" i="40"/>
  <c r="M12" i="40"/>
  <c r="E17" i="40"/>
  <c r="M15" i="40"/>
  <c r="E110" i="40"/>
  <c r="G110" i="40" s="1"/>
  <c r="E77" i="40"/>
  <c r="G77" i="40" s="1"/>
  <c r="G60" i="40"/>
  <c r="E181" i="40"/>
  <c r="G181" i="40" s="1"/>
  <c r="G167" i="40"/>
  <c r="G21" i="40"/>
  <c r="E57" i="40"/>
  <c r="G57" i="40" s="1"/>
  <c r="E92" i="40"/>
  <c r="G92" i="40" s="1"/>
  <c r="E164" i="40"/>
  <c r="G164" i="40" s="1"/>
  <c r="G163" i="40"/>
  <c r="F183" i="40"/>
  <c r="E139" i="40"/>
  <c r="G139" i="40" s="1"/>
  <c r="G121" i="40"/>
  <c r="E118" i="40"/>
  <c r="G118" i="40" s="1"/>
  <c r="E101" i="40"/>
  <c r="G101" i="40" s="1"/>
  <c r="E198" i="40"/>
  <c r="F190" i="40" l="1"/>
  <c r="M14" i="40"/>
  <c r="G198" i="40"/>
  <c r="M13" i="40"/>
  <c r="G205" i="40"/>
  <c r="K15" i="40"/>
  <c r="E207" i="40"/>
  <c r="E206" i="40"/>
  <c r="F205" i="40"/>
  <c r="H198" i="40"/>
  <c r="M175" i="40"/>
  <c r="M172" i="40"/>
  <c r="M160" i="40"/>
  <c r="M156" i="40"/>
  <c r="M152" i="40"/>
  <c r="M138" i="40"/>
  <c r="M129" i="40"/>
  <c r="M125" i="40"/>
  <c r="M108" i="40"/>
  <c r="H195" i="40"/>
  <c r="M171" i="40"/>
  <c r="M168" i="40"/>
  <c r="M180" i="40"/>
  <c r="M179" i="40"/>
  <c r="M126" i="40"/>
  <c r="M113" i="40"/>
  <c r="M71" i="40"/>
  <c r="M153" i="40"/>
  <c r="M130" i="40"/>
  <c r="M99" i="40"/>
  <c r="M97" i="40"/>
  <c r="M90" i="40"/>
  <c r="M86" i="40"/>
  <c r="M82" i="40"/>
  <c r="M157" i="40"/>
  <c r="M135" i="40"/>
  <c r="M114" i="40"/>
  <c r="M176" i="40"/>
  <c r="M161" i="40"/>
  <c r="M122" i="40"/>
  <c r="M100" i="40"/>
  <c r="M75" i="40"/>
  <c r="M72" i="40"/>
  <c r="M68" i="40"/>
  <c r="M63" i="40"/>
  <c r="M67" i="40"/>
  <c r="K14" i="40"/>
  <c r="M64" i="40"/>
  <c r="M118" i="40"/>
  <c r="M57" i="40"/>
  <c r="M60" i="40"/>
  <c r="M55" i="40"/>
  <c r="M31" i="40"/>
  <c r="M41" i="40"/>
  <c r="M54" i="40"/>
  <c r="M38" i="40"/>
  <c r="M84" i="40"/>
  <c r="H196" i="40"/>
  <c r="M162" i="40"/>
  <c r="M154" i="40"/>
  <c r="M136" i="40"/>
  <c r="M127" i="40"/>
  <c r="H197" i="40"/>
  <c r="M121" i="40"/>
  <c r="M174" i="40"/>
  <c r="M143" i="40"/>
  <c r="M107" i="40"/>
  <c r="M106" i="40"/>
  <c r="M74" i="40"/>
  <c r="M66" i="40"/>
  <c r="G183" i="40"/>
  <c r="H139" i="40" s="1"/>
  <c r="M21" i="40"/>
  <c r="M167" i="40"/>
  <c r="M146" i="40"/>
  <c r="M142" i="40"/>
  <c r="M105" i="40"/>
  <c r="M77" i="40"/>
  <c r="M80" i="40"/>
  <c r="M53" i="40"/>
  <c r="M37" i="40"/>
  <c r="M56" i="40"/>
  <c r="M52" i="40"/>
  <c r="M48" i="40"/>
  <c r="M44" i="40"/>
  <c r="M40" i="40"/>
  <c r="M36" i="40"/>
  <c r="M32" i="40"/>
  <c r="M28" i="40"/>
  <c r="M24" i="40"/>
  <c r="G17" i="40"/>
  <c r="M151" i="40"/>
  <c r="M133" i="40"/>
  <c r="M110" i="40"/>
  <c r="M47" i="40"/>
  <c r="M23" i="40"/>
  <c r="M25" i="40"/>
  <c r="M50" i="40"/>
  <c r="M42" i="40"/>
  <c r="M34" i="40"/>
  <c r="M30" i="40"/>
  <c r="M22" i="40"/>
  <c r="M155" i="40"/>
  <c r="M137" i="40"/>
  <c r="M128" i="40"/>
  <c r="M101" i="40"/>
  <c r="M139" i="40"/>
  <c r="M163" i="40"/>
  <c r="M98" i="40"/>
  <c r="M145" i="40"/>
  <c r="E183" i="40"/>
  <c r="M181" i="40"/>
  <c r="M144" i="40"/>
  <c r="M89" i="40"/>
  <c r="M81" i="40"/>
  <c r="M76" i="40"/>
  <c r="M91" i="40"/>
  <c r="M61" i="40"/>
  <c r="M51" i="40"/>
  <c r="M43" i="40"/>
  <c r="M35" i="40"/>
  <c r="M27" i="40"/>
  <c r="M49" i="40"/>
  <c r="M33" i="40"/>
  <c r="M170" i="40"/>
  <c r="M124" i="40"/>
  <c r="M87" i="40"/>
  <c r="M109" i="40"/>
  <c r="M169" i="40"/>
  <c r="M96" i="40"/>
  <c r="M85" i="40"/>
  <c r="M117" i="40"/>
  <c r="M83" i="40"/>
  <c r="M39" i="40"/>
  <c r="M65" i="40"/>
  <c r="M69" i="40"/>
  <c r="M46" i="40"/>
  <c r="M26" i="40"/>
  <c r="M177" i="40"/>
  <c r="M158" i="40"/>
  <c r="M150" i="40"/>
  <c r="M131" i="40"/>
  <c r="M123" i="40"/>
  <c r="M173" i="40"/>
  <c r="M178" i="40"/>
  <c r="M164" i="40"/>
  <c r="M115" i="40"/>
  <c r="M147" i="40"/>
  <c r="M92" i="40"/>
  <c r="M70" i="40"/>
  <c r="M62" i="40"/>
  <c r="M116" i="40"/>
  <c r="M88" i="40"/>
  <c r="M73" i="40"/>
  <c r="M45" i="40"/>
  <c r="M29" i="40"/>
  <c r="M95" i="40"/>
  <c r="M104" i="40" l="1"/>
  <c r="M134" i="40"/>
  <c r="M159" i="40"/>
  <c r="H194" i="40"/>
  <c r="G206" i="40"/>
  <c r="H101" i="40"/>
  <c r="H163" i="40"/>
  <c r="F206" i="40"/>
  <c r="F207" i="40"/>
  <c r="E190" i="40"/>
  <c r="H110" i="40"/>
  <c r="H57" i="40"/>
  <c r="H92" i="40"/>
  <c r="H164" i="40"/>
  <c r="H167" i="40"/>
  <c r="H118" i="40"/>
  <c r="E208" i="40"/>
  <c r="K16" i="40"/>
  <c r="G207" i="40"/>
  <c r="G190" i="40"/>
  <c r="H17" i="40"/>
  <c r="K12" i="40"/>
  <c r="M17" i="40"/>
  <c r="H13" i="40"/>
  <c r="H12" i="40"/>
  <c r="H14" i="40"/>
  <c r="H16" i="40"/>
  <c r="H15" i="40"/>
  <c r="H181" i="40"/>
  <c r="H77" i="40"/>
  <c r="H121" i="40"/>
  <c r="M183" i="40"/>
  <c r="H177" i="40"/>
  <c r="H176" i="40"/>
  <c r="H162" i="40"/>
  <c r="H161" i="40"/>
  <c r="H183" i="40"/>
  <c r="H173" i="40"/>
  <c r="H172" i="40"/>
  <c r="H160" i="40"/>
  <c r="H156" i="40"/>
  <c r="H152" i="40"/>
  <c r="H138" i="40"/>
  <c r="H134" i="40"/>
  <c r="H129" i="40"/>
  <c r="H125" i="40"/>
  <c r="H108" i="40"/>
  <c r="H104" i="40"/>
  <c r="H168" i="40"/>
  <c r="H180" i="40"/>
  <c r="H145" i="40"/>
  <c r="H116" i="40"/>
  <c r="H96" i="40"/>
  <c r="H89" i="40"/>
  <c r="H85" i="40"/>
  <c r="H81" i="40"/>
  <c r="H72" i="40"/>
  <c r="H68" i="40"/>
  <c r="H64" i="40"/>
  <c r="H115" i="40"/>
  <c r="H74" i="40"/>
  <c r="H73" i="40"/>
  <c r="H65" i="40"/>
  <c r="H62" i="40"/>
  <c r="H53" i="40"/>
  <c r="H49" i="40"/>
  <c r="H45" i="40"/>
  <c r="H41" i="40"/>
  <c r="H37" i="40"/>
  <c r="H33" i="40"/>
  <c r="H29" i="40"/>
  <c r="H25" i="40"/>
  <c r="H69" i="40"/>
  <c r="H66" i="40"/>
  <c r="K13" i="40"/>
  <c r="H70" i="40"/>
  <c r="H61" i="40"/>
  <c r="H87" i="40"/>
  <c r="H22" i="40"/>
  <c r="H26" i="40"/>
  <c r="H30" i="40"/>
  <c r="H34" i="40"/>
  <c r="H38" i="40"/>
  <c r="H42" i="40"/>
  <c r="H46" i="40"/>
  <c r="H50" i="40"/>
  <c r="H54" i="40"/>
  <c r="H23" i="40"/>
  <c r="H31" i="40"/>
  <c r="H39" i="40"/>
  <c r="H47" i="40"/>
  <c r="H55" i="40"/>
  <c r="H88" i="40"/>
  <c r="H117" i="40"/>
  <c r="H135" i="40"/>
  <c r="H76" i="40"/>
  <c r="H86" i="40"/>
  <c r="H97" i="40"/>
  <c r="H144" i="40"/>
  <c r="H153" i="40"/>
  <c r="H169" i="40"/>
  <c r="H109" i="40"/>
  <c r="H95" i="40"/>
  <c r="H127" i="40"/>
  <c r="H136" i="40"/>
  <c r="H154" i="40"/>
  <c r="H170" i="40"/>
  <c r="H105" i="40"/>
  <c r="H75" i="40"/>
  <c r="H143" i="40"/>
  <c r="H155" i="40"/>
  <c r="H24" i="40"/>
  <c r="H28" i="40"/>
  <c r="H32" i="40"/>
  <c r="H36" i="40"/>
  <c r="H40" i="40"/>
  <c r="H44" i="40"/>
  <c r="H48" i="40"/>
  <c r="H52" i="40"/>
  <c r="H56" i="40"/>
  <c r="H98" i="40"/>
  <c r="H91" i="40"/>
  <c r="H157" i="40"/>
  <c r="H99" i="40"/>
  <c r="H130" i="40"/>
  <c r="H63" i="40"/>
  <c r="H71" i="40"/>
  <c r="H106" i="40"/>
  <c r="H113" i="40"/>
  <c r="H122" i="40"/>
  <c r="H178" i="40"/>
  <c r="H124" i="40"/>
  <c r="H133" i="40"/>
  <c r="H151" i="40"/>
  <c r="H159" i="40"/>
  <c r="H179" i="40"/>
  <c r="H142" i="40"/>
  <c r="H67" i="40"/>
  <c r="H147" i="40"/>
  <c r="H107" i="40"/>
  <c r="H174" i="40"/>
  <c r="H171" i="40"/>
  <c r="H128" i="40"/>
  <c r="H137" i="40"/>
  <c r="H175" i="40"/>
  <c r="H27" i="40"/>
  <c r="H35" i="40"/>
  <c r="H43" i="40"/>
  <c r="H51" i="40"/>
  <c r="H80" i="40"/>
  <c r="H100" i="40"/>
  <c r="H114" i="40"/>
  <c r="H82" i="40"/>
  <c r="H90" i="40"/>
  <c r="H126" i="40"/>
  <c r="H84" i="40"/>
  <c r="H123" i="40"/>
  <c r="H131" i="40"/>
  <c r="H150" i="40"/>
  <c r="H158" i="40"/>
  <c r="H83" i="40"/>
  <c r="H146" i="40"/>
  <c r="H21" i="40"/>
  <c r="H60" i="40"/>
  <c r="F208" i="40" l="1"/>
  <c r="G208" i="40"/>
  <c r="M190" i="40"/>
  <c r="G203" i="5" l="1"/>
  <c r="F198" i="38" l="1"/>
  <c r="E203" i="38" l="1"/>
  <c r="E202" i="38"/>
  <c r="E201" i="38"/>
  <c r="E197" i="38"/>
  <c r="E196" i="38"/>
  <c r="E195" i="38"/>
  <c r="E194" i="38"/>
  <c r="F181" i="38"/>
  <c r="E180" i="38"/>
  <c r="E179" i="38"/>
  <c r="E178" i="38"/>
  <c r="E177" i="38"/>
  <c r="E176" i="38"/>
  <c r="E175" i="38"/>
  <c r="E174" i="38"/>
  <c r="E173" i="38"/>
  <c r="E172" i="38"/>
  <c r="E171" i="38"/>
  <c r="E170" i="38"/>
  <c r="E169" i="38"/>
  <c r="E168" i="38"/>
  <c r="E167" i="38"/>
  <c r="F164" i="38"/>
  <c r="E163" i="38"/>
  <c r="E162" i="38"/>
  <c r="E161" i="38"/>
  <c r="E160" i="38"/>
  <c r="E159" i="38"/>
  <c r="E158" i="38"/>
  <c r="E157" i="38"/>
  <c r="E156" i="38"/>
  <c r="E155" i="38"/>
  <c r="E154" i="38"/>
  <c r="E153" i="38"/>
  <c r="E152" i="38"/>
  <c r="E151" i="38"/>
  <c r="E150" i="38"/>
  <c r="F147" i="38"/>
  <c r="E146" i="38"/>
  <c r="E145" i="38"/>
  <c r="E144" i="38"/>
  <c r="E143" i="38"/>
  <c r="E142" i="38"/>
  <c r="E138" i="38"/>
  <c r="E137" i="38"/>
  <c r="E136" i="38"/>
  <c r="E135" i="38"/>
  <c r="E134" i="38"/>
  <c r="E133" i="38"/>
  <c r="E131" i="38"/>
  <c r="E130" i="38"/>
  <c r="F139" i="38"/>
  <c r="E129" i="38"/>
  <c r="E128" i="38"/>
  <c r="E127" i="38"/>
  <c r="E126" i="38"/>
  <c r="E125" i="38"/>
  <c r="E124" i="38"/>
  <c r="E123" i="38"/>
  <c r="E122" i="38"/>
  <c r="E121" i="38"/>
  <c r="F118" i="38"/>
  <c r="E117" i="38"/>
  <c r="E116" i="38"/>
  <c r="E115" i="38"/>
  <c r="E114" i="38"/>
  <c r="E113" i="38"/>
  <c r="F110" i="38"/>
  <c r="E109" i="38"/>
  <c r="E108" i="38"/>
  <c r="E107" i="38"/>
  <c r="E106" i="38"/>
  <c r="E105" i="38"/>
  <c r="E104" i="38"/>
  <c r="F101" i="38"/>
  <c r="E100" i="38"/>
  <c r="E99" i="38"/>
  <c r="E98" i="38"/>
  <c r="E97" i="38"/>
  <c r="E96" i="38"/>
  <c r="E95" i="38"/>
  <c r="E91" i="38"/>
  <c r="E90" i="38"/>
  <c r="E89" i="38"/>
  <c r="E88" i="38"/>
  <c r="E87" i="38"/>
  <c r="E86" i="38"/>
  <c r="E85" i="38"/>
  <c r="E84" i="38"/>
  <c r="E83" i="38"/>
  <c r="E82" i="38"/>
  <c r="E81" i="38"/>
  <c r="E80" i="38"/>
  <c r="F77" i="38"/>
  <c r="E76" i="38"/>
  <c r="E75" i="38"/>
  <c r="E74" i="38"/>
  <c r="E73" i="38"/>
  <c r="E72" i="38"/>
  <c r="E71" i="38"/>
  <c r="E70" i="38"/>
  <c r="E69" i="38"/>
  <c r="E68" i="38"/>
  <c r="E67" i="38"/>
  <c r="E66" i="38"/>
  <c r="E65" i="38"/>
  <c r="E64" i="38"/>
  <c r="E63" i="38"/>
  <c r="E62" i="38"/>
  <c r="E61" i="38"/>
  <c r="E60" i="38"/>
  <c r="F57" i="38"/>
  <c r="E56" i="38"/>
  <c r="E55" i="38"/>
  <c r="E54" i="38"/>
  <c r="E53" i="38"/>
  <c r="E52" i="38"/>
  <c r="E51" i="38"/>
  <c r="E50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4" i="38"/>
  <c r="E33" i="38"/>
  <c r="E32" i="38"/>
  <c r="E31" i="38"/>
  <c r="E30" i="38"/>
  <c r="E29" i="38"/>
  <c r="E28" i="38"/>
  <c r="E27" i="38"/>
  <c r="E26" i="38"/>
  <c r="E25" i="38"/>
  <c r="E24" i="38"/>
  <c r="K183" i="38"/>
  <c r="E23" i="38"/>
  <c r="E22" i="38"/>
  <c r="J183" i="38"/>
  <c r="E21" i="38"/>
  <c r="F17" i="38"/>
  <c r="N16" i="38"/>
  <c r="E16" i="38"/>
  <c r="E15" i="38"/>
  <c r="E14" i="38"/>
  <c r="E13" i="38"/>
  <c r="E12" i="38"/>
  <c r="K18" i="38" l="1"/>
  <c r="K19" i="38"/>
  <c r="G169" i="38"/>
  <c r="G177" i="38"/>
  <c r="G170" i="38"/>
  <c r="G178" i="38"/>
  <c r="G171" i="38"/>
  <c r="G179" i="38"/>
  <c r="G172" i="38"/>
  <c r="G180" i="38"/>
  <c r="G173" i="38"/>
  <c r="G174" i="38"/>
  <c r="G167" i="38"/>
  <c r="G175" i="38"/>
  <c r="G168" i="38"/>
  <c r="G176" i="38"/>
  <c r="G159" i="38"/>
  <c r="G160" i="38"/>
  <c r="G153" i="38"/>
  <c r="G154" i="38"/>
  <c r="G162" i="38"/>
  <c r="G151" i="38"/>
  <c r="G152" i="38"/>
  <c r="G161" i="38"/>
  <c r="G155" i="38"/>
  <c r="G163" i="38"/>
  <c r="G156" i="38"/>
  <c r="G157" i="38"/>
  <c r="G150" i="38"/>
  <c r="G158" i="38"/>
  <c r="G143" i="38"/>
  <c r="G144" i="38"/>
  <c r="G146" i="38"/>
  <c r="G145" i="38"/>
  <c r="G121" i="38"/>
  <c r="G129" i="38"/>
  <c r="G137" i="38"/>
  <c r="G122" i="38"/>
  <c r="G138" i="38"/>
  <c r="G123" i="38"/>
  <c r="G130" i="38"/>
  <c r="G124" i="38"/>
  <c r="G131" i="38"/>
  <c r="G125" i="38"/>
  <c r="G133" i="38"/>
  <c r="G126" i="38"/>
  <c r="G134" i="38"/>
  <c r="G127" i="38"/>
  <c r="G135" i="38"/>
  <c r="G128" i="38"/>
  <c r="G136" i="38"/>
  <c r="G113" i="38"/>
  <c r="G114" i="38"/>
  <c r="G115" i="38"/>
  <c r="G116" i="38"/>
  <c r="G117" i="38"/>
  <c r="G105" i="38"/>
  <c r="G106" i="38"/>
  <c r="G108" i="38"/>
  <c r="G107" i="38"/>
  <c r="G109" i="38"/>
  <c r="G96" i="38"/>
  <c r="G97" i="38"/>
  <c r="G98" i="38"/>
  <c r="G99" i="38"/>
  <c r="G100" i="38"/>
  <c r="G85" i="38"/>
  <c r="G86" i="38"/>
  <c r="G87" i="38"/>
  <c r="G81" i="38"/>
  <c r="G82" i="38"/>
  <c r="G90" i="38"/>
  <c r="G83" i="38"/>
  <c r="G91" i="38"/>
  <c r="G84" i="38"/>
  <c r="G80" i="38"/>
  <c r="G88" i="38"/>
  <c r="G63" i="38"/>
  <c r="G72" i="38"/>
  <c r="G65" i="38"/>
  <c r="G74" i="38"/>
  <c r="G75" i="38"/>
  <c r="G68" i="38"/>
  <c r="G76" i="38"/>
  <c r="G61" i="38"/>
  <c r="G69" i="38"/>
  <c r="G71" i="38"/>
  <c r="G64" i="38"/>
  <c r="G73" i="38"/>
  <c r="G66" i="38"/>
  <c r="G67" i="38"/>
  <c r="G62" i="38"/>
  <c r="G70" i="38"/>
  <c r="G34" i="38"/>
  <c r="G27" i="38"/>
  <c r="G35" i="38"/>
  <c r="G51" i="38"/>
  <c r="G28" i="38"/>
  <c r="G36" i="38"/>
  <c r="G44" i="38"/>
  <c r="G52" i="38"/>
  <c r="G22" i="38"/>
  <c r="G29" i="38"/>
  <c r="G37" i="38"/>
  <c r="G45" i="38"/>
  <c r="G53" i="38"/>
  <c r="G26" i="38"/>
  <c r="G42" i="38"/>
  <c r="G23" i="38"/>
  <c r="G30" i="38"/>
  <c r="G38" i="38"/>
  <c r="G46" i="38"/>
  <c r="G54" i="38"/>
  <c r="G31" i="38"/>
  <c r="G39" i="38"/>
  <c r="G47" i="38"/>
  <c r="G55" i="38"/>
  <c r="G24" i="38"/>
  <c r="G32" i="38"/>
  <c r="G40" i="38"/>
  <c r="G48" i="38"/>
  <c r="G56" i="38"/>
  <c r="G25" i="38"/>
  <c r="G33" i="38"/>
  <c r="G41" i="38"/>
  <c r="G49" i="38"/>
  <c r="G50" i="38"/>
  <c r="G43" i="38"/>
  <c r="G13" i="38"/>
  <c r="G14" i="38"/>
  <c r="G15" i="38"/>
  <c r="G16" i="38"/>
  <c r="E205" i="38"/>
  <c r="G195" i="38"/>
  <c r="G197" i="38"/>
  <c r="G196" i="38"/>
  <c r="G194" i="38"/>
  <c r="G203" i="38"/>
  <c r="E198" i="38"/>
  <c r="E17" i="38"/>
  <c r="G12" i="38"/>
  <c r="G21" i="38"/>
  <c r="E57" i="38"/>
  <c r="G57" i="38" s="1"/>
  <c r="E101" i="38"/>
  <c r="G101" i="38" s="1"/>
  <c r="G95" i="38"/>
  <c r="E181" i="38"/>
  <c r="G181" i="38" s="1"/>
  <c r="E118" i="38"/>
  <c r="G118" i="38" s="1"/>
  <c r="E164" i="38"/>
  <c r="G164" i="38" s="1"/>
  <c r="F92" i="38"/>
  <c r="F183" i="38" s="1"/>
  <c r="G89" i="38"/>
  <c r="E110" i="38"/>
  <c r="G110" i="38" s="1"/>
  <c r="E139" i="38"/>
  <c r="G139" i="38" s="1"/>
  <c r="E77" i="38"/>
  <c r="G77" i="38" s="1"/>
  <c r="G60" i="38"/>
  <c r="E92" i="38"/>
  <c r="G104" i="38"/>
  <c r="E147" i="38"/>
  <c r="G147" i="38" s="1"/>
  <c r="G142" i="38"/>
  <c r="F190" i="38" l="1"/>
  <c r="M14" i="38"/>
  <c r="M13" i="38"/>
  <c r="G202" i="38"/>
  <c r="M15" i="38"/>
  <c r="G201" i="38"/>
  <c r="G205" i="38" s="1"/>
  <c r="E207" i="38"/>
  <c r="G198" i="38"/>
  <c r="M88" i="38" s="1"/>
  <c r="G92" i="38"/>
  <c r="E206" i="38"/>
  <c r="E183" i="38"/>
  <c r="M12" i="38"/>
  <c r="G17" i="38"/>
  <c r="M151" i="38" l="1"/>
  <c r="E190" i="38"/>
  <c r="M170" i="38"/>
  <c r="M176" i="38"/>
  <c r="M107" i="38"/>
  <c r="M34" i="38"/>
  <c r="M73" i="38"/>
  <c r="M178" i="38"/>
  <c r="M84" i="38"/>
  <c r="M89" i="38"/>
  <c r="M71" i="38"/>
  <c r="M87" i="38"/>
  <c r="M146" i="38"/>
  <c r="M23" i="38"/>
  <c r="M55" i="38"/>
  <c r="M159" i="38"/>
  <c r="M108" i="38"/>
  <c r="M131" i="38"/>
  <c r="M91" i="38"/>
  <c r="K14" i="38"/>
  <c r="M69" i="38"/>
  <c r="M24" i="38"/>
  <c r="M122" i="38"/>
  <c r="M136" i="38"/>
  <c r="M114" i="38"/>
  <c r="M156" i="38"/>
  <c r="M47" i="38"/>
  <c r="M126" i="38"/>
  <c r="M105" i="38"/>
  <c r="M162" i="38"/>
  <c r="M154" i="38"/>
  <c r="M51" i="38"/>
  <c r="M31" i="38"/>
  <c r="M147" i="38"/>
  <c r="M26" i="38"/>
  <c r="M113" i="38"/>
  <c r="H197" i="38"/>
  <c r="M97" i="38"/>
  <c r="M57" i="38"/>
  <c r="M74" i="38"/>
  <c r="M40" i="38"/>
  <c r="M38" i="38"/>
  <c r="M160" i="38"/>
  <c r="M53" i="38"/>
  <c r="M118" i="38"/>
  <c r="M82" i="38"/>
  <c r="M60" i="38"/>
  <c r="M72" i="38"/>
  <c r="M83" i="38"/>
  <c r="M127" i="38"/>
  <c r="M139" i="38"/>
  <c r="M157" i="38"/>
  <c r="M130" i="38"/>
  <c r="M85" i="38"/>
  <c r="M116" i="38"/>
  <c r="M135" i="38"/>
  <c r="M161" i="38"/>
  <c r="M150" i="38"/>
  <c r="M29" i="38"/>
  <c r="M22" i="38"/>
  <c r="M133" i="38"/>
  <c r="M163" i="38"/>
  <c r="M64" i="38"/>
  <c r="H196" i="38"/>
  <c r="M95" i="38"/>
  <c r="M36" i="38"/>
  <c r="M137" i="38"/>
  <c r="M90" i="38"/>
  <c r="M52" i="38"/>
  <c r="M180" i="38"/>
  <c r="M62" i="38"/>
  <c r="M117" i="38"/>
  <c r="M25" i="38"/>
  <c r="M28" i="38"/>
  <c r="M96" i="38"/>
  <c r="M70" i="38"/>
  <c r="M86" i="38"/>
  <c r="F205" i="38"/>
  <c r="M63" i="38"/>
  <c r="M43" i="38"/>
  <c r="M124" i="38"/>
  <c r="M168" i="38"/>
  <c r="M80" i="38"/>
  <c r="M128" i="38"/>
  <c r="M42" i="38"/>
  <c r="M21" i="38"/>
  <c r="M32" i="38"/>
  <c r="M75" i="38"/>
  <c r="M76" i="38"/>
  <c r="M175" i="38"/>
  <c r="M110" i="38"/>
  <c r="M65" i="38"/>
  <c r="M68" i="38"/>
  <c r="M173" i="38"/>
  <c r="M77" i="38"/>
  <c r="M61" i="38"/>
  <c r="M37" i="38"/>
  <c r="M45" i="38"/>
  <c r="M153" i="38"/>
  <c r="M46" i="38"/>
  <c r="K15" i="38"/>
  <c r="M169" i="38"/>
  <c r="M30" i="38"/>
  <c r="M101" i="38"/>
  <c r="M104" i="38"/>
  <c r="M48" i="38"/>
  <c r="M50" i="38"/>
  <c r="M145" i="38"/>
  <c r="M164" i="38"/>
  <c r="M100" i="38"/>
  <c r="M35" i="38"/>
  <c r="M142" i="38"/>
  <c r="M81" i="38"/>
  <c r="M92" i="38"/>
  <c r="M27" i="38"/>
  <c r="M155" i="38"/>
  <c r="M109" i="38"/>
  <c r="M54" i="38"/>
  <c r="M167" i="38"/>
  <c r="M67" i="38"/>
  <c r="M123" i="38"/>
  <c r="H195" i="38"/>
  <c r="M115" i="38"/>
  <c r="M98" i="38"/>
  <c r="M134" i="38"/>
  <c r="M44" i="38"/>
  <c r="M33" i="38"/>
  <c r="H198" i="38"/>
  <c r="M125" i="38"/>
  <c r="M49" i="38"/>
  <c r="M158" i="38"/>
  <c r="M56" i="38"/>
  <c r="M121" i="38"/>
  <c r="M66" i="38"/>
  <c r="H194" i="38"/>
  <c r="M99" i="38"/>
  <c r="M138" i="38"/>
  <c r="M174" i="38"/>
  <c r="M171" i="38"/>
  <c r="M143" i="38"/>
  <c r="M172" i="38"/>
  <c r="M177" i="38"/>
  <c r="M39" i="38"/>
  <c r="M181" i="38"/>
  <c r="M129" i="38"/>
  <c r="M106" i="38"/>
  <c r="M144" i="38"/>
  <c r="E208" i="38"/>
  <c r="M179" i="38"/>
  <c r="M41" i="38"/>
  <c r="M152" i="38"/>
  <c r="G183" i="38"/>
  <c r="H170" i="38" s="1"/>
  <c r="H12" i="38"/>
  <c r="K16" i="38"/>
  <c r="G207" i="38"/>
  <c r="G206" i="38"/>
  <c r="H17" i="38"/>
  <c r="M17" i="38"/>
  <c r="K12" i="38"/>
  <c r="H14" i="38"/>
  <c r="H15" i="38"/>
  <c r="H13" i="38"/>
  <c r="H16" i="38"/>
  <c r="H162" i="38" l="1"/>
  <c r="H161" i="38"/>
  <c r="H77" i="38"/>
  <c r="H44" i="38"/>
  <c r="H75" i="38"/>
  <c r="H22" i="38"/>
  <c r="H71" i="38"/>
  <c r="H169" i="38"/>
  <c r="H53" i="38"/>
  <c r="H83" i="38"/>
  <c r="H27" i="38"/>
  <c r="H167" i="38"/>
  <c r="H163" i="38"/>
  <c r="H23" i="38"/>
  <c r="H177" i="38"/>
  <c r="H67" i="38"/>
  <c r="H91" i="38"/>
  <c r="K13" i="38"/>
  <c r="H110" i="38"/>
  <c r="H142" i="38"/>
  <c r="H41" i="38"/>
  <c r="H113" i="38"/>
  <c r="H82" i="38"/>
  <c r="H37" i="38"/>
  <c r="H179" i="38"/>
  <c r="H81" i="38"/>
  <c r="H95" i="38"/>
  <c r="H138" i="38"/>
  <c r="H133" i="38"/>
  <c r="H55" i="38"/>
  <c r="H98" i="38"/>
  <c r="H176" i="38"/>
  <c r="H155" i="38"/>
  <c r="H118" i="38"/>
  <c r="H97" i="38"/>
  <c r="H74" i="38"/>
  <c r="H51" i="38"/>
  <c r="H172" i="38"/>
  <c r="H160" i="38"/>
  <c r="H129" i="38"/>
  <c r="H54" i="38"/>
  <c r="H101" i="38"/>
  <c r="H26" i="38"/>
  <c r="H86" i="38"/>
  <c r="H123" i="38"/>
  <c r="H39" i="38"/>
  <c r="H65" i="38"/>
  <c r="H99" i="38"/>
  <c r="H57" i="38"/>
  <c r="H173" i="38"/>
  <c r="H157" i="38"/>
  <c r="H84" i="38"/>
  <c r="H115" i="38"/>
  <c r="H150" i="38"/>
  <c r="H31" i="38"/>
  <c r="H139" i="38"/>
  <c r="H49" i="38"/>
  <c r="H100" i="38"/>
  <c r="H180" i="38"/>
  <c r="H70" i="38"/>
  <c r="H73" i="38"/>
  <c r="H47" i="38"/>
  <c r="H52" i="38"/>
  <c r="H63" i="38"/>
  <c r="H69" i="38"/>
  <c r="H66" i="38"/>
  <c r="H38" i="38"/>
  <c r="H136" i="38"/>
  <c r="H168" i="38"/>
  <c r="H28" i="38"/>
  <c r="H143" i="38"/>
  <c r="H80" i="38"/>
  <c r="H146" i="38"/>
  <c r="H131" i="38"/>
  <c r="H114" i="38"/>
  <c r="H56" i="38"/>
  <c r="H34" i="38"/>
  <c r="H174" i="38"/>
  <c r="H147" i="38"/>
  <c r="H158" i="38"/>
  <c r="H128" i="38"/>
  <c r="H40" i="38"/>
  <c r="H33" i="38"/>
  <c r="H32" i="38"/>
  <c r="H137" i="38"/>
  <c r="H30" i="38"/>
  <c r="H61" i="38"/>
  <c r="H68" i="38"/>
  <c r="H153" i="38"/>
  <c r="H88" i="38"/>
  <c r="H76" i="38"/>
  <c r="H46" i="38"/>
  <c r="M183" i="38"/>
  <c r="H89" i="38"/>
  <c r="H152" i="38"/>
  <c r="H130" i="38"/>
  <c r="H50" i="38"/>
  <c r="H43" i="38"/>
  <c r="H90" i="38"/>
  <c r="H25" i="38"/>
  <c r="H124" i="38"/>
  <c r="H135" i="38"/>
  <c r="H156" i="38"/>
  <c r="H145" i="38"/>
  <c r="H48" i="38"/>
  <c r="H151" i="38"/>
  <c r="H116" i="38"/>
  <c r="H183" i="38"/>
  <c r="H21" i="38"/>
  <c r="H60" i="38"/>
  <c r="H164" i="38"/>
  <c r="H108" i="38"/>
  <c r="H106" i="38"/>
  <c r="H134" i="38"/>
  <c r="H24" i="38"/>
  <c r="H171" i="38"/>
  <c r="H105" i="38"/>
  <c r="H121" i="38"/>
  <c r="H175" i="38"/>
  <c r="H107" i="38"/>
  <c r="H109" i="38"/>
  <c r="H45" i="38"/>
  <c r="H64" i="38"/>
  <c r="H159" i="38"/>
  <c r="H104" i="38"/>
  <c r="H72" i="38"/>
  <c r="H92" i="38"/>
  <c r="F206" i="38"/>
  <c r="F207" i="38"/>
  <c r="H181" i="38"/>
  <c r="H29" i="38"/>
  <c r="H35" i="38"/>
  <c r="H87" i="38"/>
  <c r="H154" i="38"/>
  <c r="H36" i="38"/>
  <c r="H62" i="38"/>
  <c r="H127" i="38"/>
  <c r="H125" i="38"/>
  <c r="H96" i="38"/>
  <c r="H122" i="38"/>
  <c r="H144" i="38"/>
  <c r="H126" i="38"/>
  <c r="H85" i="38"/>
  <c r="H117" i="38"/>
  <c r="H42" i="38"/>
  <c r="H178" i="38"/>
  <c r="G190" i="38"/>
  <c r="G208" i="38"/>
  <c r="M190" i="38" l="1"/>
  <c r="F208" i="38"/>
  <c r="F181" i="24" l="1"/>
  <c r="F164" i="24"/>
  <c r="F147" i="24"/>
  <c r="F139" i="24"/>
  <c r="F118" i="24"/>
  <c r="F110" i="24"/>
  <c r="F101" i="24"/>
  <c r="F92" i="24"/>
  <c r="F77" i="24"/>
  <c r="F57" i="24"/>
  <c r="E180" i="7" l="1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6" i="7"/>
  <c r="E145" i="7"/>
  <c r="E144" i="7"/>
  <c r="E143" i="7"/>
  <c r="E142" i="7"/>
  <c r="E138" i="7"/>
  <c r="E137" i="7"/>
  <c r="E136" i="7"/>
  <c r="E135" i="7"/>
  <c r="E134" i="7"/>
  <c r="E133" i="7"/>
  <c r="E131" i="7"/>
  <c r="E130" i="7"/>
  <c r="E129" i="7"/>
  <c r="E128" i="7"/>
  <c r="E127" i="7"/>
  <c r="E126" i="7"/>
  <c r="E125" i="7"/>
  <c r="E124" i="7"/>
  <c r="E123" i="7"/>
  <c r="E122" i="7"/>
  <c r="E121" i="7"/>
  <c r="E117" i="7"/>
  <c r="E116" i="7"/>
  <c r="E115" i="7"/>
  <c r="E114" i="7"/>
  <c r="E113" i="7"/>
  <c r="E109" i="7"/>
  <c r="E108" i="7"/>
  <c r="E107" i="7"/>
  <c r="E106" i="7"/>
  <c r="E105" i="7"/>
  <c r="E104" i="7"/>
  <c r="E100" i="7"/>
  <c r="E99" i="7"/>
  <c r="E98" i="7"/>
  <c r="E97" i="7"/>
  <c r="E96" i="7"/>
  <c r="E95" i="7"/>
  <c r="E91" i="7"/>
  <c r="E90" i="7"/>
  <c r="E89" i="7"/>
  <c r="E88" i="7"/>
  <c r="E87" i="7"/>
  <c r="E86" i="7"/>
  <c r="E85" i="7"/>
  <c r="E84" i="7"/>
  <c r="E83" i="7"/>
  <c r="E82" i="7"/>
  <c r="E81" i="7"/>
  <c r="E80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16" i="7"/>
  <c r="E15" i="7"/>
  <c r="E14" i="7"/>
  <c r="E13" i="7"/>
  <c r="E12" i="7"/>
  <c r="E180" i="36"/>
  <c r="E179" i="36"/>
  <c r="E178" i="36"/>
  <c r="E177" i="36"/>
  <c r="E176" i="36"/>
  <c r="E175" i="36"/>
  <c r="E174" i="36"/>
  <c r="E173" i="36"/>
  <c r="E172" i="36"/>
  <c r="E171" i="36"/>
  <c r="E170" i="36"/>
  <c r="E169" i="36"/>
  <c r="E168" i="36"/>
  <c r="E167" i="36"/>
  <c r="E163" i="36"/>
  <c r="E162" i="36"/>
  <c r="E161" i="36"/>
  <c r="E160" i="36"/>
  <c r="E159" i="36"/>
  <c r="E158" i="36"/>
  <c r="E157" i="36"/>
  <c r="E156" i="36"/>
  <c r="E155" i="36"/>
  <c r="E154" i="36"/>
  <c r="E153" i="36"/>
  <c r="E152" i="36"/>
  <c r="E151" i="36"/>
  <c r="E150" i="36"/>
  <c r="E146" i="36"/>
  <c r="E145" i="36"/>
  <c r="E144" i="36"/>
  <c r="E143" i="36"/>
  <c r="E142" i="36"/>
  <c r="E138" i="36"/>
  <c r="E137" i="36"/>
  <c r="E136" i="36"/>
  <c r="E135" i="36"/>
  <c r="E134" i="36"/>
  <c r="E133" i="36"/>
  <c r="E131" i="36"/>
  <c r="E130" i="36"/>
  <c r="E129" i="36"/>
  <c r="E128" i="36"/>
  <c r="E127" i="36"/>
  <c r="E126" i="36"/>
  <c r="E125" i="36"/>
  <c r="E124" i="36"/>
  <c r="E123" i="36"/>
  <c r="E122" i="36"/>
  <c r="E121" i="36"/>
  <c r="E117" i="36"/>
  <c r="E116" i="36"/>
  <c r="E115" i="36"/>
  <c r="E114" i="36"/>
  <c r="E113" i="36"/>
  <c r="E109" i="36"/>
  <c r="E108" i="36"/>
  <c r="E107" i="36"/>
  <c r="E106" i="36"/>
  <c r="E105" i="36"/>
  <c r="E104" i="36"/>
  <c r="E100" i="36"/>
  <c r="E99" i="36"/>
  <c r="E98" i="36"/>
  <c r="E97" i="36"/>
  <c r="E96" i="36"/>
  <c r="E95" i="36"/>
  <c r="E91" i="36"/>
  <c r="E90" i="36"/>
  <c r="E89" i="36"/>
  <c r="E88" i="36"/>
  <c r="E87" i="36"/>
  <c r="E86" i="36"/>
  <c r="E85" i="36"/>
  <c r="E84" i="36"/>
  <c r="E83" i="36"/>
  <c r="E82" i="36"/>
  <c r="E81" i="36"/>
  <c r="E80" i="36"/>
  <c r="E76" i="36"/>
  <c r="E75" i="36"/>
  <c r="E74" i="36"/>
  <c r="E73" i="36"/>
  <c r="E72" i="36"/>
  <c r="E71" i="36"/>
  <c r="E70" i="36"/>
  <c r="E69" i="36"/>
  <c r="E68" i="36"/>
  <c r="E67" i="36"/>
  <c r="E66" i="36"/>
  <c r="E65" i="36"/>
  <c r="E64" i="36"/>
  <c r="E63" i="36"/>
  <c r="E62" i="36"/>
  <c r="E61" i="36"/>
  <c r="E60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16" i="36"/>
  <c r="E15" i="36"/>
  <c r="E14" i="36"/>
  <c r="E13" i="36"/>
  <c r="E12" i="36"/>
  <c r="E118" i="7" l="1"/>
  <c r="E17" i="7"/>
  <c r="E147" i="7"/>
  <c r="E77" i="7"/>
  <c r="E101" i="7"/>
  <c r="E101" i="36"/>
  <c r="E147" i="36"/>
  <c r="E17" i="36"/>
  <c r="E139" i="36"/>
  <c r="E181" i="36"/>
  <c r="E77" i="36"/>
  <c r="E164" i="36"/>
  <c r="E92" i="36"/>
  <c r="E57" i="36"/>
  <c r="E110" i="36"/>
  <c r="E118" i="36"/>
  <c r="E164" i="7"/>
  <c r="E110" i="7"/>
  <c r="E139" i="7"/>
  <c r="E92" i="7"/>
  <c r="E57" i="7"/>
  <c r="E181" i="7"/>
  <c r="E202" i="36"/>
  <c r="E201" i="36"/>
  <c r="F198" i="36"/>
  <c r="E197" i="36"/>
  <c r="G197" i="36" s="1"/>
  <c r="E196" i="36"/>
  <c r="G196" i="36" s="1"/>
  <c r="E195" i="36"/>
  <c r="G195" i="36" s="1"/>
  <c r="E194" i="36"/>
  <c r="K183" i="36"/>
  <c r="J183" i="36"/>
  <c r="F181" i="36"/>
  <c r="G180" i="36"/>
  <c r="G179" i="36"/>
  <c r="G178" i="36"/>
  <c r="G177" i="36"/>
  <c r="G175" i="36"/>
  <c r="G173" i="36"/>
  <c r="G172" i="36"/>
  <c r="G171" i="36"/>
  <c r="G169" i="36"/>
  <c r="G168" i="36"/>
  <c r="F164" i="36"/>
  <c r="G163" i="36"/>
  <c r="G162" i="36"/>
  <c r="G161" i="36"/>
  <c r="G160" i="36"/>
  <c r="G159" i="36"/>
  <c r="G158" i="36"/>
  <c r="G156" i="36"/>
  <c r="G155" i="36"/>
  <c r="G154" i="36"/>
  <c r="G153" i="36"/>
  <c r="G152" i="36"/>
  <c r="G150" i="36"/>
  <c r="F147" i="36"/>
  <c r="G146" i="36"/>
  <c r="G145" i="36"/>
  <c r="G143" i="36"/>
  <c r="G142" i="36"/>
  <c r="F139" i="36"/>
  <c r="G138" i="36"/>
  <c r="G137" i="36"/>
  <c r="G136" i="36"/>
  <c r="G134" i="36"/>
  <c r="G133" i="36"/>
  <c r="G131" i="36"/>
  <c r="G129" i="36"/>
  <c r="G128" i="36"/>
  <c r="G127" i="36"/>
  <c r="G126" i="36"/>
  <c r="G125" i="36"/>
  <c r="G123" i="36"/>
  <c r="F118" i="36"/>
  <c r="G117" i="36"/>
  <c r="G116" i="36"/>
  <c r="G115" i="36"/>
  <c r="G114" i="36"/>
  <c r="G113" i="36"/>
  <c r="F110" i="36"/>
  <c r="G109" i="36"/>
  <c r="G108" i="36"/>
  <c r="G107" i="36"/>
  <c r="G106" i="36"/>
  <c r="G105" i="36"/>
  <c r="F101" i="36"/>
  <c r="G100" i="36"/>
  <c r="G98" i="36"/>
  <c r="G97" i="36"/>
  <c r="G96" i="36"/>
  <c r="F92" i="36"/>
  <c r="G91" i="36"/>
  <c r="G90" i="36"/>
  <c r="G88" i="36"/>
  <c r="G87" i="36"/>
  <c r="G85" i="36"/>
  <c r="G84" i="36"/>
  <c r="G83" i="36"/>
  <c r="G81" i="36"/>
  <c r="F77" i="36"/>
  <c r="G76" i="36"/>
  <c r="G75" i="36"/>
  <c r="G74" i="36"/>
  <c r="G73" i="36"/>
  <c r="G72" i="36"/>
  <c r="G71" i="36"/>
  <c r="G70" i="36"/>
  <c r="G68" i="36"/>
  <c r="G67" i="36"/>
  <c r="G66" i="36"/>
  <c r="G65" i="36"/>
  <c r="G64" i="36"/>
  <c r="G63" i="36"/>
  <c r="G62" i="36"/>
  <c r="G61" i="36"/>
  <c r="F57" i="36"/>
  <c r="G56" i="36"/>
  <c r="G55" i="36"/>
  <c r="G53" i="36"/>
  <c r="G52" i="36"/>
  <c r="G51" i="36"/>
  <c r="G49" i="36"/>
  <c r="G48" i="36"/>
  <c r="G47" i="36"/>
  <c r="G46" i="36"/>
  <c r="G45" i="36"/>
  <c r="G44" i="36"/>
  <c r="G43" i="36"/>
  <c r="G41" i="36"/>
  <c r="G40" i="36"/>
  <c r="G39" i="36"/>
  <c r="G38" i="36"/>
  <c r="G37" i="36"/>
  <c r="G36" i="36"/>
  <c r="G35" i="36"/>
  <c r="G33" i="36"/>
  <c r="G32" i="36"/>
  <c r="G31" i="36"/>
  <c r="G30" i="36"/>
  <c r="G29" i="36"/>
  <c r="G28" i="36"/>
  <c r="G27" i="36"/>
  <c r="G25" i="36"/>
  <c r="G23" i="36"/>
  <c r="G21" i="36"/>
  <c r="F17" i="36"/>
  <c r="N16" i="36"/>
  <c r="G16" i="36"/>
  <c r="G15" i="36"/>
  <c r="G14" i="36"/>
  <c r="G13" i="36"/>
  <c r="G202" i="36" l="1"/>
  <c r="G201" i="36"/>
  <c r="F205" i="36" s="1"/>
  <c r="K19" i="36"/>
  <c r="K18" i="36"/>
  <c r="G194" i="36"/>
  <c r="G198" i="36" s="1"/>
  <c r="G42" i="36"/>
  <c r="G54" i="36"/>
  <c r="G86" i="36"/>
  <c r="G174" i="36"/>
  <c r="G69" i="36"/>
  <c r="G82" i="36"/>
  <c r="G104" i="36"/>
  <c r="G118" i="36"/>
  <c r="G124" i="36"/>
  <c r="G151" i="36"/>
  <c r="G26" i="36"/>
  <c r="G50" i="36"/>
  <c r="G95" i="36"/>
  <c r="G99" i="36"/>
  <c r="G130" i="36"/>
  <c r="G144" i="36"/>
  <c r="G157" i="36"/>
  <c r="G170" i="36"/>
  <c r="G22" i="36"/>
  <c r="G34" i="36"/>
  <c r="G89" i="36"/>
  <c r="G181" i="36"/>
  <c r="G176" i="36"/>
  <c r="G12" i="36"/>
  <c r="G135" i="36"/>
  <c r="G57" i="36"/>
  <c r="G122" i="36"/>
  <c r="M15" i="36"/>
  <c r="M13" i="36"/>
  <c r="G139" i="36"/>
  <c r="G121" i="36"/>
  <c r="M14" i="36"/>
  <c r="G77" i="36"/>
  <c r="G24" i="36"/>
  <c r="F183" i="36"/>
  <c r="G60" i="36"/>
  <c r="G147" i="36"/>
  <c r="G110" i="36"/>
  <c r="G92" i="36"/>
  <c r="G80" i="36"/>
  <c r="G101" i="36"/>
  <c r="G164" i="36"/>
  <c r="G167" i="36"/>
  <c r="E198" i="36"/>
  <c r="F206" i="36" l="1"/>
  <c r="F207" i="36"/>
  <c r="M87" i="36"/>
  <c r="F190" i="36"/>
  <c r="M12" i="36"/>
  <c r="G183" i="36"/>
  <c r="H172" i="36" s="1"/>
  <c r="M155" i="36"/>
  <c r="M159" i="36"/>
  <c r="H198" i="36"/>
  <c r="M151" i="36"/>
  <c r="M180" i="36"/>
  <c r="M44" i="36"/>
  <c r="M28" i="36"/>
  <c r="K14" i="36"/>
  <c r="M21" i="36"/>
  <c r="M172" i="36"/>
  <c r="M170" i="36"/>
  <c r="M104" i="36"/>
  <c r="M37" i="36"/>
  <c r="M33" i="36"/>
  <c r="M146" i="36"/>
  <c r="M137" i="36"/>
  <c r="M128" i="36"/>
  <c r="M157" i="36"/>
  <c r="M144" i="36"/>
  <c r="M135" i="36"/>
  <c r="M117" i="36"/>
  <c r="M97" i="36"/>
  <c r="M84" i="36"/>
  <c r="M74" i="36"/>
  <c r="M69" i="36"/>
  <c r="M177" i="36"/>
  <c r="M53" i="36"/>
  <c r="M49" i="36"/>
  <c r="M30" i="36"/>
  <c r="M41" i="36"/>
  <c r="M95" i="36"/>
  <c r="M73" i="36"/>
  <c r="M25" i="36"/>
  <c r="M122" i="36"/>
  <c r="M91" i="36"/>
  <c r="M23" i="36"/>
  <c r="M106" i="36"/>
  <c r="M125" i="36"/>
  <c r="M92" i="36"/>
  <c r="M29" i="36"/>
  <c r="M105" i="36"/>
  <c r="M88" i="36"/>
  <c r="M77" i="36"/>
  <c r="M167" i="36"/>
  <c r="M150" i="36"/>
  <c r="M145" i="36"/>
  <c r="M142" i="36"/>
  <c r="M174" i="36"/>
  <c r="M158" i="36"/>
  <c r="M100" i="36"/>
  <c r="M86" i="36"/>
  <c r="M64" i="36"/>
  <c r="M72" i="36"/>
  <c r="M57" i="36"/>
  <c r="M154" i="36"/>
  <c r="M153" i="36"/>
  <c r="K15" i="36"/>
  <c r="M38" i="36"/>
  <c r="M131" i="36"/>
  <c r="M43" i="36"/>
  <c r="M24" i="36"/>
  <c r="M143" i="36"/>
  <c r="M42" i="36"/>
  <c r="M139" i="36"/>
  <c r="M40" i="36"/>
  <c r="M70" i="36"/>
  <c r="M31" i="36"/>
  <c r="M118" i="36"/>
  <c r="M179" i="36"/>
  <c r="M152" i="36"/>
  <c r="M176" i="36"/>
  <c r="M101" i="36"/>
  <c r="H194" i="36"/>
  <c r="M39" i="36"/>
  <c r="M85" i="36"/>
  <c r="M116" i="36"/>
  <c r="M34" i="36"/>
  <c r="M107" i="36"/>
  <c r="M175" i="36"/>
  <c r="M90" i="36"/>
  <c r="M136" i="36"/>
  <c r="M75" i="36"/>
  <c r="M138" i="36"/>
  <c r="M36" i="36"/>
  <c r="M96" i="36"/>
  <c r="M27" i="36"/>
  <c r="M67" i="36"/>
  <c r="H196" i="36"/>
  <c r="M22" i="36"/>
  <c r="M45" i="36"/>
  <c r="M89" i="36"/>
  <c r="M123" i="36"/>
  <c r="M168" i="36"/>
  <c r="M181" i="36"/>
  <c r="H195" i="36"/>
  <c r="M76" i="36"/>
  <c r="M32" i="36"/>
  <c r="M173" i="36"/>
  <c r="M114" i="36"/>
  <c r="E203" i="36"/>
  <c r="E205" i="36" s="1"/>
  <c r="G203" i="36"/>
  <c r="M80" i="36"/>
  <c r="M66" i="36"/>
  <c r="M47" i="36"/>
  <c r="M160" i="36"/>
  <c r="M98" i="36"/>
  <c r="M169" i="36"/>
  <c r="M56" i="36"/>
  <c r="M124" i="36"/>
  <c r="M163" i="36"/>
  <c r="M71" i="36"/>
  <c r="M26" i="36"/>
  <c r="M51" i="36"/>
  <c r="H197" i="36"/>
  <c r="M46" i="36"/>
  <c r="M109" i="36"/>
  <c r="M52" i="36"/>
  <c r="M115" i="36"/>
  <c r="M81" i="36"/>
  <c r="M99" i="36"/>
  <c r="M126" i="36"/>
  <c r="M156" i="36"/>
  <c r="M130" i="36"/>
  <c r="M48" i="36"/>
  <c r="M62" i="36"/>
  <c r="M129" i="36"/>
  <c r="M65" i="36"/>
  <c r="M110" i="36"/>
  <c r="M61" i="36"/>
  <c r="M113" i="36"/>
  <c r="M68" i="36"/>
  <c r="M164" i="36"/>
  <c r="M147" i="36"/>
  <c r="M54" i="36"/>
  <c r="M83" i="36"/>
  <c r="M171" i="36"/>
  <c r="M133" i="36"/>
  <c r="M178" i="36"/>
  <c r="M161" i="36"/>
  <c r="M162" i="36"/>
  <c r="M55" i="36"/>
  <c r="M134" i="36"/>
  <c r="M50" i="36"/>
  <c r="M60" i="36"/>
  <c r="G17" i="36"/>
  <c r="M63" i="36"/>
  <c r="E183" i="36"/>
  <c r="M127" i="36"/>
  <c r="M82" i="36"/>
  <c r="M121" i="36"/>
  <c r="M35" i="36"/>
  <c r="M108" i="36"/>
  <c r="E202" i="27"/>
  <c r="E201" i="27"/>
  <c r="F208" i="36" l="1"/>
  <c r="G201" i="27"/>
  <c r="G202" i="27"/>
  <c r="G205" i="36"/>
  <c r="H43" i="36"/>
  <c r="H80" i="36"/>
  <c r="H65" i="36"/>
  <c r="H29" i="36"/>
  <c r="H121" i="36"/>
  <c r="H138" i="36"/>
  <c r="H100" i="36"/>
  <c r="H113" i="36"/>
  <c r="H33" i="36"/>
  <c r="H48" i="36"/>
  <c r="H55" i="36"/>
  <c r="H91" i="36"/>
  <c r="H127" i="36"/>
  <c r="H157" i="36"/>
  <c r="H109" i="36"/>
  <c r="H135" i="36"/>
  <c r="H41" i="36"/>
  <c r="H116" i="36"/>
  <c r="M183" i="36"/>
  <c r="H133" i="36"/>
  <c r="H83" i="36"/>
  <c r="H46" i="36"/>
  <c r="H31" i="36"/>
  <c r="H39" i="36"/>
  <c r="H108" i="36"/>
  <c r="H180" i="36"/>
  <c r="H175" i="36"/>
  <c r="H26" i="36"/>
  <c r="H170" i="36"/>
  <c r="H73" i="36"/>
  <c r="H85" i="36"/>
  <c r="H40" i="36"/>
  <c r="H45" i="36"/>
  <c r="H28" i="36"/>
  <c r="H42" i="36"/>
  <c r="H98" i="36"/>
  <c r="H47" i="36"/>
  <c r="H21" i="36"/>
  <c r="H134" i="36"/>
  <c r="H107" i="36"/>
  <c r="H154" i="36"/>
  <c r="H51" i="36"/>
  <c r="H50" i="36"/>
  <c r="H117" i="36"/>
  <c r="H38" i="36"/>
  <c r="H128" i="36"/>
  <c r="H69" i="36"/>
  <c r="H177" i="36"/>
  <c r="H23" i="36"/>
  <c r="H147" i="36"/>
  <c r="H164" i="36"/>
  <c r="H110" i="36"/>
  <c r="H124" i="36"/>
  <c r="H35" i="36"/>
  <c r="H68" i="36"/>
  <c r="H155" i="36"/>
  <c r="H105" i="36"/>
  <c r="H99" i="36"/>
  <c r="H158" i="36"/>
  <c r="H106" i="36"/>
  <c r="H74" i="36"/>
  <c r="H171" i="36"/>
  <c r="H30" i="36"/>
  <c r="H60" i="36"/>
  <c r="H61" i="36"/>
  <c r="H90" i="36"/>
  <c r="H86" i="36"/>
  <c r="H169" i="36"/>
  <c r="H49" i="36"/>
  <c r="H87" i="36"/>
  <c r="H97" i="36"/>
  <c r="H151" i="36"/>
  <c r="H54" i="36"/>
  <c r="H82" i="36"/>
  <c r="H178" i="36"/>
  <c r="H71" i="36"/>
  <c r="H114" i="36"/>
  <c r="H32" i="36"/>
  <c r="H144" i="36"/>
  <c r="H95" i="36"/>
  <c r="H160" i="36"/>
  <c r="H143" i="36"/>
  <c r="H66" i="36"/>
  <c r="H53" i="36"/>
  <c r="H156" i="36"/>
  <c r="H123" i="36"/>
  <c r="H174" i="36"/>
  <c r="H125" i="36"/>
  <c r="H101" i="36"/>
  <c r="H136" i="36"/>
  <c r="H131" i="36"/>
  <c r="H122" i="36"/>
  <c r="H167" i="36"/>
  <c r="H75" i="36"/>
  <c r="H176" i="36"/>
  <c r="H76" i="36"/>
  <c r="H137" i="36"/>
  <c r="H183" i="36"/>
  <c r="H89" i="36"/>
  <c r="H159" i="36"/>
  <c r="H81" i="36"/>
  <c r="H181" i="36"/>
  <c r="H64" i="36"/>
  <c r="H62" i="36"/>
  <c r="H77" i="36"/>
  <c r="H126" i="36"/>
  <c r="H72" i="36"/>
  <c r="H70" i="36"/>
  <c r="H130" i="36"/>
  <c r="H161" i="36"/>
  <c r="H88" i="36"/>
  <c r="H56" i="36"/>
  <c r="H25" i="36"/>
  <c r="K13" i="36"/>
  <c r="H150" i="36"/>
  <c r="H173" i="36"/>
  <c r="H118" i="36"/>
  <c r="H104" i="36"/>
  <c r="H139" i="36"/>
  <c r="H52" i="36"/>
  <c r="H146" i="36"/>
  <c r="H153" i="36"/>
  <c r="H142" i="36"/>
  <c r="H92" i="36"/>
  <c r="H44" i="36"/>
  <c r="H115" i="36"/>
  <c r="H145" i="36"/>
  <c r="H67" i="36"/>
  <c r="H63" i="36"/>
  <c r="H37" i="36"/>
  <c r="H96" i="36"/>
  <c r="H84" i="36"/>
  <c r="H34" i="36"/>
  <c r="H27" i="36"/>
  <c r="H57" i="36"/>
  <c r="H36" i="36"/>
  <c r="H24" i="36"/>
  <c r="H152" i="36"/>
  <c r="H163" i="36"/>
  <c r="H22" i="36"/>
  <c r="H179" i="36"/>
  <c r="H168" i="36"/>
  <c r="H162" i="36"/>
  <c r="H129" i="36"/>
  <c r="E190" i="36"/>
  <c r="E206" i="36"/>
  <c r="H17" i="36"/>
  <c r="G190" i="36"/>
  <c r="M17" i="36"/>
  <c r="K12" i="36"/>
  <c r="H12" i="36"/>
  <c r="H15" i="36"/>
  <c r="H16" i="36"/>
  <c r="H14" i="36"/>
  <c r="H13" i="36"/>
  <c r="F205" i="27" l="1"/>
  <c r="F207" i="27" s="1"/>
  <c r="G206" i="36"/>
  <c r="K16" i="36"/>
  <c r="G207" i="36"/>
  <c r="M190" i="36"/>
  <c r="E207" i="36"/>
  <c r="G208" i="36" l="1"/>
  <c r="E208" i="36"/>
  <c r="K183" i="21" l="1"/>
  <c r="K183" i="19"/>
  <c r="K183" i="20"/>
  <c r="K183" i="5"/>
  <c r="K183" i="22"/>
  <c r="K183" i="6"/>
  <c r="K183" i="27"/>
  <c r="K183" i="35"/>
  <c r="K183" i="7"/>
  <c r="K183" i="23"/>
  <c r="K183" i="24"/>
  <c r="K183" i="10"/>
  <c r="K183" i="11"/>
  <c r="K183" i="13"/>
  <c r="K183" i="25"/>
  <c r="J183" i="21"/>
  <c r="J183" i="19"/>
  <c r="J183" i="20"/>
  <c r="J183" i="5"/>
  <c r="J183" i="22"/>
  <c r="J183" i="6"/>
  <c r="J183" i="27"/>
  <c r="J183" i="35"/>
  <c r="J183" i="7"/>
  <c r="J183" i="23"/>
  <c r="J183" i="24"/>
  <c r="J183" i="10"/>
  <c r="J183" i="11"/>
  <c r="J183" i="13"/>
  <c r="J183" i="25"/>
  <c r="E180" i="21"/>
  <c r="E179" i="21"/>
  <c r="E178" i="21"/>
  <c r="E177" i="21"/>
  <c r="E176" i="21"/>
  <c r="E175" i="21"/>
  <c r="E174" i="21"/>
  <c r="E173" i="21"/>
  <c r="E172" i="21"/>
  <c r="E171" i="21"/>
  <c r="E170" i="21"/>
  <c r="E169" i="21"/>
  <c r="E168" i="21"/>
  <c r="E167" i="21"/>
  <c r="E180" i="19"/>
  <c r="E179" i="19"/>
  <c r="E178" i="19"/>
  <c r="E177" i="19"/>
  <c r="E176" i="19"/>
  <c r="E175" i="19"/>
  <c r="E174" i="19"/>
  <c r="E173" i="19"/>
  <c r="E172" i="19"/>
  <c r="E171" i="19"/>
  <c r="E170" i="19"/>
  <c r="E169" i="19"/>
  <c r="E168" i="19"/>
  <c r="E167" i="19"/>
  <c r="E180" i="20"/>
  <c r="E179" i="20"/>
  <c r="E178" i="20"/>
  <c r="E177" i="20"/>
  <c r="E176" i="20"/>
  <c r="E175" i="20"/>
  <c r="E174" i="20"/>
  <c r="E173" i="20"/>
  <c r="E172" i="20"/>
  <c r="E171" i="20"/>
  <c r="E170" i="20"/>
  <c r="E169" i="20"/>
  <c r="E168" i="20"/>
  <c r="E167" i="20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80" i="22"/>
  <c r="E179" i="22"/>
  <c r="E178" i="22"/>
  <c r="E177" i="22"/>
  <c r="E176" i="22"/>
  <c r="E175" i="22"/>
  <c r="E174" i="22"/>
  <c r="E173" i="22"/>
  <c r="E172" i="22"/>
  <c r="E171" i="22"/>
  <c r="E170" i="22"/>
  <c r="E169" i="22"/>
  <c r="E168" i="22"/>
  <c r="E167" i="22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80" i="27"/>
  <c r="E179" i="27"/>
  <c r="E178" i="27"/>
  <c r="E177" i="27"/>
  <c r="E176" i="27"/>
  <c r="E175" i="27"/>
  <c r="E174" i="27"/>
  <c r="E173" i="27"/>
  <c r="E172" i="27"/>
  <c r="E171" i="27"/>
  <c r="E170" i="27"/>
  <c r="E169" i="27"/>
  <c r="E168" i="27"/>
  <c r="E167" i="27"/>
  <c r="E180" i="35"/>
  <c r="E179" i="35"/>
  <c r="E178" i="35"/>
  <c r="E177" i="35"/>
  <c r="E176" i="35"/>
  <c r="E175" i="35"/>
  <c r="E174" i="35"/>
  <c r="E173" i="35"/>
  <c r="E172" i="35"/>
  <c r="E171" i="35"/>
  <c r="E170" i="35"/>
  <c r="E169" i="35"/>
  <c r="E168" i="35"/>
  <c r="E167" i="35"/>
  <c r="E180" i="23"/>
  <c r="E179" i="23"/>
  <c r="E178" i="23"/>
  <c r="E177" i="23"/>
  <c r="E176" i="23"/>
  <c r="E175" i="23"/>
  <c r="E174" i="23"/>
  <c r="E173" i="23"/>
  <c r="E172" i="23"/>
  <c r="E171" i="23"/>
  <c r="E170" i="23"/>
  <c r="E169" i="23"/>
  <c r="E168" i="23"/>
  <c r="E167" i="23"/>
  <c r="E180" i="24"/>
  <c r="E179" i="24"/>
  <c r="E178" i="24"/>
  <c r="E177" i="24"/>
  <c r="E176" i="24"/>
  <c r="E175" i="24"/>
  <c r="E174" i="24"/>
  <c r="E173" i="24"/>
  <c r="E172" i="24"/>
  <c r="E171" i="24"/>
  <c r="E170" i="24"/>
  <c r="E169" i="24"/>
  <c r="E168" i="24"/>
  <c r="E167" i="24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80" i="25"/>
  <c r="E179" i="25"/>
  <c r="E178" i="25"/>
  <c r="E177" i="25"/>
  <c r="E176" i="25"/>
  <c r="E175" i="25"/>
  <c r="E174" i="25"/>
  <c r="E173" i="25"/>
  <c r="E172" i="25"/>
  <c r="E171" i="25"/>
  <c r="E170" i="25"/>
  <c r="E169" i="25"/>
  <c r="E168" i="25"/>
  <c r="E167" i="25"/>
  <c r="E163" i="21"/>
  <c r="E162" i="21"/>
  <c r="E161" i="21"/>
  <c r="E160" i="21"/>
  <c r="E159" i="21"/>
  <c r="E158" i="21"/>
  <c r="E157" i="21"/>
  <c r="E156" i="21"/>
  <c r="E155" i="21"/>
  <c r="E154" i="21"/>
  <c r="E153" i="21"/>
  <c r="E152" i="21"/>
  <c r="E151" i="21"/>
  <c r="E150" i="21"/>
  <c r="E163" i="19"/>
  <c r="E162" i="19"/>
  <c r="E161" i="19"/>
  <c r="E160" i="19"/>
  <c r="E159" i="19"/>
  <c r="E158" i="19"/>
  <c r="E157" i="19"/>
  <c r="E156" i="19"/>
  <c r="E155" i="19"/>
  <c r="E154" i="19"/>
  <c r="E153" i="19"/>
  <c r="E152" i="19"/>
  <c r="E151" i="19"/>
  <c r="E150" i="19"/>
  <c r="E163" i="20"/>
  <c r="E162" i="20"/>
  <c r="E161" i="20"/>
  <c r="E160" i="20"/>
  <c r="E159" i="20"/>
  <c r="E158" i="20"/>
  <c r="E157" i="20"/>
  <c r="E156" i="20"/>
  <c r="E155" i="20"/>
  <c r="E154" i="20"/>
  <c r="E153" i="20"/>
  <c r="E152" i="20"/>
  <c r="E151" i="20"/>
  <c r="E150" i="20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63" i="22"/>
  <c r="E162" i="22"/>
  <c r="E161" i="22"/>
  <c r="E160" i="22"/>
  <c r="E159" i="22"/>
  <c r="E158" i="22"/>
  <c r="E157" i="22"/>
  <c r="E156" i="22"/>
  <c r="E155" i="22"/>
  <c r="E154" i="22"/>
  <c r="E153" i="22"/>
  <c r="E152" i="22"/>
  <c r="E151" i="22"/>
  <c r="E150" i="22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63" i="27"/>
  <c r="E162" i="27"/>
  <c r="E161" i="27"/>
  <c r="E160" i="27"/>
  <c r="E159" i="27"/>
  <c r="E158" i="27"/>
  <c r="E157" i="27"/>
  <c r="E156" i="27"/>
  <c r="E155" i="27"/>
  <c r="E154" i="27"/>
  <c r="E153" i="27"/>
  <c r="E152" i="27"/>
  <c r="E151" i="27"/>
  <c r="E150" i="27"/>
  <c r="E163" i="35"/>
  <c r="E162" i="35"/>
  <c r="E161" i="35"/>
  <c r="E160" i="35"/>
  <c r="E159" i="35"/>
  <c r="E158" i="35"/>
  <c r="E157" i="35"/>
  <c r="E156" i="35"/>
  <c r="E155" i="35"/>
  <c r="E154" i="35"/>
  <c r="E153" i="35"/>
  <c r="E152" i="35"/>
  <c r="E151" i="35"/>
  <c r="E150" i="35"/>
  <c r="E163" i="23"/>
  <c r="E162" i="23"/>
  <c r="E161" i="23"/>
  <c r="E160" i="23"/>
  <c r="E159" i="23"/>
  <c r="E158" i="23"/>
  <c r="E157" i="23"/>
  <c r="E156" i="23"/>
  <c r="E155" i="23"/>
  <c r="E154" i="23"/>
  <c r="E153" i="23"/>
  <c r="E152" i="23"/>
  <c r="E151" i="23"/>
  <c r="E150" i="23"/>
  <c r="E163" i="24"/>
  <c r="E162" i="24"/>
  <c r="E161" i="24"/>
  <c r="E160" i="24"/>
  <c r="E159" i="24"/>
  <c r="E158" i="24"/>
  <c r="E157" i="24"/>
  <c r="E156" i="24"/>
  <c r="E155" i="24"/>
  <c r="E154" i="24"/>
  <c r="E153" i="24"/>
  <c r="E152" i="24"/>
  <c r="E151" i="24"/>
  <c r="E150" i="24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63" i="25"/>
  <c r="E162" i="25"/>
  <c r="E161" i="25"/>
  <c r="E160" i="25"/>
  <c r="E159" i="25"/>
  <c r="E158" i="25"/>
  <c r="E157" i="25"/>
  <c r="E156" i="25"/>
  <c r="E155" i="25"/>
  <c r="E154" i="25"/>
  <c r="E153" i="25"/>
  <c r="E152" i="25"/>
  <c r="E151" i="25"/>
  <c r="E150" i="25"/>
  <c r="E146" i="21"/>
  <c r="E145" i="21"/>
  <c r="E144" i="21"/>
  <c r="E143" i="21"/>
  <c r="E142" i="21"/>
  <c r="E146" i="19"/>
  <c r="E145" i="19"/>
  <c r="E144" i="19"/>
  <c r="E143" i="19"/>
  <c r="E142" i="19"/>
  <c r="E146" i="20"/>
  <c r="E145" i="20"/>
  <c r="E144" i="20"/>
  <c r="E143" i="20"/>
  <c r="E142" i="20"/>
  <c r="E146" i="5"/>
  <c r="E145" i="5"/>
  <c r="E144" i="5"/>
  <c r="E143" i="5"/>
  <c r="E142" i="5"/>
  <c r="E146" i="22"/>
  <c r="E145" i="22"/>
  <c r="E144" i="22"/>
  <c r="E143" i="22"/>
  <c r="E142" i="22"/>
  <c r="E146" i="6"/>
  <c r="E145" i="6"/>
  <c r="E144" i="6"/>
  <c r="E143" i="6"/>
  <c r="E142" i="6"/>
  <c r="E146" i="27"/>
  <c r="E145" i="27"/>
  <c r="E144" i="27"/>
  <c r="E143" i="27"/>
  <c r="E142" i="27"/>
  <c r="E146" i="35"/>
  <c r="E145" i="35"/>
  <c r="E144" i="35"/>
  <c r="E143" i="35"/>
  <c r="E142" i="35"/>
  <c r="E146" i="23"/>
  <c r="E145" i="23"/>
  <c r="E144" i="23"/>
  <c r="E143" i="23"/>
  <c r="E142" i="23"/>
  <c r="E146" i="24"/>
  <c r="E145" i="24"/>
  <c r="E144" i="24"/>
  <c r="E143" i="24"/>
  <c r="E142" i="24"/>
  <c r="E146" i="10"/>
  <c r="E145" i="10"/>
  <c r="E144" i="10"/>
  <c r="E143" i="10"/>
  <c r="E142" i="10"/>
  <c r="E146" i="11"/>
  <c r="E145" i="11"/>
  <c r="E144" i="11"/>
  <c r="E143" i="11"/>
  <c r="E142" i="11"/>
  <c r="E146" i="13"/>
  <c r="E145" i="13"/>
  <c r="E144" i="13"/>
  <c r="E143" i="13"/>
  <c r="E142" i="13"/>
  <c r="E146" i="25"/>
  <c r="E145" i="25"/>
  <c r="E144" i="25"/>
  <c r="E143" i="25"/>
  <c r="E142" i="25"/>
  <c r="E138" i="21"/>
  <c r="E137" i="21"/>
  <c r="E136" i="21"/>
  <c r="E135" i="21"/>
  <c r="E134" i="21"/>
  <c r="E133" i="21"/>
  <c r="E138" i="19"/>
  <c r="E137" i="19"/>
  <c r="E136" i="19"/>
  <c r="E135" i="19"/>
  <c r="E134" i="19"/>
  <c r="E133" i="19"/>
  <c r="E138" i="20"/>
  <c r="E137" i="20"/>
  <c r="E136" i="20"/>
  <c r="E135" i="20"/>
  <c r="E134" i="20"/>
  <c r="E133" i="20"/>
  <c r="E138" i="5"/>
  <c r="E137" i="5"/>
  <c r="E136" i="5"/>
  <c r="E135" i="5"/>
  <c r="E134" i="5"/>
  <c r="E133" i="5"/>
  <c r="E138" i="22"/>
  <c r="E137" i="22"/>
  <c r="E136" i="22"/>
  <c r="E135" i="22"/>
  <c r="E134" i="22"/>
  <c r="E133" i="22"/>
  <c r="E138" i="6"/>
  <c r="E137" i="6"/>
  <c r="E136" i="6"/>
  <c r="E135" i="6"/>
  <c r="E134" i="6"/>
  <c r="E133" i="6"/>
  <c r="E138" i="27"/>
  <c r="E137" i="27"/>
  <c r="E136" i="27"/>
  <c r="E135" i="27"/>
  <c r="E134" i="27"/>
  <c r="E133" i="27"/>
  <c r="E138" i="35"/>
  <c r="E137" i="35"/>
  <c r="E136" i="35"/>
  <c r="E135" i="35"/>
  <c r="E134" i="35"/>
  <c r="E133" i="35"/>
  <c r="E138" i="23"/>
  <c r="E137" i="23"/>
  <c r="E136" i="23"/>
  <c r="E135" i="23"/>
  <c r="E134" i="23"/>
  <c r="E133" i="23"/>
  <c r="E138" i="24"/>
  <c r="E137" i="24"/>
  <c r="E136" i="24"/>
  <c r="E135" i="24"/>
  <c r="E134" i="24"/>
  <c r="E133" i="24"/>
  <c r="E138" i="10"/>
  <c r="E137" i="10"/>
  <c r="E136" i="10"/>
  <c r="E135" i="10"/>
  <c r="E134" i="10"/>
  <c r="E133" i="10"/>
  <c r="E138" i="11"/>
  <c r="E137" i="11"/>
  <c r="E136" i="11"/>
  <c r="E135" i="11"/>
  <c r="E134" i="11"/>
  <c r="E133" i="11"/>
  <c r="E138" i="13"/>
  <c r="E137" i="13"/>
  <c r="E136" i="13"/>
  <c r="E135" i="13"/>
  <c r="E134" i="13"/>
  <c r="E133" i="13"/>
  <c r="E138" i="25"/>
  <c r="E137" i="25"/>
  <c r="E136" i="25"/>
  <c r="E135" i="25"/>
  <c r="E134" i="25"/>
  <c r="E133" i="25"/>
  <c r="E131" i="21"/>
  <c r="E130" i="21"/>
  <c r="E129" i="21"/>
  <c r="E128" i="21"/>
  <c r="E127" i="21"/>
  <c r="E126" i="21"/>
  <c r="E125" i="21"/>
  <c r="E124" i="21"/>
  <c r="E123" i="21"/>
  <c r="E122" i="21"/>
  <c r="E121" i="21"/>
  <c r="E131" i="19"/>
  <c r="E130" i="19"/>
  <c r="E129" i="19"/>
  <c r="E128" i="19"/>
  <c r="E127" i="19"/>
  <c r="E126" i="19"/>
  <c r="E125" i="19"/>
  <c r="E124" i="19"/>
  <c r="E123" i="19"/>
  <c r="E122" i="19"/>
  <c r="E121" i="19"/>
  <c r="E131" i="20"/>
  <c r="E130" i="20"/>
  <c r="E129" i="20"/>
  <c r="E128" i="20"/>
  <c r="E127" i="20"/>
  <c r="E126" i="20"/>
  <c r="E125" i="20"/>
  <c r="E124" i="20"/>
  <c r="E123" i="20"/>
  <c r="E122" i="20"/>
  <c r="E121" i="20"/>
  <c r="E131" i="5"/>
  <c r="E130" i="5"/>
  <c r="E129" i="5"/>
  <c r="E128" i="5"/>
  <c r="E127" i="5"/>
  <c r="E126" i="5"/>
  <c r="E125" i="5"/>
  <c r="E124" i="5"/>
  <c r="E123" i="5"/>
  <c r="E122" i="5"/>
  <c r="E121" i="5"/>
  <c r="E131" i="22"/>
  <c r="E130" i="22"/>
  <c r="E129" i="22"/>
  <c r="E128" i="22"/>
  <c r="E127" i="22"/>
  <c r="E126" i="22"/>
  <c r="E125" i="22"/>
  <c r="E124" i="22"/>
  <c r="E123" i="22"/>
  <c r="E122" i="22"/>
  <c r="E121" i="22"/>
  <c r="E131" i="6"/>
  <c r="E130" i="6"/>
  <c r="E129" i="6"/>
  <c r="E128" i="6"/>
  <c r="E127" i="6"/>
  <c r="E126" i="6"/>
  <c r="E125" i="6"/>
  <c r="E124" i="6"/>
  <c r="E123" i="6"/>
  <c r="E122" i="6"/>
  <c r="E121" i="6"/>
  <c r="E131" i="27"/>
  <c r="E130" i="27"/>
  <c r="E129" i="27"/>
  <c r="E128" i="27"/>
  <c r="E127" i="27"/>
  <c r="E126" i="27"/>
  <c r="E125" i="27"/>
  <c r="E124" i="27"/>
  <c r="E123" i="27"/>
  <c r="E122" i="27"/>
  <c r="E121" i="27"/>
  <c r="E131" i="35"/>
  <c r="E130" i="35"/>
  <c r="E129" i="35"/>
  <c r="E128" i="35"/>
  <c r="E127" i="35"/>
  <c r="E126" i="35"/>
  <c r="E125" i="35"/>
  <c r="E124" i="35"/>
  <c r="E123" i="35"/>
  <c r="E122" i="35"/>
  <c r="E121" i="35"/>
  <c r="E131" i="23"/>
  <c r="E130" i="23"/>
  <c r="E129" i="23"/>
  <c r="E128" i="23"/>
  <c r="E127" i="23"/>
  <c r="E126" i="23"/>
  <c r="E125" i="23"/>
  <c r="E124" i="23"/>
  <c r="E123" i="23"/>
  <c r="E122" i="23"/>
  <c r="E121" i="23"/>
  <c r="E131" i="24"/>
  <c r="E130" i="24"/>
  <c r="E129" i="24"/>
  <c r="E128" i="24"/>
  <c r="E127" i="24"/>
  <c r="E126" i="24"/>
  <c r="E125" i="24"/>
  <c r="E124" i="24"/>
  <c r="E123" i="24"/>
  <c r="E122" i="24"/>
  <c r="E121" i="24"/>
  <c r="E131" i="10"/>
  <c r="E130" i="10"/>
  <c r="E129" i="10"/>
  <c r="E128" i="10"/>
  <c r="E127" i="10"/>
  <c r="E126" i="10"/>
  <c r="E125" i="10"/>
  <c r="E124" i="10"/>
  <c r="E123" i="10"/>
  <c r="E122" i="10"/>
  <c r="E121" i="10"/>
  <c r="E131" i="11"/>
  <c r="E130" i="11"/>
  <c r="E129" i="11"/>
  <c r="E128" i="11"/>
  <c r="E127" i="11"/>
  <c r="E126" i="11"/>
  <c r="E125" i="11"/>
  <c r="E124" i="11"/>
  <c r="E123" i="11"/>
  <c r="E122" i="11"/>
  <c r="E121" i="11"/>
  <c r="E131" i="13"/>
  <c r="E130" i="13"/>
  <c r="E129" i="13"/>
  <c r="E128" i="13"/>
  <c r="E127" i="13"/>
  <c r="E126" i="13"/>
  <c r="E125" i="13"/>
  <c r="E124" i="13"/>
  <c r="E123" i="13"/>
  <c r="E122" i="13"/>
  <c r="E121" i="13"/>
  <c r="E131" i="25"/>
  <c r="E130" i="25"/>
  <c r="E129" i="25"/>
  <c r="E128" i="25"/>
  <c r="E127" i="25"/>
  <c r="E126" i="25"/>
  <c r="E125" i="25"/>
  <c r="E124" i="25"/>
  <c r="E123" i="25"/>
  <c r="E122" i="25"/>
  <c r="E121" i="25"/>
  <c r="E117" i="21"/>
  <c r="E116" i="21"/>
  <c r="E115" i="21"/>
  <c r="E114" i="21"/>
  <c r="E113" i="21"/>
  <c r="E117" i="19"/>
  <c r="E116" i="19"/>
  <c r="E115" i="19"/>
  <c r="E114" i="19"/>
  <c r="E113" i="19"/>
  <c r="E117" i="20"/>
  <c r="E116" i="20"/>
  <c r="E115" i="20"/>
  <c r="E114" i="20"/>
  <c r="E113" i="20"/>
  <c r="E117" i="5"/>
  <c r="E116" i="5"/>
  <c r="E115" i="5"/>
  <c r="E114" i="5"/>
  <c r="E113" i="5"/>
  <c r="E117" i="22"/>
  <c r="E116" i="22"/>
  <c r="E115" i="22"/>
  <c r="E114" i="22"/>
  <c r="E113" i="22"/>
  <c r="E117" i="6"/>
  <c r="E116" i="6"/>
  <c r="E115" i="6"/>
  <c r="E114" i="6"/>
  <c r="E113" i="6"/>
  <c r="E117" i="27"/>
  <c r="E116" i="27"/>
  <c r="E115" i="27"/>
  <c r="E114" i="27"/>
  <c r="E113" i="27"/>
  <c r="E117" i="35"/>
  <c r="E116" i="35"/>
  <c r="E115" i="35"/>
  <c r="E114" i="35"/>
  <c r="E113" i="35"/>
  <c r="E117" i="23"/>
  <c r="E116" i="23"/>
  <c r="E115" i="23"/>
  <c r="E114" i="23"/>
  <c r="E113" i="23"/>
  <c r="E117" i="24"/>
  <c r="E116" i="24"/>
  <c r="E115" i="24"/>
  <c r="E114" i="24"/>
  <c r="E113" i="24"/>
  <c r="E117" i="10"/>
  <c r="E116" i="10"/>
  <c r="E115" i="10"/>
  <c r="E114" i="10"/>
  <c r="E113" i="10"/>
  <c r="E117" i="11"/>
  <c r="E116" i="11"/>
  <c r="E115" i="11"/>
  <c r="E114" i="11"/>
  <c r="E113" i="11"/>
  <c r="E117" i="13"/>
  <c r="E116" i="13"/>
  <c r="E115" i="13"/>
  <c r="E114" i="13"/>
  <c r="E113" i="13"/>
  <c r="E117" i="25"/>
  <c r="E116" i="25"/>
  <c r="E115" i="25"/>
  <c r="E114" i="25"/>
  <c r="E113" i="25"/>
  <c r="E109" i="21"/>
  <c r="E108" i="21"/>
  <c r="E107" i="21"/>
  <c r="E106" i="21"/>
  <c r="E105" i="21"/>
  <c r="E104" i="21"/>
  <c r="E109" i="19"/>
  <c r="E108" i="19"/>
  <c r="E107" i="19"/>
  <c r="E106" i="19"/>
  <c r="E105" i="19"/>
  <c r="E104" i="19"/>
  <c r="E109" i="20"/>
  <c r="E108" i="20"/>
  <c r="E107" i="20"/>
  <c r="E106" i="20"/>
  <c r="E105" i="20"/>
  <c r="E104" i="20"/>
  <c r="E109" i="5"/>
  <c r="E108" i="5"/>
  <c r="E107" i="5"/>
  <c r="E106" i="5"/>
  <c r="E105" i="5"/>
  <c r="E104" i="5"/>
  <c r="E109" i="22"/>
  <c r="E108" i="22"/>
  <c r="E107" i="22"/>
  <c r="E106" i="22"/>
  <c r="E105" i="22"/>
  <c r="E104" i="22"/>
  <c r="E109" i="6"/>
  <c r="E108" i="6"/>
  <c r="E107" i="6"/>
  <c r="E106" i="6"/>
  <c r="E105" i="6"/>
  <c r="E104" i="6"/>
  <c r="E109" i="27"/>
  <c r="E108" i="27"/>
  <c r="E107" i="27"/>
  <c r="E106" i="27"/>
  <c r="E105" i="27"/>
  <c r="E104" i="27"/>
  <c r="E109" i="35"/>
  <c r="E108" i="35"/>
  <c r="E107" i="35"/>
  <c r="E106" i="35"/>
  <c r="E105" i="35"/>
  <c r="E104" i="35"/>
  <c r="E109" i="23"/>
  <c r="E108" i="23"/>
  <c r="E107" i="23"/>
  <c r="E106" i="23"/>
  <c r="E105" i="23"/>
  <c r="E104" i="23"/>
  <c r="E109" i="24"/>
  <c r="E108" i="24"/>
  <c r="E107" i="24"/>
  <c r="E106" i="24"/>
  <c r="E105" i="24"/>
  <c r="E104" i="24"/>
  <c r="E109" i="10"/>
  <c r="E108" i="10"/>
  <c r="E107" i="10"/>
  <c r="E106" i="10"/>
  <c r="E105" i="10"/>
  <c r="E104" i="10"/>
  <c r="E109" i="11"/>
  <c r="E108" i="11"/>
  <c r="E107" i="11"/>
  <c r="E106" i="11"/>
  <c r="E105" i="11"/>
  <c r="E104" i="11"/>
  <c r="E109" i="13"/>
  <c r="E108" i="13"/>
  <c r="E107" i="13"/>
  <c r="E106" i="13"/>
  <c r="E105" i="13"/>
  <c r="E104" i="13"/>
  <c r="E109" i="25"/>
  <c r="E108" i="25"/>
  <c r="E107" i="25"/>
  <c r="E106" i="25"/>
  <c r="E105" i="25"/>
  <c r="E104" i="25"/>
  <c r="E100" i="21"/>
  <c r="E99" i="21"/>
  <c r="E98" i="21"/>
  <c r="E97" i="21"/>
  <c r="E96" i="21"/>
  <c r="E95" i="21"/>
  <c r="E100" i="19"/>
  <c r="E99" i="19"/>
  <c r="E98" i="19"/>
  <c r="E97" i="19"/>
  <c r="E96" i="19"/>
  <c r="E95" i="19"/>
  <c r="E100" i="20"/>
  <c r="E99" i="20"/>
  <c r="E98" i="20"/>
  <c r="E97" i="20"/>
  <c r="E96" i="20"/>
  <c r="E95" i="20"/>
  <c r="E100" i="5"/>
  <c r="E99" i="5"/>
  <c r="E98" i="5"/>
  <c r="E97" i="5"/>
  <c r="E96" i="5"/>
  <c r="E95" i="5"/>
  <c r="E100" i="22"/>
  <c r="E99" i="22"/>
  <c r="E98" i="22"/>
  <c r="E97" i="22"/>
  <c r="E96" i="22"/>
  <c r="E95" i="22"/>
  <c r="E100" i="6"/>
  <c r="E99" i="6"/>
  <c r="E98" i="6"/>
  <c r="E97" i="6"/>
  <c r="E96" i="6"/>
  <c r="E95" i="6"/>
  <c r="E100" i="27"/>
  <c r="E99" i="27"/>
  <c r="E98" i="27"/>
  <c r="E97" i="27"/>
  <c r="E96" i="27"/>
  <c r="E95" i="27"/>
  <c r="E100" i="35"/>
  <c r="E99" i="35"/>
  <c r="E98" i="35"/>
  <c r="E97" i="35"/>
  <c r="E96" i="35"/>
  <c r="E95" i="35"/>
  <c r="E100" i="23"/>
  <c r="E99" i="23"/>
  <c r="E98" i="23"/>
  <c r="E97" i="23"/>
  <c r="E96" i="23"/>
  <c r="E95" i="23"/>
  <c r="E100" i="24"/>
  <c r="E99" i="24"/>
  <c r="E98" i="24"/>
  <c r="E97" i="24"/>
  <c r="E96" i="24"/>
  <c r="E95" i="24"/>
  <c r="E100" i="10"/>
  <c r="E99" i="10"/>
  <c r="E98" i="10"/>
  <c r="E97" i="10"/>
  <c r="E96" i="10"/>
  <c r="E95" i="10"/>
  <c r="E100" i="11"/>
  <c r="E99" i="11"/>
  <c r="E98" i="11"/>
  <c r="E97" i="11"/>
  <c r="E96" i="11"/>
  <c r="E95" i="11"/>
  <c r="E100" i="13"/>
  <c r="E99" i="13"/>
  <c r="E98" i="13"/>
  <c r="E97" i="13"/>
  <c r="E96" i="13"/>
  <c r="E95" i="13"/>
  <c r="E100" i="25"/>
  <c r="E99" i="25"/>
  <c r="E98" i="25"/>
  <c r="E97" i="25"/>
  <c r="E96" i="25"/>
  <c r="E95" i="25"/>
  <c r="E91" i="21"/>
  <c r="E90" i="21"/>
  <c r="E89" i="21"/>
  <c r="E88" i="21"/>
  <c r="E87" i="21"/>
  <c r="E86" i="21"/>
  <c r="E85" i="21"/>
  <c r="E84" i="21"/>
  <c r="E83" i="21"/>
  <c r="E82" i="21"/>
  <c r="E81" i="21"/>
  <c r="E80" i="21"/>
  <c r="E91" i="19"/>
  <c r="E90" i="19"/>
  <c r="E89" i="19"/>
  <c r="E88" i="19"/>
  <c r="E87" i="19"/>
  <c r="E86" i="19"/>
  <c r="E85" i="19"/>
  <c r="E84" i="19"/>
  <c r="E83" i="19"/>
  <c r="E82" i="19"/>
  <c r="E81" i="19"/>
  <c r="E80" i="19"/>
  <c r="E91" i="20"/>
  <c r="E90" i="20"/>
  <c r="E89" i="20"/>
  <c r="E88" i="20"/>
  <c r="E87" i="20"/>
  <c r="E86" i="20"/>
  <c r="E85" i="20"/>
  <c r="E84" i="20"/>
  <c r="E83" i="20"/>
  <c r="E82" i="20"/>
  <c r="E81" i="20"/>
  <c r="E80" i="20"/>
  <c r="E91" i="5"/>
  <c r="E90" i="5"/>
  <c r="E89" i="5"/>
  <c r="E88" i="5"/>
  <c r="E87" i="5"/>
  <c r="E86" i="5"/>
  <c r="E85" i="5"/>
  <c r="E84" i="5"/>
  <c r="E83" i="5"/>
  <c r="E82" i="5"/>
  <c r="E81" i="5"/>
  <c r="E80" i="5"/>
  <c r="E91" i="22"/>
  <c r="E90" i="22"/>
  <c r="E89" i="22"/>
  <c r="E88" i="22"/>
  <c r="E87" i="22"/>
  <c r="E86" i="22"/>
  <c r="E85" i="22"/>
  <c r="E84" i="22"/>
  <c r="E83" i="22"/>
  <c r="E82" i="22"/>
  <c r="E81" i="22"/>
  <c r="E80" i="22"/>
  <c r="E91" i="6"/>
  <c r="E90" i="6"/>
  <c r="E89" i="6"/>
  <c r="E88" i="6"/>
  <c r="E87" i="6"/>
  <c r="E86" i="6"/>
  <c r="E85" i="6"/>
  <c r="E84" i="6"/>
  <c r="E83" i="6"/>
  <c r="E82" i="6"/>
  <c r="E81" i="6"/>
  <c r="E80" i="6"/>
  <c r="E91" i="27"/>
  <c r="E90" i="27"/>
  <c r="E89" i="27"/>
  <c r="E88" i="27"/>
  <c r="E87" i="27"/>
  <c r="E86" i="27"/>
  <c r="E85" i="27"/>
  <c r="E84" i="27"/>
  <c r="E83" i="27"/>
  <c r="E82" i="27"/>
  <c r="E81" i="27"/>
  <c r="E80" i="27"/>
  <c r="E91" i="35"/>
  <c r="E90" i="35"/>
  <c r="E89" i="35"/>
  <c r="E88" i="35"/>
  <c r="E87" i="35"/>
  <c r="E86" i="35"/>
  <c r="E85" i="35"/>
  <c r="E84" i="35"/>
  <c r="E83" i="35"/>
  <c r="E82" i="35"/>
  <c r="E81" i="35"/>
  <c r="E80" i="35"/>
  <c r="E91" i="23"/>
  <c r="E90" i="23"/>
  <c r="E89" i="23"/>
  <c r="E88" i="23"/>
  <c r="E87" i="23"/>
  <c r="E86" i="23"/>
  <c r="E85" i="23"/>
  <c r="E84" i="23"/>
  <c r="E83" i="23"/>
  <c r="E82" i="23"/>
  <c r="E81" i="23"/>
  <c r="E80" i="23"/>
  <c r="E91" i="24"/>
  <c r="E90" i="24"/>
  <c r="E89" i="24"/>
  <c r="E88" i="24"/>
  <c r="E87" i="24"/>
  <c r="E86" i="24"/>
  <c r="E85" i="24"/>
  <c r="E84" i="24"/>
  <c r="E83" i="24"/>
  <c r="E82" i="24"/>
  <c r="E81" i="24"/>
  <c r="E80" i="24"/>
  <c r="E91" i="10"/>
  <c r="E90" i="10"/>
  <c r="E89" i="10"/>
  <c r="E88" i="10"/>
  <c r="E87" i="10"/>
  <c r="E86" i="10"/>
  <c r="E85" i="10"/>
  <c r="E84" i="10"/>
  <c r="E83" i="10"/>
  <c r="E82" i="10"/>
  <c r="E81" i="10"/>
  <c r="E80" i="10"/>
  <c r="E91" i="11"/>
  <c r="E90" i="11"/>
  <c r="E89" i="11"/>
  <c r="E88" i="11"/>
  <c r="E87" i="11"/>
  <c r="E86" i="11"/>
  <c r="E85" i="11"/>
  <c r="E84" i="11"/>
  <c r="E83" i="11"/>
  <c r="E82" i="11"/>
  <c r="E81" i="11"/>
  <c r="E80" i="11"/>
  <c r="E91" i="13"/>
  <c r="E90" i="13"/>
  <c r="E89" i="13"/>
  <c r="E88" i="13"/>
  <c r="E87" i="13"/>
  <c r="E86" i="13"/>
  <c r="E85" i="13"/>
  <c r="E84" i="13"/>
  <c r="E83" i="13"/>
  <c r="E82" i="13"/>
  <c r="E81" i="13"/>
  <c r="E80" i="13"/>
  <c r="E91" i="25"/>
  <c r="E90" i="25"/>
  <c r="E89" i="25"/>
  <c r="E88" i="25"/>
  <c r="E87" i="25"/>
  <c r="E86" i="25"/>
  <c r="E85" i="25"/>
  <c r="E84" i="25"/>
  <c r="E83" i="25"/>
  <c r="E82" i="25"/>
  <c r="E81" i="25"/>
  <c r="E80" i="25"/>
  <c r="E76" i="21"/>
  <c r="E75" i="21"/>
  <c r="E74" i="21"/>
  <c r="E73" i="21"/>
  <c r="E72" i="21"/>
  <c r="E71" i="21"/>
  <c r="E70" i="21"/>
  <c r="E69" i="21"/>
  <c r="E68" i="21"/>
  <c r="E67" i="21"/>
  <c r="E66" i="21"/>
  <c r="E65" i="21"/>
  <c r="E64" i="21"/>
  <c r="E63" i="21"/>
  <c r="E62" i="21"/>
  <c r="E61" i="21"/>
  <c r="E60" i="21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E60" i="20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76" i="27"/>
  <c r="E75" i="27"/>
  <c r="E74" i="27"/>
  <c r="E73" i="27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76" i="35"/>
  <c r="E75" i="35"/>
  <c r="E74" i="35"/>
  <c r="E73" i="35"/>
  <c r="E72" i="35"/>
  <c r="E71" i="35"/>
  <c r="E70" i="35"/>
  <c r="E69" i="35"/>
  <c r="E68" i="35"/>
  <c r="E67" i="35"/>
  <c r="E66" i="35"/>
  <c r="E65" i="35"/>
  <c r="E64" i="35"/>
  <c r="E63" i="35"/>
  <c r="E62" i="35"/>
  <c r="E61" i="35"/>
  <c r="E60" i="35"/>
  <c r="E76" i="23"/>
  <c r="E75" i="23"/>
  <c r="E74" i="23"/>
  <c r="E73" i="23"/>
  <c r="E72" i="23"/>
  <c r="E71" i="23"/>
  <c r="E70" i="23"/>
  <c r="E69" i="23"/>
  <c r="E68" i="23"/>
  <c r="E67" i="23"/>
  <c r="E66" i="23"/>
  <c r="E65" i="23"/>
  <c r="E64" i="23"/>
  <c r="E63" i="23"/>
  <c r="E62" i="23"/>
  <c r="E61" i="23"/>
  <c r="E60" i="23"/>
  <c r="E76" i="24"/>
  <c r="E75" i="24"/>
  <c r="E74" i="24"/>
  <c r="E73" i="24"/>
  <c r="E72" i="24"/>
  <c r="E71" i="24"/>
  <c r="E70" i="24"/>
  <c r="E69" i="24"/>
  <c r="E68" i="24"/>
  <c r="E67" i="24"/>
  <c r="E66" i="24"/>
  <c r="E65" i="24"/>
  <c r="E64" i="24"/>
  <c r="E63" i="24"/>
  <c r="E62" i="24"/>
  <c r="E61" i="24"/>
  <c r="E60" i="24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76" i="25"/>
  <c r="E75" i="25"/>
  <c r="E74" i="25"/>
  <c r="E73" i="25"/>
  <c r="E72" i="25"/>
  <c r="E71" i="25"/>
  <c r="E70" i="25"/>
  <c r="E69" i="25"/>
  <c r="E68" i="25"/>
  <c r="E67" i="25"/>
  <c r="E66" i="25"/>
  <c r="E65" i="25"/>
  <c r="E64" i="25"/>
  <c r="E63" i="25"/>
  <c r="E62" i="25"/>
  <c r="E61" i="25"/>
  <c r="E60" i="25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56" i="35"/>
  <c r="E55" i="35"/>
  <c r="E54" i="35"/>
  <c r="E53" i="35"/>
  <c r="E52" i="35"/>
  <c r="E51" i="35"/>
  <c r="E50" i="35"/>
  <c r="E49" i="35"/>
  <c r="E48" i="35"/>
  <c r="E47" i="35"/>
  <c r="E46" i="35"/>
  <c r="E45" i="35"/>
  <c r="E44" i="35"/>
  <c r="E43" i="35"/>
  <c r="E42" i="35"/>
  <c r="E41" i="35"/>
  <c r="E40" i="35"/>
  <c r="E39" i="35"/>
  <c r="E38" i="35"/>
  <c r="E37" i="35"/>
  <c r="E36" i="35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56" i="25"/>
  <c r="E55" i="25"/>
  <c r="E54" i="25"/>
  <c r="E53" i="25"/>
  <c r="E52" i="25"/>
  <c r="E51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16" i="21"/>
  <c r="E15" i="21"/>
  <c r="E14" i="21"/>
  <c r="E13" i="21"/>
  <c r="E16" i="19"/>
  <c r="E15" i="19"/>
  <c r="E14" i="19"/>
  <c r="E13" i="19"/>
  <c r="E16" i="20"/>
  <c r="E15" i="20"/>
  <c r="E14" i="20"/>
  <c r="E13" i="20"/>
  <c r="E16" i="5"/>
  <c r="E15" i="5"/>
  <c r="E14" i="5"/>
  <c r="E13" i="5"/>
  <c r="E16" i="22"/>
  <c r="E15" i="22"/>
  <c r="E14" i="22"/>
  <c r="E13" i="22"/>
  <c r="E16" i="6"/>
  <c r="E15" i="6"/>
  <c r="E14" i="6"/>
  <c r="E13" i="6"/>
  <c r="E16" i="27"/>
  <c r="E15" i="27"/>
  <c r="E14" i="27"/>
  <c r="E13" i="27"/>
  <c r="E16" i="35"/>
  <c r="E15" i="35"/>
  <c r="E14" i="35"/>
  <c r="E13" i="35"/>
  <c r="E16" i="23"/>
  <c r="E15" i="23"/>
  <c r="E14" i="23"/>
  <c r="E13" i="23"/>
  <c r="E16" i="24"/>
  <c r="E15" i="24"/>
  <c r="E14" i="24"/>
  <c r="E13" i="24"/>
  <c r="E16" i="10"/>
  <c r="E15" i="10"/>
  <c r="E14" i="10"/>
  <c r="E13" i="10"/>
  <c r="E16" i="11"/>
  <c r="E15" i="11"/>
  <c r="E14" i="11"/>
  <c r="E13" i="11"/>
  <c r="E16" i="13"/>
  <c r="E15" i="13"/>
  <c r="E14" i="13"/>
  <c r="E13" i="13"/>
  <c r="E16" i="25"/>
  <c r="E15" i="25"/>
  <c r="E14" i="25"/>
  <c r="E13" i="25"/>
  <c r="E12" i="21"/>
  <c r="E12" i="19"/>
  <c r="E12" i="20"/>
  <c r="E12" i="5"/>
  <c r="E12" i="22"/>
  <c r="E12" i="6"/>
  <c r="E12" i="27"/>
  <c r="E12" i="35"/>
  <c r="E12" i="23"/>
  <c r="E12" i="24"/>
  <c r="E12" i="10"/>
  <c r="E12" i="11"/>
  <c r="E12" i="13"/>
  <c r="E12" i="25"/>
  <c r="F92" i="35" l="1"/>
  <c r="E202" i="13" l="1"/>
  <c r="G202" i="13" s="1"/>
  <c r="E201" i="13"/>
  <c r="E197" i="13"/>
  <c r="E196" i="13"/>
  <c r="E195" i="13"/>
  <c r="E194" i="13"/>
  <c r="E202" i="25"/>
  <c r="G202" i="25" s="1"/>
  <c r="E201" i="25"/>
  <c r="E197" i="25"/>
  <c r="E196" i="25"/>
  <c r="E195" i="25"/>
  <c r="E194" i="25"/>
  <c r="E202" i="11"/>
  <c r="G202" i="11" s="1"/>
  <c r="E201" i="11"/>
  <c r="E197" i="11"/>
  <c r="E196" i="11"/>
  <c r="E195" i="11"/>
  <c r="E194" i="11"/>
  <c r="E202" i="10"/>
  <c r="G202" i="10" s="1"/>
  <c r="E201" i="10"/>
  <c r="E197" i="10"/>
  <c r="E196" i="10"/>
  <c r="E195" i="10"/>
  <c r="G201" i="10" l="1"/>
  <c r="F205" i="10" s="1"/>
  <c r="G201" i="13"/>
  <c r="F205" i="13" s="1"/>
  <c r="G201" i="25"/>
  <c r="F205" i="25" s="1"/>
  <c r="G201" i="11"/>
  <c r="F205" i="11" s="1"/>
  <c r="E203" i="10"/>
  <c r="E205" i="10" s="1"/>
  <c r="E147" i="25"/>
  <c r="E203" i="11"/>
  <c r="E205" i="11" s="1"/>
  <c r="E118" i="10"/>
  <c r="E203" i="13"/>
  <c r="E110" i="13"/>
  <c r="E92" i="25"/>
  <c r="E110" i="25"/>
  <c r="E203" i="25"/>
  <c r="E205" i="25" s="1"/>
  <c r="E181" i="13"/>
  <c r="E101" i="10"/>
  <c r="E139" i="10"/>
  <c r="E77" i="10"/>
  <c r="E139" i="11"/>
  <c r="E77" i="25"/>
  <c r="E17" i="10"/>
  <c r="E147" i="10"/>
  <c r="E77" i="11"/>
  <c r="E118" i="11"/>
  <c r="E181" i="25"/>
  <c r="E17" i="13"/>
  <c r="E57" i="13"/>
  <c r="E118" i="13"/>
  <c r="E110" i="11"/>
  <c r="E164" i="10"/>
  <c r="E92" i="10"/>
  <c r="E181" i="10"/>
  <c r="E164" i="11"/>
  <c r="E164" i="25"/>
  <c r="E17" i="11"/>
  <c r="E92" i="11"/>
  <c r="E181" i="11"/>
  <c r="E17" i="25"/>
  <c r="E57" i="25"/>
  <c r="E118" i="25"/>
  <c r="E101" i="13"/>
  <c r="E139" i="13"/>
  <c r="E147" i="13"/>
  <c r="E164" i="13"/>
  <c r="E101" i="25"/>
  <c r="E139" i="25"/>
  <c r="E101" i="11"/>
  <c r="E147" i="11"/>
  <c r="E92" i="13"/>
  <c r="E110" i="10"/>
  <c r="E77" i="13"/>
  <c r="E198" i="13"/>
  <c r="E198" i="25"/>
  <c r="E198" i="11"/>
  <c r="E57" i="11"/>
  <c r="E57" i="10"/>
  <c r="E194" i="10"/>
  <c r="E205" i="13" l="1"/>
  <c r="E206" i="13" s="1"/>
  <c r="G203" i="13"/>
  <c r="F207" i="11"/>
  <c r="E207" i="11"/>
  <c r="F207" i="13"/>
  <c r="F207" i="25"/>
  <c r="F207" i="10"/>
  <c r="E207" i="25"/>
  <c r="G203" i="25"/>
  <c r="E183" i="10"/>
  <c r="E190" i="10" s="1"/>
  <c r="E183" i="25"/>
  <c r="E190" i="25" s="1"/>
  <c r="E183" i="13"/>
  <c r="E190" i="13" s="1"/>
  <c r="E206" i="11"/>
  <c r="E183" i="11"/>
  <c r="E190" i="11" s="1"/>
  <c r="E207" i="10"/>
  <c r="E198" i="10"/>
  <c r="E206" i="10" s="1"/>
  <c r="E207" i="13" l="1"/>
  <c r="E208" i="13" s="1"/>
  <c r="E208" i="11"/>
  <c r="E206" i="25"/>
  <c r="E208" i="25" s="1"/>
  <c r="E208" i="10"/>
  <c r="E202" i="24" l="1"/>
  <c r="G202" i="24" s="1"/>
  <c r="E201" i="24"/>
  <c r="E197" i="24"/>
  <c r="E196" i="24"/>
  <c r="E195" i="24"/>
  <c r="E194" i="24"/>
  <c r="E202" i="23"/>
  <c r="G202" i="23" s="1"/>
  <c r="E201" i="23"/>
  <c r="E197" i="23"/>
  <c r="E196" i="23"/>
  <c r="E195" i="23"/>
  <c r="E194" i="23"/>
  <c r="E202" i="7"/>
  <c r="G202" i="7" s="1"/>
  <c r="E201" i="7"/>
  <c r="E197" i="7"/>
  <c r="E196" i="7"/>
  <c r="E195" i="7"/>
  <c r="E194" i="7"/>
  <c r="G201" i="24" l="1"/>
  <c r="F205" i="24" s="1"/>
  <c r="G201" i="7"/>
  <c r="F205" i="7" s="1"/>
  <c r="G201" i="23"/>
  <c r="F205" i="23" s="1"/>
  <c r="E203" i="7"/>
  <c r="E203" i="24"/>
  <c r="E203" i="23"/>
  <c r="E205" i="23" s="1"/>
  <c r="E17" i="24"/>
  <c r="E147" i="24"/>
  <c r="E57" i="24"/>
  <c r="E164" i="24"/>
  <c r="E77" i="23"/>
  <c r="E110" i="23"/>
  <c r="E181" i="23"/>
  <c r="E17" i="23"/>
  <c r="E57" i="23"/>
  <c r="E118" i="23"/>
  <c r="E92" i="24"/>
  <c r="E181" i="24"/>
  <c r="E110" i="24"/>
  <c r="E92" i="23"/>
  <c r="E101" i="24"/>
  <c r="E139" i="24"/>
  <c r="E101" i="23"/>
  <c r="E139" i="23"/>
  <c r="E147" i="23"/>
  <c r="E164" i="23"/>
  <c r="E77" i="24"/>
  <c r="E118" i="24"/>
  <c r="E198" i="24"/>
  <c r="E198" i="23"/>
  <c r="E198" i="7"/>
  <c r="E202" i="35"/>
  <c r="E201" i="35"/>
  <c r="E197" i="35"/>
  <c r="E196" i="35"/>
  <c r="E195" i="35"/>
  <c r="E197" i="27"/>
  <c r="E196" i="27"/>
  <c r="E195" i="27"/>
  <c r="E194" i="27"/>
  <c r="E202" i="6"/>
  <c r="G202" i="6" s="1"/>
  <c r="E201" i="6"/>
  <c r="E197" i="6"/>
  <c r="E196" i="6"/>
  <c r="E195" i="6"/>
  <c r="E194" i="6"/>
  <c r="E202" i="22"/>
  <c r="G202" i="22" s="1"/>
  <c r="E201" i="22"/>
  <c r="E197" i="22"/>
  <c r="E196" i="22"/>
  <c r="E195" i="22"/>
  <c r="E202" i="5"/>
  <c r="G202" i="5" s="1"/>
  <c r="E201" i="5"/>
  <c r="G201" i="5" s="1"/>
  <c r="F205" i="5" s="1"/>
  <c r="E197" i="5"/>
  <c r="E196" i="5"/>
  <c r="E195" i="5"/>
  <c r="E194" i="5"/>
  <c r="E202" i="20"/>
  <c r="G202" i="20" s="1"/>
  <c r="E201" i="20"/>
  <c r="E197" i="20"/>
  <c r="E196" i="20"/>
  <c r="E195" i="20"/>
  <c r="E202" i="19"/>
  <c r="G202" i="19" s="1"/>
  <c r="E201" i="19"/>
  <c r="E197" i="19"/>
  <c r="E196" i="19"/>
  <c r="E195" i="19"/>
  <c r="E194" i="19"/>
  <c r="G203" i="24" l="1"/>
  <c r="E205" i="7"/>
  <c r="E207" i="7" s="1"/>
  <c r="E205" i="24"/>
  <c r="E207" i="24" s="1"/>
  <c r="F207" i="24"/>
  <c r="G201" i="20"/>
  <c r="F205" i="20" s="1"/>
  <c r="G201" i="6"/>
  <c r="F205" i="6" s="1"/>
  <c r="F207" i="23"/>
  <c r="F207" i="5"/>
  <c r="G201" i="35"/>
  <c r="F205" i="35" s="1"/>
  <c r="G201" i="19"/>
  <c r="F205" i="19" s="1"/>
  <c r="G201" i="22"/>
  <c r="F205" i="22" s="1"/>
  <c r="G202" i="35"/>
  <c r="F207" i="7"/>
  <c r="E207" i="23"/>
  <c r="G203" i="23"/>
  <c r="E203" i="5"/>
  <c r="E203" i="27"/>
  <c r="E147" i="6"/>
  <c r="E203" i="22"/>
  <c r="E205" i="22" s="1"/>
  <c r="E203" i="20"/>
  <c r="E205" i="20" s="1"/>
  <c r="E17" i="5"/>
  <c r="E118" i="35"/>
  <c r="E203" i="19"/>
  <c r="E203" i="6"/>
  <c r="E205" i="6" s="1"/>
  <c r="E183" i="23"/>
  <c r="E190" i="23" s="1"/>
  <c r="E164" i="6"/>
  <c r="E17" i="27"/>
  <c r="E181" i="35"/>
  <c r="E118" i="6"/>
  <c r="E118" i="22"/>
  <c r="E147" i="27"/>
  <c r="E92" i="35"/>
  <c r="E17" i="20"/>
  <c r="E147" i="5"/>
  <c r="E183" i="7"/>
  <c r="E190" i="7" s="1"/>
  <c r="E110" i="5"/>
  <c r="E203" i="35"/>
  <c r="E205" i="35" s="1"/>
  <c r="E110" i="20"/>
  <c r="E147" i="20"/>
  <c r="E17" i="6"/>
  <c r="E147" i="19"/>
  <c r="E118" i="27"/>
  <c r="E183" i="24"/>
  <c r="E190" i="24" s="1"/>
  <c r="E77" i="20"/>
  <c r="E110" i="27"/>
  <c r="E110" i="19"/>
  <c r="E118" i="5"/>
  <c r="E92" i="22"/>
  <c r="E101" i="22"/>
  <c r="E17" i="35"/>
  <c r="E147" i="35"/>
  <c r="E17" i="22"/>
  <c r="E110" i="35"/>
  <c r="E139" i="19"/>
  <c r="E57" i="20"/>
  <c r="E164" i="20"/>
  <c r="E110" i="22"/>
  <c r="E92" i="6"/>
  <c r="E139" i="35"/>
  <c r="E77" i="19"/>
  <c r="E92" i="19"/>
  <c r="E92" i="5"/>
  <c r="E92" i="27"/>
  <c r="E101" i="35"/>
  <c r="E139" i="27"/>
  <c r="E77" i="22"/>
  <c r="E147" i="22"/>
  <c r="E110" i="6"/>
  <c r="E101" i="19"/>
  <c r="E164" i="19"/>
  <c r="E181" i="19"/>
  <c r="E164" i="5"/>
  <c r="E139" i="22"/>
  <c r="E57" i="6"/>
  <c r="E139" i="6"/>
  <c r="E164" i="27"/>
  <c r="E181" i="22"/>
  <c r="E57" i="5"/>
  <c r="E139" i="5"/>
  <c r="E181" i="6"/>
  <c r="E57" i="27"/>
  <c r="E77" i="35"/>
  <c r="E118" i="19"/>
  <c r="E92" i="20"/>
  <c r="E118" i="20"/>
  <c r="E181" i="20"/>
  <c r="E77" i="5"/>
  <c r="E101" i="5"/>
  <c r="E77" i="27"/>
  <c r="E101" i="27"/>
  <c r="E57" i="35"/>
  <c r="E164" i="35"/>
  <c r="E77" i="6"/>
  <c r="E101" i="6"/>
  <c r="E57" i="19"/>
  <c r="E139" i="20"/>
  <c r="E17" i="19"/>
  <c r="E101" i="20"/>
  <c r="E181" i="5"/>
  <c r="E57" i="22"/>
  <c r="E164" i="22"/>
  <c r="E181" i="27"/>
  <c r="E194" i="35"/>
  <c r="E198" i="27"/>
  <c r="E198" i="6"/>
  <c r="E194" i="22"/>
  <c r="E198" i="5"/>
  <c r="E194" i="20"/>
  <c r="E198" i="19"/>
  <c r="A1" i="13"/>
  <c r="E205" i="19" l="1"/>
  <c r="E206" i="24"/>
  <c r="E208" i="24" s="1"/>
  <c r="E206" i="7"/>
  <c r="E208" i="7" s="1"/>
  <c r="E207" i="6"/>
  <c r="F207" i="19"/>
  <c r="F207" i="6"/>
  <c r="F207" i="22"/>
  <c r="F207" i="35"/>
  <c r="F207" i="20"/>
  <c r="E205" i="27"/>
  <c r="E206" i="27" s="1"/>
  <c r="E205" i="5"/>
  <c r="E207" i="5" s="1"/>
  <c r="E206" i="23"/>
  <c r="E208" i="23" s="1"/>
  <c r="E207" i="20"/>
  <c r="G203" i="20"/>
  <c r="E207" i="22"/>
  <c r="G203" i="22"/>
  <c r="G203" i="19"/>
  <c r="E183" i="6"/>
  <c r="E190" i="6" s="1"/>
  <c r="E183" i="27"/>
  <c r="E190" i="27" s="1"/>
  <c r="E183" i="20"/>
  <c r="E190" i="20" s="1"/>
  <c r="E183" i="19"/>
  <c r="E190" i="19" s="1"/>
  <c r="E183" i="35"/>
  <c r="E183" i="5"/>
  <c r="E190" i="5" s="1"/>
  <c r="E183" i="22"/>
  <c r="E190" i="22" s="1"/>
  <c r="E206" i="6"/>
  <c r="E198" i="35"/>
  <c r="E198" i="22"/>
  <c r="E198" i="20"/>
  <c r="E207" i="19" l="1"/>
  <c r="E206" i="5"/>
  <c r="E208" i="5" s="1"/>
  <c r="E208" i="6"/>
  <c r="E207" i="27"/>
  <c r="E208" i="27" s="1"/>
  <c r="E206" i="20"/>
  <c r="E208" i="20" s="1"/>
  <c r="E206" i="22"/>
  <c r="E208" i="22" s="1"/>
  <c r="E206" i="19"/>
  <c r="E206" i="35"/>
  <c r="E207" i="35"/>
  <c r="E190" i="35"/>
  <c r="E208" i="19" l="1"/>
  <c r="E208" i="35"/>
  <c r="G197" i="35" l="1"/>
  <c r="G180" i="35"/>
  <c r="G179" i="35"/>
  <c r="G178" i="35"/>
  <c r="G177" i="35"/>
  <c r="G176" i="35"/>
  <c r="G173" i="35"/>
  <c r="G172" i="35"/>
  <c r="G171" i="35"/>
  <c r="G170" i="35"/>
  <c r="G169" i="35"/>
  <c r="G168" i="35"/>
  <c r="G163" i="35"/>
  <c r="G161" i="35"/>
  <c r="G160" i="35"/>
  <c r="G159" i="35"/>
  <c r="G158" i="35"/>
  <c r="G156" i="35"/>
  <c r="G155" i="35"/>
  <c r="G152" i="35"/>
  <c r="G151" i="35"/>
  <c r="G145" i="35"/>
  <c r="G144" i="35"/>
  <c r="G143" i="35"/>
  <c r="G138" i="35"/>
  <c r="G137" i="35"/>
  <c r="G135" i="35"/>
  <c r="G133" i="35"/>
  <c r="G131" i="35"/>
  <c r="G129" i="35"/>
  <c r="G128" i="35"/>
  <c r="G124" i="35"/>
  <c r="G122" i="35"/>
  <c r="G117" i="35"/>
  <c r="G114" i="35"/>
  <c r="G109" i="35"/>
  <c r="G108" i="35"/>
  <c r="G107" i="35"/>
  <c r="G106" i="35"/>
  <c r="G97" i="35"/>
  <c r="G91" i="35"/>
  <c r="G90" i="35"/>
  <c r="G89" i="35"/>
  <c r="G88" i="35"/>
  <c r="G85" i="35"/>
  <c r="G84" i="35"/>
  <c r="G83" i="35"/>
  <c r="G82" i="35"/>
  <c r="G81" i="35"/>
  <c r="G76" i="35"/>
  <c r="G75" i="35"/>
  <c r="G73" i="35"/>
  <c r="G72" i="35"/>
  <c r="G71" i="35"/>
  <c r="G70" i="35"/>
  <c r="G69" i="35"/>
  <c r="G67" i="35"/>
  <c r="G65" i="35"/>
  <c r="G64" i="35"/>
  <c r="G63" i="35"/>
  <c r="G62" i="35"/>
  <c r="G61" i="35"/>
  <c r="G56" i="35"/>
  <c r="G54" i="35"/>
  <c r="G53" i="35"/>
  <c r="G52" i="35"/>
  <c r="G51" i="35"/>
  <c r="G50" i="35"/>
  <c r="G49" i="35"/>
  <c r="G48" i="35"/>
  <c r="G47" i="35"/>
  <c r="G44" i="35"/>
  <c r="G43" i="35"/>
  <c r="G40" i="35"/>
  <c r="G39" i="35"/>
  <c r="G38" i="35"/>
  <c r="G36" i="35"/>
  <c r="G35" i="35"/>
  <c r="G33" i="35"/>
  <c r="G32" i="35"/>
  <c r="G31" i="35"/>
  <c r="G27" i="35"/>
  <c r="G26" i="35"/>
  <c r="G24" i="35"/>
  <c r="G23" i="35"/>
  <c r="G22" i="35"/>
  <c r="G16" i="35"/>
  <c r="G15" i="35"/>
  <c r="G14" i="35"/>
  <c r="G13" i="35"/>
  <c r="F198" i="35"/>
  <c r="G196" i="35"/>
  <c r="G195" i="35"/>
  <c r="F181" i="35"/>
  <c r="G175" i="35"/>
  <c r="G174" i="35"/>
  <c r="F164" i="35"/>
  <c r="G162" i="35"/>
  <c r="G154" i="35"/>
  <c r="G153" i="35"/>
  <c r="F147" i="35"/>
  <c r="G146" i="35"/>
  <c r="F139" i="35"/>
  <c r="G136" i="35"/>
  <c r="G134" i="35"/>
  <c r="G127" i="35"/>
  <c r="G126" i="35"/>
  <c r="G125" i="35"/>
  <c r="G123" i="35"/>
  <c r="F118" i="35"/>
  <c r="G116" i="35"/>
  <c r="G115" i="35"/>
  <c r="F110" i="35"/>
  <c r="G105" i="35"/>
  <c r="F101" i="35"/>
  <c r="G100" i="35"/>
  <c r="G99" i="35"/>
  <c r="G96" i="35"/>
  <c r="G87" i="35"/>
  <c r="G86" i="35"/>
  <c r="F77" i="35"/>
  <c r="G74" i="35"/>
  <c r="G68" i="35"/>
  <c r="G66" i="35"/>
  <c r="F57" i="35"/>
  <c r="G55" i="35"/>
  <c r="G46" i="35"/>
  <c r="G45" i="35"/>
  <c r="G42" i="35"/>
  <c r="G41" i="35"/>
  <c r="G37" i="35"/>
  <c r="G34" i="35"/>
  <c r="G30" i="35"/>
  <c r="G29" i="35"/>
  <c r="G28" i="35"/>
  <c r="G25" i="35"/>
  <c r="K18" i="35"/>
  <c r="F17" i="35"/>
  <c r="N16" i="35"/>
  <c r="F206" i="35" l="1"/>
  <c r="K19" i="35"/>
  <c r="G77" i="35"/>
  <c r="G101" i="35"/>
  <c r="G118" i="35"/>
  <c r="G92" i="35"/>
  <c r="G139" i="35"/>
  <c r="G164" i="35"/>
  <c r="G110" i="35"/>
  <c r="G157" i="35"/>
  <c r="G147" i="35"/>
  <c r="G181" i="35"/>
  <c r="G98" i="35"/>
  <c r="G130" i="35"/>
  <c r="G17" i="35"/>
  <c r="F183" i="35"/>
  <c r="M13" i="35"/>
  <c r="M14" i="35"/>
  <c r="M15" i="35"/>
  <c r="G12" i="35"/>
  <c r="G21" i="35"/>
  <c r="G57" i="35"/>
  <c r="G60" i="35"/>
  <c r="G80" i="35"/>
  <c r="G95" i="35"/>
  <c r="G104" i="35"/>
  <c r="G113" i="35"/>
  <c r="G121" i="35"/>
  <c r="G142" i="35"/>
  <c r="G150" i="35"/>
  <c r="G167" i="35"/>
  <c r="G144" i="25"/>
  <c r="G124" i="25"/>
  <c r="G96" i="25"/>
  <c r="G32" i="25"/>
  <c r="F12" i="14"/>
  <c r="F13" i="14"/>
  <c r="F14" i="14"/>
  <c r="F15" i="14"/>
  <c r="F16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5" i="14"/>
  <c r="F96" i="14"/>
  <c r="F97" i="14"/>
  <c r="F98" i="14"/>
  <c r="F99" i="14"/>
  <c r="F100" i="14"/>
  <c r="F104" i="14"/>
  <c r="F105" i="14"/>
  <c r="F106" i="14"/>
  <c r="F107" i="14"/>
  <c r="F108" i="14"/>
  <c r="F109" i="14"/>
  <c r="F113" i="14"/>
  <c r="F114" i="14"/>
  <c r="F115" i="14"/>
  <c r="F116" i="14"/>
  <c r="F117" i="14"/>
  <c r="F121" i="14"/>
  <c r="F122" i="14"/>
  <c r="F123" i="14"/>
  <c r="F124" i="14"/>
  <c r="F125" i="14"/>
  <c r="F126" i="14"/>
  <c r="F127" i="14"/>
  <c r="F128" i="14"/>
  <c r="F129" i="14"/>
  <c r="F130" i="14"/>
  <c r="F131" i="14"/>
  <c r="F133" i="14"/>
  <c r="F134" i="14"/>
  <c r="F135" i="14"/>
  <c r="F136" i="14"/>
  <c r="F137" i="14"/>
  <c r="F138" i="14"/>
  <c r="F142" i="14"/>
  <c r="F143" i="14"/>
  <c r="F144" i="14"/>
  <c r="F145" i="14"/>
  <c r="F146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C186" i="14"/>
  <c r="D194" i="14"/>
  <c r="F194" i="14"/>
  <c r="D195" i="14"/>
  <c r="F195" i="14"/>
  <c r="D196" i="14"/>
  <c r="F196" i="14"/>
  <c r="D197" i="14"/>
  <c r="F197" i="14"/>
  <c r="D201" i="14"/>
  <c r="D202" i="14"/>
  <c r="F202" i="14"/>
  <c r="C203" i="14"/>
  <c r="G15" i="13"/>
  <c r="G16" i="13"/>
  <c r="N16" i="13"/>
  <c r="F17" i="13"/>
  <c r="G22" i="13"/>
  <c r="G25" i="13"/>
  <c r="G26" i="13"/>
  <c r="G30" i="13"/>
  <c r="G33" i="13"/>
  <c r="G34" i="13"/>
  <c r="G42" i="13"/>
  <c r="G48" i="13"/>
  <c r="G51" i="13"/>
  <c r="G52" i="13"/>
  <c r="F57" i="13"/>
  <c r="G63" i="13"/>
  <c r="G67" i="13"/>
  <c r="G70" i="13"/>
  <c r="G71" i="13"/>
  <c r="F77" i="13"/>
  <c r="G83" i="13"/>
  <c r="G84" i="13"/>
  <c r="G85" i="13"/>
  <c r="G88" i="13"/>
  <c r="G89" i="13"/>
  <c r="F92" i="13"/>
  <c r="G95" i="13"/>
  <c r="G96" i="13"/>
  <c r="G97" i="13"/>
  <c r="G98" i="13"/>
  <c r="F101" i="13"/>
  <c r="F110" i="13"/>
  <c r="G113" i="13"/>
  <c r="G114" i="13"/>
  <c r="G115" i="13"/>
  <c r="G117" i="13"/>
  <c r="F118" i="13"/>
  <c r="G131" i="13"/>
  <c r="G133" i="13"/>
  <c r="G134" i="13"/>
  <c r="G137" i="13"/>
  <c r="F139" i="13"/>
  <c r="G146" i="13"/>
  <c r="F147" i="13"/>
  <c r="G151" i="13"/>
  <c r="G155" i="13"/>
  <c r="G158" i="13"/>
  <c r="G159" i="13"/>
  <c r="F164" i="13"/>
  <c r="G171" i="13"/>
  <c r="G172" i="13"/>
  <c r="G176" i="13"/>
  <c r="G180" i="13"/>
  <c r="F181" i="13"/>
  <c r="F198" i="13"/>
  <c r="G12" i="25"/>
  <c r="G16" i="25"/>
  <c r="N16" i="25"/>
  <c r="F17" i="25"/>
  <c r="G21" i="25"/>
  <c r="G22" i="25"/>
  <c r="G23" i="25"/>
  <c r="G24" i="25"/>
  <c r="G25" i="25"/>
  <c r="G26" i="25"/>
  <c r="G27" i="25"/>
  <c r="G28" i="25"/>
  <c r="G29" i="25"/>
  <c r="G30" i="25"/>
  <c r="G31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50" i="25"/>
  <c r="G52" i="25"/>
  <c r="G53" i="25"/>
  <c r="G55" i="25"/>
  <c r="G56" i="25"/>
  <c r="F57" i="25"/>
  <c r="G60" i="25"/>
  <c r="G61" i="25"/>
  <c r="G62" i="25"/>
  <c r="G63" i="25"/>
  <c r="G64" i="25"/>
  <c r="G65" i="25"/>
  <c r="G66" i="25"/>
  <c r="G67" i="25"/>
  <c r="G68" i="25"/>
  <c r="G70" i="25"/>
  <c r="G71" i="25"/>
  <c r="G72" i="25"/>
  <c r="G74" i="25"/>
  <c r="G75" i="25"/>
  <c r="G76" i="25"/>
  <c r="F77" i="25"/>
  <c r="G80" i="25"/>
  <c r="G81" i="25"/>
  <c r="G83" i="25"/>
  <c r="G84" i="25"/>
  <c r="G85" i="25"/>
  <c r="G87" i="25"/>
  <c r="G88" i="25"/>
  <c r="G89" i="25"/>
  <c r="G91" i="25"/>
  <c r="F92" i="25"/>
  <c r="G95" i="25"/>
  <c r="G97" i="25"/>
  <c r="G98" i="25"/>
  <c r="G100" i="25"/>
  <c r="F101" i="25"/>
  <c r="G101" i="25" s="1"/>
  <c r="G104" i="25"/>
  <c r="G105" i="25"/>
  <c r="G106" i="25"/>
  <c r="G107" i="25"/>
  <c r="G108" i="25"/>
  <c r="G109" i="25"/>
  <c r="F110" i="25"/>
  <c r="G110" i="25" s="1"/>
  <c r="G113" i="25"/>
  <c r="G114" i="25"/>
  <c r="G115" i="25"/>
  <c r="G116" i="25"/>
  <c r="G117" i="25"/>
  <c r="F118" i="25"/>
  <c r="G121" i="25"/>
  <c r="G122" i="25"/>
  <c r="G123" i="25"/>
  <c r="G125" i="25"/>
  <c r="G126" i="25"/>
  <c r="G127" i="25"/>
  <c r="G128" i="25"/>
  <c r="G129" i="25"/>
  <c r="G130" i="25"/>
  <c r="G131" i="25"/>
  <c r="G133" i="25"/>
  <c r="G134" i="25"/>
  <c r="G135" i="25"/>
  <c r="G136" i="25"/>
  <c r="G137" i="25"/>
  <c r="G138" i="25"/>
  <c r="F139" i="25"/>
  <c r="G139" i="25" s="1"/>
  <c r="G142" i="25"/>
  <c r="G143" i="25"/>
  <c r="G145" i="25"/>
  <c r="G146" i="25"/>
  <c r="F147" i="25"/>
  <c r="G147" i="25" s="1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F164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F181" i="25"/>
  <c r="G181" i="25" s="1"/>
  <c r="F198" i="25"/>
  <c r="G12" i="11"/>
  <c r="G13" i="11"/>
  <c r="G15" i="11"/>
  <c r="N16" i="11"/>
  <c r="F17" i="11"/>
  <c r="G23" i="11"/>
  <c r="G25" i="11"/>
  <c r="G28" i="11"/>
  <c r="G30" i="11"/>
  <c r="G31" i="11"/>
  <c r="G32" i="11"/>
  <c r="G33" i="11"/>
  <c r="G36" i="11"/>
  <c r="G38" i="11"/>
  <c r="G39" i="11"/>
  <c r="G41" i="11"/>
  <c r="G44" i="11"/>
  <c r="G47" i="11"/>
  <c r="G48" i="11"/>
  <c r="G49" i="11"/>
  <c r="G51" i="11"/>
  <c r="F57" i="11"/>
  <c r="G60" i="11"/>
  <c r="G61" i="11"/>
  <c r="G62" i="11"/>
  <c r="G65" i="11"/>
  <c r="G67" i="11"/>
  <c r="G68" i="11"/>
  <c r="G70" i="11"/>
  <c r="G73" i="11"/>
  <c r="G76" i="11"/>
  <c r="F77" i="11"/>
  <c r="G81" i="11"/>
  <c r="G83" i="11"/>
  <c r="G88" i="11"/>
  <c r="G89" i="11"/>
  <c r="G91" i="11"/>
  <c r="F92" i="11"/>
  <c r="G95" i="11"/>
  <c r="G96" i="11"/>
  <c r="G99" i="11"/>
  <c r="F101" i="11"/>
  <c r="G107" i="11"/>
  <c r="G108" i="11"/>
  <c r="G109" i="11"/>
  <c r="F110" i="11"/>
  <c r="G114" i="11"/>
  <c r="G117" i="11"/>
  <c r="F118" i="11"/>
  <c r="G124" i="11"/>
  <c r="G125" i="11"/>
  <c r="G128" i="11"/>
  <c r="G129" i="11"/>
  <c r="G131" i="11"/>
  <c r="G138" i="11"/>
  <c r="F139" i="11"/>
  <c r="G143" i="11"/>
  <c r="G145" i="11"/>
  <c r="F147" i="11"/>
  <c r="G153" i="11"/>
  <c r="G156" i="11"/>
  <c r="G157" i="11"/>
  <c r="G158" i="11"/>
  <c r="G161" i="11"/>
  <c r="G163" i="11"/>
  <c r="F164" i="11"/>
  <c r="G167" i="11"/>
  <c r="G169" i="11"/>
  <c r="G170" i="11"/>
  <c r="G171" i="11"/>
  <c r="G174" i="11"/>
  <c r="G177" i="11"/>
  <c r="G178" i="11"/>
  <c r="G179" i="11"/>
  <c r="F181" i="11"/>
  <c r="F198" i="11"/>
  <c r="G14" i="10"/>
  <c r="G16" i="10"/>
  <c r="N16" i="10"/>
  <c r="F17" i="10"/>
  <c r="G21" i="10"/>
  <c r="G24" i="10"/>
  <c r="G27" i="10"/>
  <c r="G28" i="10"/>
  <c r="G29" i="10"/>
  <c r="G32" i="10"/>
  <c r="G35" i="10"/>
  <c r="G37" i="10"/>
  <c r="G40" i="10"/>
  <c r="G42" i="10"/>
  <c r="G43" i="10"/>
  <c r="G45" i="10"/>
  <c r="G50" i="10"/>
  <c r="G52" i="10"/>
  <c r="G53" i="10"/>
  <c r="G54" i="10"/>
  <c r="G55" i="10"/>
  <c r="F57" i="10"/>
  <c r="G63" i="10"/>
  <c r="G64" i="10"/>
  <c r="G66" i="10"/>
  <c r="G71" i="10"/>
  <c r="G72" i="10"/>
  <c r="G74" i="10"/>
  <c r="F77" i="10"/>
  <c r="G80" i="10"/>
  <c r="G82" i="10"/>
  <c r="G84" i="10"/>
  <c r="G85" i="10"/>
  <c r="G86" i="10"/>
  <c r="G87" i="10"/>
  <c r="G90" i="10"/>
  <c r="F92" i="10"/>
  <c r="G95" i="10"/>
  <c r="G97" i="10"/>
  <c r="G98" i="10"/>
  <c r="G99" i="10"/>
  <c r="G100" i="10"/>
  <c r="F101" i="10"/>
  <c r="G105" i="10"/>
  <c r="G107" i="10"/>
  <c r="G108" i="10"/>
  <c r="F110" i="10"/>
  <c r="G113" i="10"/>
  <c r="G116" i="10"/>
  <c r="F118" i="10"/>
  <c r="G121" i="10"/>
  <c r="G123" i="10"/>
  <c r="G124" i="10"/>
  <c r="G125" i="10"/>
  <c r="G127" i="10"/>
  <c r="G130" i="10"/>
  <c r="G133" i="10"/>
  <c r="G134" i="10"/>
  <c r="G135" i="10"/>
  <c r="G136" i="10"/>
  <c r="F139" i="10"/>
  <c r="G144" i="10"/>
  <c r="G146" i="10"/>
  <c r="F147" i="10"/>
  <c r="G150" i="10"/>
  <c r="G152" i="10"/>
  <c r="G154" i="10"/>
  <c r="G157" i="10"/>
  <c r="G159" i="10"/>
  <c r="G160" i="10"/>
  <c r="G162" i="10"/>
  <c r="F164" i="10"/>
  <c r="G170" i="10"/>
  <c r="G172" i="10"/>
  <c r="G173" i="10"/>
  <c r="G175" i="10"/>
  <c r="G178" i="10"/>
  <c r="G180" i="10"/>
  <c r="F181" i="10"/>
  <c r="F198" i="10"/>
  <c r="G12" i="24"/>
  <c r="G13" i="24"/>
  <c r="G14" i="24"/>
  <c r="G15" i="24"/>
  <c r="G16" i="24"/>
  <c r="N16" i="24"/>
  <c r="F17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5" i="24"/>
  <c r="G96" i="24"/>
  <c r="G97" i="24"/>
  <c r="G98" i="24"/>
  <c r="G99" i="24"/>
  <c r="G100" i="24"/>
  <c r="G104" i="24"/>
  <c r="G105" i="24"/>
  <c r="G106" i="24"/>
  <c r="G107" i="24"/>
  <c r="G108" i="24"/>
  <c r="G109" i="24"/>
  <c r="G113" i="24"/>
  <c r="G114" i="24"/>
  <c r="G115" i="24"/>
  <c r="G116" i="24"/>
  <c r="G117" i="24"/>
  <c r="G121" i="24"/>
  <c r="G122" i="24"/>
  <c r="G123" i="24"/>
  <c r="G124" i="24"/>
  <c r="G125" i="24"/>
  <c r="G126" i="24"/>
  <c r="G127" i="24"/>
  <c r="G128" i="24"/>
  <c r="G129" i="24"/>
  <c r="G130" i="24"/>
  <c r="G131" i="24"/>
  <c r="G133" i="24"/>
  <c r="G134" i="24"/>
  <c r="G135" i="24"/>
  <c r="G136" i="24"/>
  <c r="G137" i="24"/>
  <c r="G138" i="24"/>
  <c r="G142" i="24"/>
  <c r="G143" i="24"/>
  <c r="G144" i="24"/>
  <c r="G145" i="24"/>
  <c r="G146" i="24"/>
  <c r="G147" i="24"/>
  <c r="G150" i="24"/>
  <c r="G151" i="24"/>
  <c r="G152" i="24"/>
  <c r="G153" i="24"/>
  <c r="G154" i="24"/>
  <c r="G155" i="24"/>
  <c r="G156" i="24"/>
  <c r="G157" i="24"/>
  <c r="G158" i="24"/>
  <c r="G159" i="24"/>
  <c r="G160" i="24"/>
  <c r="G161" i="24"/>
  <c r="G162" i="24"/>
  <c r="G163" i="24"/>
  <c r="G167" i="24"/>
  <c r="G168" i="24"/>
  <c r="G169" i="24"/>
  <c r="G170" i="24"/>
  <c r="G171" i="24"/>
  <c r="G172" i="24"/>
  <c r="G173" i="24"/>
  <c r="G174" i="24"/>
  <c r="G175" i="24"/>
  <c r="G176" i="24"/>
  <c r="G177" i="24"/>
  <c r="G178" i="24"/>
  <c r="G179" i="24"/>
  <c r="G180" i="24"/>
  <c r="G197" i="24"/>
  <c r="F198" i="24"/>
  <c r="G12" i="23"/>
  <c r="G13" i="23"/>
  <c r="G14" i="23"/>
  <c r="G15" i="23"/>
  <c r="G16" i="23"/>
  <c r="N16" i="23"/>
  <c r="F17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F57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F77" i="23"/>
  <c r="G77" i="23" s="1"/>
  <c r="G80" i="23"/>
  <c r="G81" i="23"/>
  <c r="G82" i="23"/>
  <c r="G83" i="23"/>
  <c r="G84" i="23"/>
  <c r="G85" i="23"/>
  <c r="G86" i="23"/>
  <c r="G87" i="23"/>
  <c r="G88" i="23"/>
  <c r="G89" i="23"/>
  <c r="G90" i="23"/>
  <c r="G91" i="23"/>
  <c r="F92" i="23"/>
  <c r="G95" i="23"/>
  <c r="G96" i="23"/>
  <c r="G97" i="23"/>
  <c r="G98" i="23"/>
  <c r="G99" i="23"/>
  <c r="G100" i="23"/>
  <c r="F101" i="23"/>
  <c r="G104" i="23"/>
  <c r="G105" i="23"/>
  <c r="G106" i="23"/>
  <c r="G107" i="23"/>
  <c r="G108" i="23"/>
  <c r="G109" i="23"/>
  <c r="F110" i="23"/>
  <c r="G110" i="23" s="1"/>
  <c r="G113" i="23"/>
  <c r="G114" i="23"/>
  <c r="G115" i="23"/>
  <c r="G116" i="23"/>
  <c r="G117" i="23"/>
  <c r="F118" i="23"/>
  <c r="G121" i="23"/>
  <c r="G122" i="23"/>
  <c r="G123" i="23"/>
  <c r="G124" i="23"/>
  <c r="G125" i="23"/>
  <c r="G126" i="23"/>
  <c r="G127" i="23"/>
  <c r="G128" i="23"/>
  <c r="G129" i="23"/>
  <c r="G130" i="23"/>
  <c r="G131" i="23"/>
  <c r="G133" i="23"/>
  <c r="G134" i="23"/>
  <c r="G135" i="23"/>
  <c r="G136" i="23"/>
  <c r="G137" i="23"/>
  <c r="G138" i="23"/>
  <c r="F139" i="23"/>
  <c r="G142" i="23"/>
  <c r="G143" i="23"/>
  <c r="G144" i="23"/>
  <c r="G145" i="23"/>
  <c r="G146" i="23"/>
  <c r="F147" i="23"/>
  <c r="G150" i="23"/>
  <c r="G151" i="23"/>
  <c r="G152" i="23"/>
  <c r="G153" i="23"/>
  <c r="G154" i="23"/>
  <c r="G155" i="23"/>
  <c r="G156" i="23"/>
  <c r="G157" i="23"/>
  <c r="G158" i="23"/>
  <c r="G159" i="23"/>
  <c r="G160" i="23"/>
  <c r="G161" i="23"/>
  <c r="G162" i="23"/>
  <c r="G163" i="23"/>
  <c r="F164" i="23"/>
  <c r="G167" i="23"/>
  <c r="G168" i="23"/>
  <c r="G169" i="23"/>
  <c r="G170" i="23"/>
  <c r="G171" i="23"/>
  <c r="G172" i="23"/>
  <c r="G173" i="23"/>
  <c r="G174" i="23"/>
  <c r="G175" i="23"/>
  <c r="G176" i="23"/>
  <c r="G177" i="23"/>
  <c r="G178" i="23"/>
  <c r="G179" i="23"/>
  <c r="G180" i="23"/>
  <c r="F181" i="23"/>
  <c r="G194" i="23"/>
  <c r="F198" i="23"/>
  <c r="G12" i="7"/>
  <c r="G13" i="7"/>
  <c r="G14" i="7"/>
  <c r="G15" i="7"/>
  <c r="G16" i="7"/>
  <c r="N16" i="7"/>
  <c r="F17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F57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F77" i="7"/>
  <c r="G80" i="7"/>
  <c r="G81" i="7"/>
  <c r="G82" i="7"/>
  <c r="G83" i="7"/>
  <c r="G84" i="7"/>
  <c r="G85" i="7"/>
  <c r="G86" i="7"/>
  <c r="G87" i="7"/>
  <c r="G88" i="7"/>
  <c r="G89" i="7"/>
  <c r="G90" i="7"/>
  <c r="G91" i="7"/>
  <c r="F92" i="7"/>
  <c r="G95" i="7"/>
  <c r="G96" i="7"/>
  <c r="G97" i="7"/>
  <c r="G98" i="7"/>
  <c r="G99" i="7"/>
  <c r="G100" i="7"/>
  <c r="F101" i="7"/>
  <c r="G104" i="7"/>
  <c r="G105" i="7"/>
  <c r="G106" i="7"/>
  <c r="G107" i="7"/>
  <c r="G108" i="7"/>
  <c r="G109" i="7"/>
  <c r="F110" i="7"/>
  <c r="G113" i="7"/>
  <c r="G114" i="7"/>
  <c r="G115" i="7"/>
  <c r="G116" i="7"/>
  <c r="G117" i="7"/>
  <c r="F118" i="7"/>
  <c r="G121" i="7"/>
  <c r="G122" i="7"/>
  <c r="G123" i="7"/>
  <c r="G124" i="7"/>
  <c r="G125" i="7"/>
  <c r="G126" i="7"/>
  <c r="G127" i="7"/>
  <c r="G128" i="7"/>
  <c r="G129" i="7"/>
  <c r="G130" i="7"/>
  <c r="G131" i="7"/>
  <c r="G133" i="7"/>
  <c r="G134" i="7"/>
  <c r="G135" i="7"/>
  <c r="G136" i="7"/>
  <c r="G137" i="7"/>
  <c r="G138" i="7"/>
  <c r="F139" i="7"/>
  <c r="G142" i="7"/>
  <c r="G143" i="7"/>
  <c r="G144" i="7"/>
  <c r="G145" i="7"/>
  <c r="G146" i="7"/>
  <c r="F147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F164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F181" i="7"/>
  <c r="F198" i="7"/>
  <c r="G12" i="27"/>
  <c r="G13" i="27"/>
  <c r="G14" i="27"/>
  <c r="G15" i="27"/>
  <c r="G16" i="27"/>
  <c r="N16" i="27"/>
  <c r="F17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F57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F77" i="27"/>
  <c r="G77" i="27" s="1"/>
  <c r="G80" i="27"/>
  <c r="G81" i="27"/>
  <c r="G82" i="27"/>
  <c r="G83" i="27"/>
  <c r="G84" i="27"/>
  <c r="G85" i="27"/>
  <c r="G86" i="27"/>
  <c r="G87" i="27"/>
  <c r="G88" i="27"/>
  <c r="G89" i="27"/>
  <c r="G90" i="27"/>
  <c r="G91" i="27"/>
  <c r="F92" i="27"/>
  <c r="G95" i="27"/>
  <c r="G96" i="27"/>
  <c r="G97" i="27"/>
  <c r="G98" i="27"/>
  <c r="G99" i="27"/>
  <c r="G100" i="27"/>
  <c r="F101" i="27"/>
  <c r="G104" i="27"/>
  <c r="G105" i="27"/>
  <c r="G106" i="27"/>
  <c r="G107" i="27"/>
  <c r="G108" i="27"/>
  <c r="G109" i="27"/>
  <c r="F110" i="27"/>
  <c r="G113" i="27"/>
  <c r="G114" i="27"/>
  <c r="G115" i="27"/>
  <c r="G116" i="27"/>
  <c r="G117" i="27"/>
  <c r="F118" i="27"/>
  <c r="G121" i="27"/>
  <c r="G122" i="27"/>
  <c r="G123" i="27"/>
  <c r="G124" i="27"/>
  <c r="G125" i="27"/>
  <c r="G126" i="27"/>
  <c r="G127" i="27"/>
  <c r="G128" i="27"/>
  <c r="G129" i="27"/>
  <c r="G130" i="27"/>
  <c r="G131" i="27"/>
  <c r="G133" i="27"/>
  <c r="G134" i="27"/>
  <c r="G135" i="27"/>
  <c r="G136" i="27"/>
  <c r="G137" i="27"/>
  <c r="G138" i="27"/>
  <c r="F139" i="27"/>
  <c r="G142" i="27"/>
  <c r="G143" i="27"/>
  <c r="G144" i="27"/>
  <c r="G145" i="27"/>
  <c r="G146" i="27"/>
  <c r="F147" i="27"/>
  <c r="G150" i="27"/>
  <c r="G151" i="27"/>
  <c r="G152" i="27"/>
  <c r="G153" i="27"/>
  <c r="G154" i="27"/>
  <c r="G155" i="27"/>
  <c r="G156" i="27"/>
  <c r="G157" i="27"/>
  <c r="G158" i="27"/>
  <c r="G159" i="27"/>
  <c r="G160" i="27"/>
  <c r="G161" i="27"/>
  <c r="G162" i="27"/>
  <c r="G163" i="27"/>
  <c r="F164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F181" i="27"/>
  <c r="G181" i="27" s="1"/>
  <c r="G196" i="27"/>
  <c r="G197" i="27"/>
  <c r="F198" i="27"/>
  <c r="F206" i="27" s="1"/>
  <c r="G12" i="6"/>
  <c r="G13" i="6"/>
  <c r="G14" i="6"/>
  <c r="G15" i="6"/>
  <c r="G16" i="6"/>
  <c r="N16" i="6"/>
  <c r="F17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F57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F77" i="6"/>
  <c r="G80" i="6"/>
  <c r="G81" i="6"/>
  <c r="G82" i="6"/>
  <c r="G83" i="6"/>
  <c r="G84" i="6"/>
  <c r="G85" i="6"/>
  <c r="G86" i="6"/>
  <c r="G87" i="6"/>
  <c r="G88" i="6"/>
  <c r="G89" i="6"/>
  <c r="G90" i="6"/>
  <c r="G91" i="6"/>
  <c r="F92" i="6"/>
  <c r="G95" i="6"/>
  <c r="G96" i="6"/>
  <c r="G97" i="6"/>
  <c r="G98" i="6"/>
  <c r="G99" i="6"/>
  <c r="G100" i="6"/>
  <c r="F101" i="6"/>
  <c r="G104" i="6"/>
  <c r="G105" i="6"/>
  <c r="G106" i="6"/>
  <c r="G107" i="6"/>
  <c r="G108" i="6"/>
  <c r="G109" i="6"/>
  <c r="F110" i="6"/>
  <c r="G113" i="6"/>
  <c r="G114" i="6"/>
  <c r="G115" i="6"/>
  <c r="G116" i="6"/>
  <c r="G117" i="6"/>
  <c r="F118" i="6"/>
  <c r="G118" i="6" s="1"/>
  <c r="G121" i="6"/>
  <c r="G122" i="6"/>
  <c r="G123" i="6"/>
  <c r="G124" i="6"/>
  <c r="G125" i="6"/>
  <c r="G126" i="6"/>
  <c r="G127" i="6"/>
  <c r="G128" i="6"/>
  <c r="G129" i="6"/>
  <c r="G130" i="6"/>
  <c r="G131" i="6"/>
  <c r="G133" i="6"/>
  <c r="G134" i="6"/>
  <c r="G135" i="6"/>
  <c r="G136" i="6"/>
  <c r="G137" i="6"/>
  <c r="G138" i="6"/>
  <c r="F139" i="6"/>
  <c r="G139" i="6" s="1"/>
  <c r="G142" i="6"/>
  <c r="G143" i="6"/>
  <c r="G144" i="6"/>
  <c r="G145" i="6"/>
  <c r="G146" i="6"/>
  <c r="F147" i="6"/>
  <c r="G147" i="6" s="1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F164" i="6"/>
  <c r="G164" i="6" s="1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F181" i="6"/>
  <c r="G195" i="6"/>
  <c r="F198" i="6"/>
  <c r="G12" i="22"/>
  <c r="G13" i="22"/>
  <c r="G14" i="22"/>
  <c r="G15" i="22"/>
  <c r="G16" i="22"/>
  <c r="N16" i="22"/>
  <c r="F17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F57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F77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F92" i="22"/>
  <c r="G95" i="22"/>
  <c r="G96" i="22"/>
  <c r="G97" i="22"/>
  <c r="G98" i="22"/>
  <c r="G99" i="22"/>
  <c r="G100" i="22"/>
  <c r="F101" i="22"/>
  <c r="G104" i="22"/>
  <c r="G105" i="22"/>
  <c r="G106" i="22"/>
  <c r="G107" i="22"/>
  <c r="G108" i="22"/>
  <c r="G109" i="22"/>
  <c r="F110" i="22"/>
  <c r="G113" i="22"/>
  <c r="G114" i="22"/>
  <c r="G115" i="22"/>
  <c r="G116" i="22"/>
  <c r="G117" i="22"/>
  <c r="F118" i="22"/>
  <c r="G121" i="22"/>
  <c r="G122" i="22"/>
  <c r="G123" i="22"/>
  <c r="G124" i="22"/>
  <c r="G125" i="22"/>
  <c r="G126" i="22"/>
  <c r="G127" i="22"/>
  <c r="G128" i="22"/>
  <c r="G129" i="22"/>
  <c r="G130" i="22"/>
  <c r="G131" i="22"/>
  <c r="G133" i="22"/>
  <c r="G134" i="22"/>
  <c r="G135" i="22"/>
  <c r="G136" i="22"/>
  <c r="G137" i="22"/>
  <c r="G138" i="22"/>
  <c r="F139" i="22"/>
  <c r="G139" i="22" s="1"/>
  <c r="G142" i="22"/>
  <c r="G143" i="22"/>
  <c r="G144" i="22"/>
  <c r="G145" i="22"/>
  <c r="G146" i="22"/>
  <c r="F147" i="22"/>
  <c r="G150" i="22"/>
  <c r="G151" i="22"/>
  <c r="G152" i="22"/>
  <c r="G153" i="22"/>
  <c r="G154" i="22"/>
  <c r="G155" i="22"/>
  <c r="G156" i="22"/>
  <c r="G157" i="22"/>
  <c r="G158" i="22"/>
  <c r="G159" i="22"/>
  <c r="G160" i="22"/>
  <c r="G161" i="22"/>
  <c r="G162" i="22"/>
  <c r="G163" i="22"/>
  <c r="F164" i="22"/>
  <c r="G167" i="22"/>
  <c r="G168" i="22"/>
  <c r="G169" i="22"/>
  <c r="G170" i="22"/>
  <c r="G171" i="22"/>
  <c r="G172" i="22"/>
  <c r="G173" i="22"/>
  <c r="G174" i="22"/>
  <c r="G175" i="22"/>
  <c r="G176" i="22"/>
  <c r="G177" i="22"/>
  <c r="G178" i="22"/>
  <c r="G179" i="22"/>
  <c r="G180" i="22"/>
  <c r="F181" i="22"/>
  <c r="G181" i="22" s="1"/>
  <c r="G195" i="22"/>
  <c r="F198" i="22"/>
  <c r="G12" i="5"/>
  <c r="G13" i="5"/>
  <c r="G14" i="5"/>
  <c r="G15" i="5"/>
  <c r="G16" i="5"/>
  <c r="N16" i="5"/>
  <c r="F17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F57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F77" i="5"/>
  <c r="G80" i="5"/>
  <c r="G81" i="5"/>
  <c r="G82" i="5"/>
  <c r="G83" i="5"/>
  <c r="G84" i="5"/>
  <c r="G85" i="5"/>
  <c r="G86" i="5"/>
  <c r="G87" i="5"/>
  <c r="G88" i="5"/>
  <c r="G89" i="5"/>
  <c r="G90" i="5"/>
  <c r="G91" i="5"/>
  <c r="F92" i="5"/>
  <c r="G95" i="5"/>
  <c r="G96" i="5"/>
  <c r="G97" i="5"/>
  <c r="G98" i="5"/>
  <c r="G99" i="5"/>
  <c r="G100" i="5"/>
  <c r="F101" i="5"/>
  <c r="G104" i="5"/>
  <c r="G105" i="5"/>
  <c r="G106" i="5"/>
  <c r="G107" i="5"/>
  <c r="G108" i="5"/>
  <c r="G109" i="5"/>
  <c r="F110" i="5"/>
  <c r="G113" i="5"/>
  <c r="G114" i="5"/>
  <c r="G115" i="5"/>
  <c r="G116" i="5"/>
  <c r="G117" i="5"/>
  <c r="F118" i="5"/>
  <c r="G121" i="5"/>
  <c r="G122" i="5"/>
  <c r="G123" i="5"/>
  <c r="G124" i="5"/>
  <c r="G125" i="5"/>
  <c r="G126" i="5"/>
  <c r="G127" i="5"/>
  <c r="G128" i="5"/>
  <c r="G129" i="5"/>
  <c r="G130" i="5"/>
  <c r="G131" i="5"/>
  <c r="G133" i="5"/>
  <c r="G134" i="5"/>
  <c r="G135" i="5"/>
  <c r="G136" i="5"/>
  <c r="G137" i="5"/>
  <c r="G138" i="5"/>
  <c r="F139" i="5"/>
  <c r="G142" i="5"/>
  <c r="G143" i="5"/>
  <c r="G144" i="5"/>
  <c r="G145" i="5"/>
  <c r="G146" i="5"/>
  <c r="F147" i="5"/>
  <c r="G147" i="5" s="1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F164" i="5"/>
  <c r="G164" i="5" s="1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F181" i="5"/>
  <c r="G197" i="5"/>
  <c r="F198" i="5"/>
  <c r="G12" i="20"/>
  <c r="G13" i="20"/>
  <c r="G14" i="20"/>
  <c r="G15" i="20"/>
  <c r="G16" i="20"/>
  <c r="N16" i="20"/>
  <c r="F17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F57" i="20"/>
  <c r="G57" i="20" s="1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F77" i="20"/>
  <c r="G77" i="20" s="1"/>
  <c r="G80" i="20"/>
  <c r="G81" i="20"/>
  <c r="G82" i="20"/>
  <c r="G83" i="20"/>
  <c r="G84" i="20"/>
  <c r="G85" i="20"/>
  <c r="G86" i="20"/>
  <c r="G87" i="20"/>
  <c r="G88" i="20"/>
  <c r="G89" i="20"/>
  <c r="G90" i="20"/>
  <c r="G91" i="20"/>
  <c r="F92" i="20"/>
  <c r="G92" i="20" s="1"/>
  <c r="G95" i="20"/>
  <c r="G96" i="20"/>
  <c r="G97" i="20"/>
  <c r="G98" i="20"/>
  <c r="G99" i="20"/>
  <c r="G100" i="20"/>
  <c r="F101" i="20"/>
  <c r="G104" i="20"/>
  <c r="G105" i="20"/>
  <c r="G106" i="20"/>
  <c r="G107" i="20"/>
  <c r="G108" i="20"/>
  <c r="G109" i="20"/>
  <c r="F110" i="20"/>
  <c r="G113" i="20"/>
  <c r="G114" i="20"/>
  <c r="G115" i="20"/>
  <c r="G116" i="20"/>
  <c r="G117" i="20"/>
  <c r="F118" i="20"/>
  <c r="G121" i="20"/>
  <c r="G122" i="20"/>
  <c r="G123" i="20"/>
  <c r="G124" i="20"/>
  <c r="G125" i="20"/>
  <c r="G126" i="20"/>
  <c r="G127" i="20"/>
  <c r="G128" i="20"/>
  <c r="G129" i="20"/>
  <c r="G130" i="20"/>
  <c r="G131" i="20"/>
  <c r="G133" i="20"/>
  <c r="G134" i="20"/>
  <c r="G135" i="20"/>
  <c r="G136" i="20"/>
  <c r="G137" i="20"/>
  <c r="G138" i="20"/>
  <c r="F139" i="20"/>
  <c r="G142" i="20"/>
  <c r="G143" i="20"/>
  <c r="G144" i="20"/>
  <c r="G145" i="20"/>
  <c r="G146" i="20"/>
  <c r="F147" i="20"/>
  <c r="G150" i="20"/>
  <c r="G151" i="20"/>
  <c r="G152" i="20"/>
  <c r="G153" i="20"/>
  <c r="G154" i="20"/>
  <c r="G155" i="20"/>
  <c r="G156" i="20"/>
  <c r="G157" i="20"/>
  <c r="G158" i="20"/>
  <c r="G159" i="20"/>
  <c r="G160" i="20"/>
  <c r="G161" i="20"/>
  <c r="G162" i="20"/>
  <c r="G163" i="20"/>
  <c r="F164" i="20"/>
  <c r="G164" i="20" s="1"/>
  <c r="G167" i="20"/>
  <c r="G168" i="20"/>
  <c r="G169" i="20"/>
  <c r="G170" i="20"/>
  <c r="G171" i="20"/>
  <c r="G172" i="20"/>
  <c r="G173" i="20"/>
  <c r="G174" i="20"/>
  <c r="G175" i="20"/>
  <c r="G176" i="20"/>
  <c r="G177" i="20"/>
  <c r="G178" i="20"/>
  <c r="G179" i="20"/>
  <c r="G180" i="20"/>
  <c r="F181" i="20"/>
  <c r="G181" i="20" s="1"/>
  <c r="G196" i="20"/>
  <c r="F198" i="20"/>
  <c r="G12" i="19"/>
  <c r="G13" i="19"/>
  <c r="G14" i="19"/>
  <c r="G15" i="19"/>
  <c r="G16" i="19"/>
  <c r="N16" i="19"/>
  <c r="F17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F57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F77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F92" i="19"/>
  <c r="G95" i="19"/>
  <c r="G96" i="19"/>
  <c r="G97" i="19"/>
  <c r="G98" i="19"/>
  <c r="G99" i="19"/>
  <c r="G100" i="19"/>
  <c r="F101" i="19"/>
  <c r="G104" i="19"/>
  <c r="G105" i="19"/>
  <c r="G106" i="19"/>
  <c r="G107" i="19"/>
  <c r="G108" i="19"/>
  <c r="G109" i="19"/>
  <c r="F110" i="19"/>
  <c r="G113" i="19"/>
  <c r="G114" i="19"/>
  <c r="G115" i="19"/>
  <c r="G116" i="19"/>
  <c r="G117" i="19"/>
  <c r="F118" i="19"/>
  <c r="G118" i="19" s="1"/>
  <c r="G121" i="19"/>
  <c r="G122" i="19"/>
  <c r="G123" i="19"/>
  <c r="G124" i="19"/>
  <c r="G125" i="19"/>
  <c r="G126" i="19"/>
  <c r="G127" i="19"/>
  <c r="G128" i="19"/>
  <c r="G129" i="19"/>
  <c r="G130" i="19"/>
  <c r="G131" i="19"/>
  <c r="G133" i="19"/>
  <c r="G134" i="19"/>
  <c r="G135" i="19"/>
  <c r="G136" i="19"/>
  <c r="G137" i="19"/>
  <c r="G138" i="19"/>
  <c r="F139" i="19"/>
  <c r="G139" i="19" s="1"/>
  <c r="G142" i="19"/>
  <c r="G143" i="19"/>
  <c r="G144" i="19"/>
  <c r="G145" i="19"/>
  <c r="G146" i="19"/>
  <c r="F147" i="19"/>
  <c r="G150" i="19"/>
  <c r="G151" i="19"/>
  <c r="G152" i="19"/>
  <c r="G153" i="19"/>
  <c r="G154" i="19"/>
  <c r="G155" i="19"/>
  <c r="G156" i="19"/>
  <c r="G157" i="19"/>
  <c r="G158" i="19"/>
  <c r="G159" i="19"/>
  <c r="G160" i="19"/>
  <c r="G161" i="19"/>
  <c r="G162" i="19"/>
  <c r="G163" i="19"/>
  <c r="F164" i="19"/>
  <c r="G167" i="19"/>
  <c r="G168" i="19"/>
  <c r="G169" i="19"/>
  <c r="G170" i="19"/>
  <c r="G171" i="19"/>
  <c r="G172" i="19"/>
  <c r="G173" i="19"/>
  <c r="G174" i="19"/>
  <c r="G175" i="19"/>
  <c r="G176" i="19"/>
  <c r="G177" i="19"/>
  <c r="G178" i="19"/>
  <c r="G179" i="19"/>
  <c r="G180" i="19"/>
  <c r="F181" i="19"/>
  <c r="G194" i="19"/>
  <c r="F198" i="19"/>
  <c r="G12" i="21"/>
  <c r="G13" i="21"/>
  <c r="G14" i="21"/>
  <c r="G15" i="21"/>
  <c r="G16" i="21"/>
  <c r="N16" i="21"/>
  <c r="E17" i="21"/>
  <c r="F17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E57" i="21"/>
  <c r="F57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E77" i="21"/>
  <c r="F77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E92" i="21"/>
  <c r="F92" i="21"/>
  <c r="G95" i="21"/>
  <c r="G96" i="21"/>
  <c r="G97" i="21"/>
  <c r="G98" i="21"/>
  <c r="G99" i="21"/>
  <c r="G100" i="21"/>
  <c r="E101" i="21"/>
  <c r="F101" i="21"/>
  <c r="G104" i="21"/>
  <c r="G105" i="21"/>
  <c r="G106" i="21"/>
  <c r="G107" i="21"/>
  <c r="G108" i="21"/>
  <c r="G109" i="21"/>
  <c r="E110" i="21"/>
  <c r="F110" i="21"/>
  <c r="G113" i="21"/>
  <c r="G114" i="21"/>
  <c r="G115" i="21"/>
  <c r="G116" i="21"/>
  <c r="G117" i="21"/>
  <c r="E118" i="21"/>
  <c r="F118" i="21"/>
  <c r="G121" i="21"/>
  <c r="G122" i="21"/>
  <c r="G123" i="21"/>
  <c r="G124" i="21"/>
  <c r="G125" i="21"/>
  <c r="G126" i="21"/>
  <c r="G127" i="21"/>
  <c r="G128" i="21"/>
  <c r="G129" i="21"/>
  <c r="G130" i="21"/>
  <c r="G131" i="21"/>
  <c r="G133" i="21"/>
  <c r="G134" i="21"/>
  <c r="G135" i="21"/>
  <c r="G136" i="21"/>
  <c r="G137" i="21"/>
  <c r="G138" i="21"/>
  <c r="E139" i="21"/>
  <c r="F139" i="21"/>
  <c r="G142" i="21"/>
  <c r="G143" i="21"/>
  <c r="G144" i="21"/>
  <c r="G145" i="21"/>
  <c r="G146" i="21"/>
  <c r="E147" i="21"/>
  <c r="F147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E164" i="21"/>
  <c r="F164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E181" i="21"/>
  <c r="F181" i="21"/>
  <c r="E194" i="21"/>
  <c r="E195" i="21"/>
  <c r="E196" i="21"/>
  <c r="E197" i="21"/>
  <c r="E201" i="21"/>
  <c r="E202" i="21"/>
  <c r="F208" i="27" l="1"/>
  <c r="F206" i="11"/>
  <c r="F206" i="5"/>
  <c r="F206" i="6"/>
  <c r="F206" i="7"/>
  <c r="F208" i="35"/>
  <c r="F206" i="10"/>
  <c r="F206" i="13"/>
  <c r="F206" i="19"/>
  <c r="F206" i="20"/>
  <c r="F206" i="22"/>
  <c r="F206" i="25"/>
  <c r="F206" i="24"/>
  <c r="F206" i="23"/>
  <c r="G202" i="21"/>
  <c r="G201" i="21"/>
  <c r="F205" i="21" s="1"/>
  <c r="G17" i="27"/>
  <c r="G164" i="21"/>
  <c r="F190" i="35"/>
  <c r="G139" i="21"/>
  <c r="G92" i="21"/>
  <c r="G17" i="22"/>
  <c r="G118" i="21"/>
  <c r="G203" i="6"/>
  <c r="G197" i="19"/>
  <c r="G196" i="21"/>
  <c r="G181" i="21"/>
  <c r="G92" i="19"/>
  <c r="G26" i="11"/>
  <c r="G146" i="11"/>
  <c r="G139" i="7"/>
  <c r="G43" i="13"/>
  <c r="G116" i="13"/>
  <c r="G70" i="10"/>
  <c r="G83" i="10"/>
  <c r="G91" i="10"/>
  <c r="G101" i="5"/>
  <c r="G147" i="27"/>
  <c r="G41" i="10"/>
  <c r="G90" i="11"/>
  <c r="G122" i="10"/>
  <c r="G25" i="10"/>
  <c r="G203" i="7"/>
  <c r="G197" i="7"/>
  <c r="G138" i="10"/>
  <c r="G101" i="10"/>
  <c r="G62" i="10"/>
  <c r="G172" i="11"/>
  <c r="G97" i="11"/>
  <c r="G37" i="11"/>
  <c r="G179" i="13"/>
  <c r="G163" i="13"/>
  <c r="G145" i="13"/>
  <c r="G118" i="13"/>
  <c r="G104" i="13"/>
  <c r="G90" i="13"/>
  <c r="G72" i="13"/>
  <c r="G56" i="13"/>
  <c r="G38" i="13"/>
  <c r="G21" i="13"/>
  <c r="G54" i="11"/>
  <c r="G86" i="11"/>
  <c r="G122" i="11"/>
  <c r="G126" i="11"/>
  <c r="G135" i="11"/>
  <c r="G61" i="10"/>
  <c r="G69" i="10"/>
  <c r="G142" i="10"/>
  <c r="G12" i="10"/>
  <c r="G128" i="10"/>
  <c r="G203" i="10"/>
  <c r="G22" i="11"/>
  <c r="G35" i="13"/>
  <c r="G87" i="11"/>
  <c r="G51" i="10"/>
  <c r="G147" i="21"/>
  <c r="G110" i="21"/>
  <c r="G171" i="10"/>
  <c r="G14" i="11"/>
  <c r="G82" i="11"/>
  <c r="G73" i="10"/>
  <c r="G117" i="10"/>
  <c r="G194" i="21"/>
  <c r="G179" i="10"/>
  <c r="G96" i="10"/>
  <c r="G133" i="11"/>
  <c r="G170" i="13"/>
  <c r="G57" i="11"/>
  <c r="G116" i="11"/>
  <c r="G150" i="11"/>
  <c r="G39" i="10"/>
  <c r="G57" i="19"/>
  <c r="G118" i="20"/>
  <c r="G110" i="5"/>
  <c r="G92" i="22"/>
  <c r="G197" i="6"/>
  <c r="G77" i="6"/>
  <c r="G195" i="10"/>
  <c r="G174" i="10"/>
  <c r="G161" i="10"/>
  <c r="G126" i="10"/>
  <c r="G89" i="10"/>
  <c r="G44" i="10"/>
  <c r="G142" i="11"/>
  <c r="G127" i="11"/>
  <c r="G110" i="11"/>
  <c r="G80" i="11"/>
  <c r="G66" i="11"/>
  <c r="G24" i="11"/>
  <c r="G178" i="13"/>
  <c r="G53" i="13"/>
  <c r="G29" i="13"/>
  <c r="C185" i="14"/>
  <c r="G69" i="13"/>
  <c r="G34" i="11"/>
  <c r="G56" i="10"/>
  <c r="G137" i="10"/>
  <c r="G176" i="10"/>
  <c r="G101" i="7"/>
  <c r="G27" i="13"/>
  <c r="G173" i="13"/>
  <c r="G33" i="10"/>
  <c r="G114" i="10"/>
  <c r="G145" i="10"/>
  <c r="G158" i="10"/>
  <c r="G136" i="11"/>
  <c r="G64" i="13"/>
  <c r="G131" i="10"/>
  <c r="G40" i="11"/>
  <c r="G150" i="13"/>
  <c r="G46" i="13"/>
  <c r="G27" i="11"/>
  <c r="G81" i="10"/>
  <c r="G194" i="20"/>
  <c r="G77" i="5"/>
  <c r="G164" i="24"/>
  <c r="G175" i="11"/>
  <c r="G100" i="11"/>
  <c r="G69" i="11"/>
  <c r="F183" i="11"/>
  <c r="G29" i="11"/>
  <c r="G168" i="13"/>
  <c r="G128" i="13"/>
  <c r="G109" i="13"/>
  <c r="G62" i="13"/>
  <c r="G23" i="13"/>
  <c r="G12" i="13"/>
  <c r="G73" i="13"/>
  <c r="G122" i="13"/>
  <c r="G46" i="11"/>
  <c r="G56" i="11"/>
  <c r="G75" i="11"/>
  <c r="G104" i="11"/>
  <c r="G106" i="11"/>
  <c r="G137" i="11"/>
  <c r="G168" i="11"/>
  <c r="G176" i="11"/>
  <c r="G26" i="10"/>
  <c r="G34" i="10"/>
  <c r="G115" i="10"/>
  <c r="G151" i="10"/>
  <c r="G50" i="13"/>
  <c r="G142" i="13"/>
  <c r="G157" i="13"/>
  <c r="G164" i="10"/>
  <c r="G168" i="10"/>
  <c r="G101" i="19"/>
  <c r="G147" i="10"/>
  <c r="G74" i="11"/>
  <c r="G15" i="10"/>
  <c r="G109" i="10"/>
  <c r="G123" i="11"/>
  <c r="G50" i="11"/>
  <c r="G130" i="11"/>
  <c r="G65" i="10"/>
  <c r="G101" i="20"/>
  <c r="G173" i="11"/>
  <c r="G143" i="10"/>
  <c r="G77" i="21"/>
  <c r="G196" i="19"/>
  <c r="G57" i="22"/>
  <c r="G101" i="23"/>
  <c r="G196" i="24"/>
  <c r="G177" i="10"/>
  <c r="G153" i="10"/>
  <c r="G139" i="10"/>
  <c r="G129" i="10"/>
  <c r="G36" i="10"/>
  <c r="G162" i="11"/>
  <c r="G144" i="11"/>
  <c r="G106" i="13"/>
  <c r="G91" i="13"/>
  <c r="G75" i="13"/>
  <c r="G41" i="13"/>
  <c r="G13" i="13"/>
  <c r="G60" i="13"/>
  <c r="G81" i="13"/>
  <c r="E183" i="21"/>
  <c r="G86" i="13"/>
  <c r="G126" i="13"/>
  <c r="G135" i="13"/>
  <c r="G16" i="11"/>
  <c r="G196" i="22"/>
  <c r="G57" i="27"/>
  <c r="G139" i="24"/>
  <c r="G67" i="10"/>
  <c r="G30" i="10"/>
  <c r="G31" i="13"/>
  <c r="G47" i="13"/>
  <c r="G49" i="13"/>
  <c r="G68" i="13"/>
  <c r="G76" i="13"/>
  <c r="G107" i="13"/>
  <c r="G143" i="13"/>
  <c r="G156" i="13"/>
  <c r="G167" i="13"/>
  <c r="G181" i="13"/>
  <c r="G169" i="13"/>
  <c r="G177" i="13"/>
  <c r="G181" i="5"/>
  <c r="G195" i="7"/>
  <c r="G195" i="24"/>
  <c r="G75" i="10"/>
  <c r="G152" i="11"/>
  <c r="F183" i="21"/>
  <c r="G164" i="23"/>
  <c r="G124" i="13"/>
  <c r="G161" i="13"/>
  <c r="G159" i="11"/>
  <c r="G163" i="10"/>
  <c r="G71" i="11"/>
  <c r="G37" i="13"/>
  <c r="G45" i="13"/>
  <c r="G100" i="13"/>
  <c r="G123" i="13"/>
  <c r="G47" i="10"/>
  <c r="G76" i="10"/>
  <c r="G156" i="10"/>
  <c r="F183" i="5"/>
  <c r="G118" i="27"/>
  <c r="G57" i="24"/>
  <c r="G169" i="10"/>
  <c r="G155" i="10"/>
  <c r="G49" i="10"/>
  <c r="G46" i="10"/>
  <c r="G164" i="11"/>
  <c r="G138" i="13"/>
  <c r="G129" i="13"/>
  <c r="G77" i="13"/>
  <c r="G203" i="27"/>
  <c r="G63" i="11"/>
  <c r="G147" i="11"/>
  <c r="G88" i="10"/>
  <c r="G181" i="6"/>
  <c r="G197" i="20"/>
  <c r="G195" i="5"/>
  <c r="G151" i="11"/>
  <c r="G113" i="11"/>
  <c r="G55" i="13"/>
  <c r="G127" i="13"/>
  <c r="G175" i="13"/>
  <c r="G35" i="11"/>
  <c r="G72" i="11"/>
  <c r="G31" i="10"/>
  <c r="G60" i="10"/>
  <c r="G68" i="10"/>
  <c r="G167" i="10"/>
  <c r="G181" i="10"/>
  <c r="G164" i="27"/>
  <c r="G194" i="24"/>
  <c r="G180" i="11"/>
  <c r="G53" i="11"/>
  <c r="G43" i="11"/>
  <c r="G39" i="13"/>
  <c r="G196" i="23"/>
  <c r="G65" i="13"/>
  <c r="G153" i="13"/>
  <c r="G174" i="13"/>
  <c r="G42" i="11"/>
  <c r="G52" i="11"/>
  <c r="G92" i="11"/>
  <c r="G84" i="11"/>
  <c r="G115" i="11"/>
  <c r="G104" i="10"/>
  <c r="G106" i="10"/>
  <c r="G38" i="10"/>
  <c r="F147" i="14"/>
  <c r="G66" i="13"/>
  <c r="G74" i="13"/>
  <c r="G87" i="13"/>
  <c r="G136" i="13"/>
  <c r="G21" i="11"/>
  <c r="G85" i="11"/>
  <c r="G98" i="11"/>
  <c r="G134" i="11"/>
  <c r="G160" i="11"/>
  <c r="G13" i="10"/>
  <c r="E203" i="21"/>
  <c r="E205" i="21" s="1"/>
  <c r="G139" i="20"/>
  <c r="G110" i="20"/>
  <c r="G17" i="5"/>
  <c r="G196" i="6"/>
  <c r="G195" i="27"/>
  <c r="G118" i="7"/>
  <c r="G48" i="10"/>
  <c r="G64" i="11"/>
  <c r="G197" i="25"/>
  <c r="G121" i="11"/>
  <c r="G139" i="11"/>
  <c r="G57" i="21"/>
  <c r="G17" i="20"/>
  <c r="F183" i="22"/>
  <c r="G92" i="27"/>
  <c r="G181" i="7"/>
  <c r="G110" i="7"/>
  <c r="G118" i="23"/>
  <c r="F183" i="24"/>
  <c r="G154" i="11"/>
  <c r="G61" i="13"/>
  <c r="G82" i="13"/>
  <c r="G130" i="13"/>
  <c r="G155" i="11"/>
  <c r="G22" i="10"/>
  <c r="G57" i="10"/>
  <c r="G139" i="27"/>
  <c r="G23" i="10"/>
  <c r="G105" i="11"/>
  <c r="G55" i="11"/>
  <c r="G45" i="11"/>
  <c r="G118" i="10"/>
  <c r="G147" i="19"/>
  <c r="G118" i="5"/>
  <c r="G110" i="6"/>
  <c r="G110" i="27"/>
  <c r="G147" i="7"/>
  <c r="G181" i="23"/>
  <c r="F164" i="14"/>
  <c r="F110" i="14"/>
  <c r="F92" i="14"/>
  <c r="G77" i="7"/>
  <c r="G164" i="7"/>
  <c r="F183" i="7"/>
  <c r="F139" i="14"/>
  <c r="G101" i="6"/>
  <c r="G92" i="6"/>
  <c r="F77" i="14"/>
  <c r="F57" i="14"/>
  <c r="G194" i="6"/>
  <c r="G17" i="24"/>
  <c r="G194" i="5"/>
  <c r="G92" i="23"/>
  <c r="G101" i="21"/>
  <c r="G101" i="22"/>
  <c r="G195" i="23"/>
  <c r="G77" i="24"/>
  <c r="G195" i="19"/>
  <c r="G195" i="21"/>
  <c r="G77" i="19"/>
  <c r="F183" i="19"/>
  <c r="G195" i="20"/>
  <c r="G139" i="5"/>
  <c r="G110" i="22"/>
  <c r="F183" i="25"/>
  <c r="G17" i="25"/>
  <c r="G92" i="5"/>
  <c r="G181" i="19"/>
  <c r="G164" i="19"/>
  <c r="G17" i="6"/>
  <c r="F183" i="23"/>
  <c r="F183" i="10"/>
  <c r="G195" i="11"/>
  <c r="G194" i="27"/>
  <c r="G197" i="21"/>
  <c r="E198" i="21"/>
  <c r="G147" i="20"/>
  <c r="G57" i="5"/>
  <c r="G77" i="22"/>
  <c r="G196" i="7"/>
  <c r="G57" i="7"/>
  <c r="G17" i="7"/>
  <c r="G57" i="23"/>
  <c r="G110" i="24"/>
  <c r="H13" i="35"/>
  <c r="H15" i="35"/>
  <c r="H16" i="35"/>
  <c r="H14" i="35"/>
  <c r="G17" i="19"/>
  <c r="G118" i="22"/>
  <c r="G57" i="6"/>
  <c r="F183" i="6"/>
  <c r="G92" i="7"/>
  <c r="G164" i="22"/>
  <c r="F183" i="27"/>
  <c r="G139" i="23"/>
  <c r="G17" i="23"/>
  <c r="G77" i="10"/>
  <c r="G197" i="13"/>
  <c r="G17" i="21"/>
  <c r="G110" i="19"/>
  <c r="G147" i="22"/>
  <c r="G181" i="24"/>
  <c r="G101" i="24"/>
  <c r="G196" i="5"/>
  <c r="G197" i="22"/>
  <c r="G194" i="22"/>
  <c r="G101" i="27"/>
  <c r="G194" i="7"/>
  <c r="G147" i="23"/>
  <c r="G101" i="11"/>
  <c r="G196" i="25"/>
  <c r="F183" i="20"/>
  <c r="G197" i="23"/>
  <c r="G118" i="24"/>
  <c r="G196" i="10"/>
  <c r="G195" i="13"/>
  <c r="G54" i="13"/>
  <c r="G197" i="11"/>
  <c r="G164" i="25"/>
  <c r="E203" i="14"/>
  <c r="G203" i="14"/>
  <c r="G14" i="13"/>
  <c r="G24" i="13"/>
  <c r="G32" i="13"/>
  <c r="G40" i="13"/>
  <c r="G80" i="13"/>
  <c r="G92" i="13"/>
  <c r="G108" i="13"/>
  <c r="G110" i="13"/>
  <c r="G147" i="13"/>
  <c r="G144" i="13"/>
  <c r="G54" i="25"/>
  <c r="G73" i="25"/>
  <c r="G86" i="25"/>
  <c r="G99" i="25"/>
  <c r="G77" i="11"/>
  <c r="G181" i="11"/>
  <c r="F198" i="14"/>
  <c r="G28" i="13"/>
  <c r="G36" i="13"/>
  <c r="G44" i="13"/>
  <c r="G99" i="13"/>
  <c r="G14" i="25"/>
  <c r="G69" i="25"/>
  <c r="G92" i="25"/>
  <c r="G82" i="25"/>
  <c r="G90" i="25"/>
  <c r="G118" i="11"/>
  <c r="G110" i="10"/>
  <c r="G105" i="13"/>
  <c r="G121" i="13"/>
  <c r="G139" i="13"/>
  <c r="G125" i="13"/>
  <c r="G154" i="13"/>
  <c r="G162" i="13"/>
  <c r="G15" i="25"/>
  <c r="G51" i="25"/>
  <c r="G118" i="25"/>
  <c r="G101" i="13"/>
  <c r="G164" i="13"/>
  <c r="G152" i="13"/>
  <c r="G160" i="13"/>
  <c r="G13" i="25"/>
  <c r="G49" i="25"/>
  <c r="G77" i="25"/>
  <c r="F183" i="13"/>
  <c r="F101" i="14"/>
  <c r="F17" i="14"/>
  <c r="G194" i="35"/>
  <c r="G183" i="35"/>
  <c r="H12" i="35"/>
  <c r="G203" i="35"/>
  <c r="K15" i="35"/>
  <c r="H17" i="35"/>
  <c r="K12" i="35"/>
  <c r="K19" i="21"/>
  <c r="K18" i="21"/>
  <c r="K19" i="19"/>
  <c r="K18" i="19"/>
  <c r="M12" i="19"/>
  <c r="K19" i="20"/>
  <c r="K18" i="20"/>
  <c r="K15" i="20"/>
  <c r="M14" i="20"/>
  <c r="K19" i="5"/>
  <c r="K18" i="5"/>
  <c r="M15" i="5"/>
  <c r="K15" i="5"/>
  <c r="K19" i="22"/>
  <c r="K18" i="22"/>
  <c r="M13" i="22"/>
  <c r="K19" i="6"/>
  <c r="K18" i="6"/>
  <c r="M13" i="6"/>
  <c r="K19" i="27"/>
  <c r="K18" i="27"/>
  <c r="M15" i="27"/>
  <c r="M14" i="27"/>
  <c r="K19" i="7"/>
  <c r="K18" i="7"/>
  <c r="K15" i="7"/>
  <c r="K19" i="23"/>
  <c r="K18" i="23"/>
  <c r="M12" i="23"/>
  <c r="K19" i="24"/>
  <c r="K18" i="24"/>
  <c r="M15" i="24"/>
  <c r="K19" i="10"/>
  <c r="K18" i="10"/>
  <c r="K19" i="11"/>
  <c r="K18" i="11"/>
  <c r="K19" i="25"/>
  <c r="K18" i="25"/>
  <c r="K15" i="25"/>
  <c r="K19" i="13"/>
  <c r="K18" i="13"/>
  <c r="E202" i="14"/>
  <c r="C202" i="14"/>
  <c r="E201" i="14"/>
  <c r="C201" i="14"/>
  <c r="C205" i="14" s="1"/>
  <c r="C197" i="14"/>
  <c r="E196" i="14"/>
  <c r="C196" i="14"/>
  <c r="E195" i="14"/>
  <c r="D198" i="14"/>
  <c r="C195" i="14"/>
  <c r="C194" i="14"/>
  <c r="I183" i="14"/>
  <c r="I19" i="14" s="1"/>
  <c r="H183" i="14"/>
  <c r="I18" i="14" s="1"/>
  <c r="E180" i="14"/>
  <c r="D180" i="14"/>
  <c r="C180" i="14"/>
  <c r="E179" i="14"/>
  <c r="D179" i="14"/>
  <c r="C179" i="14"/>
  <c r="E178" i="14"/>
  <c r="D178" i="14"/>
  <c r="C178" i="14"/>
  <c r="E177" i="14"/>
  <c r="D177" i="14"/>
  <c r="C177" i="14"/>
  <c r="E176" i="14"/>
  <c r="D176" i="14"/>
  <c r="C176" i="14"/>
  <c r="E175" i="14"/>
  <c r="D175" i="14"/>
  <c r="C175" i="14"/>
  <c r="E174" i="14"/>
  <c r="D174" i="14"/>
  <c r="C174" i="14"/>
  <c r="E173" i="14"/>
  <c r="D173" i="14"/>
  <c r="C173" i="14"/>
  <c r="E172" i="14"/>
  <c r="D172" i="14"/>
  <c r="C172" i="14"/>
  <c r="F181" i="14"/>
  <c r="E171" i="14"/>
  <c r="D171" i="14"/>
  <c r="C171" i="14"/>
  <c r="E170" i="14"/>
  <c r="D170" i="14"/>
  <c r="C170" i="14"/>
  <c r="E169" i="14"/>
  <c r="D169" i="14"/>
  <c r="C169" i="14"/>
  <c r="E168" i="14"/>
  <c r="D168" i="14"/>
  <c r="C168" i="14"/>
  <c r="I167" i="14"/>
  <c r="H167" i="14"/>
  <c r="E167" i="14"/>
  <c r="D167" i="14"/>
  <c r="C167" i="14"/>
  <c r="E163" i="14"/>
  <c r="D163" i="14"/>
  <c r="C163" i="14"/>
  <c r="E162" i="14"/>
  <c r="D162" i="14"/>
  <c r="C162" i="14"/>
  <c r="E161" i="14"/>
  <c r="D161" i="14"/>
  <c r="C161" i="14"/>
  <c r="E160" i="14"/>
  <c r="D160" i="14"/>
  <c r="C160" i="14"/>
  <c r="E159" i="14"/>
  <c r="D159" i="14"/>
  <c r="C159" i="14"/>
  <c r="E158" i="14"/>
  <c r="D158" i="14"/>
  <c r="C158" i="14"/>
  <c r="E157" i="14"/>
  <c r="D157" i="14"/>
  <c r="C157" i="14"/>
  <c r="E156" i="14"/>
  <c r="D156" i="14"/>
  <c r="C156" i="14"/>
  <c r="E155" i="14"/>
  <c r="D155" i="14"/>
  <c r="C155" i="14"/>
  <c r="E154" i="14"/>
  <c r="D154" i="14"/>
  <c r="C154" i="14"/>
  <c r="E153" i="14"/>
  <c r="D153" i="14"/>
  <c r="C153" i="14"/>
  <c r="E152" i="14"/>
  <c r="D152" i="14"/>
  <c r="C152" i="14"/>
  <c r="E151" i="14"/>
  <c r="D151" i="14"/>
  <c r="C151" i="14"/>
  <c r="I150" i="14"/>
  <c r="H150" i="14"/>
  <c r="E150" i="14"/>
  <c r="D150" i="14"/>
  <c r="C150" i="14"/>
  <c r="E146" i="14"/>
  <c r="D146" i="14"/>
  <c r="C146" i="14"/>
  <c r="E145" i="14"/>
  <c r="D145" i="14"/>
  <c r="C145" i="14"/>
  <c r="E144" i="14"/>
  <c r="D144" i="14"/>
  <c r="C144" i="14"/>
  <c r="E143" i="14"/>
  <c r="D143" i="14"/>
  <c r="C143" i="14"/>
  <c r="I142" i="14"/>
  <c r="H142" i="14"/>
  <c r="E142" i="14"/>
  <c r="D142" i="14"/>
  <c r="C142" i="14"/>
  <c r="E138" i="14"/>
  <c r="D138" i="14"/>
  <c r="C138" i="14"/>
  <c r="E137" i="14"/>
  <c r="D137" i="14"/>
  <c r="C137" i="14"/>
  <c r="E136" i="14"/>
  <c r="D136" i="14"/>
  <c r="C136" i="14"/>
  <c r="E135" i="14"/>
  <c r="D135" i="14"/>
  <c r="C135" i="14"/>
  <c r="E134" i="14"/>
  <c r="D134" i="14"/>
  <c r="C134" i="14"/>
  <c r="E133" i="14"/>
  <c r="D133" i="14"/>
  <c r="C133" i="14"/>
  <c r="E131" i="14"/>
  <c r="D131" i="14"/>
  <c r="C131" i="14"/>
  <c r="E130" i="14"/>
  <c r="D130" i="14"/>
  <c r="C130" i="14"/>
  <c r="E129" i="14"/>
  <c r="D129" i="14"/>
  <c r="C129" i="14"/>
  <c r="E128" i="14"/>
  <c r="D128" i="14"/>
  <c r="C128" i="14"/>
  <c r="E127" i="14"/>
  <c r="D127" i="14"/>
  <c r="C127" i="14"/>
  <c r="E126" i="14"/>
  <c r="D126" i="14"/>
  <c r="C126" i="14"/>
  <c r="I125" i="14"/>
  <c r="H125" i="14"/>
  <c r="E125" i="14"/>
  <c r="D125" i="14"/>
  <c r="C125" i="14"/>
  <c r="E124" i="14"/>
  <c r="D124" i="14"/>
  <c r="C124" i="14"/>
  <c r="I123" i="14"/>
  <c r="H123" i="14"/>
  <c r="E123" i="14"/>
  <c r="D123" i="14"/>
  <c r="C123" i="14"/>
  <c r="E122" i="14"/>
  <c r="D122" i="14"/>
  <c r="C122" i="14"/>
  <c r="I121" i="14"/>
  <c r="H121" i="14"/>
  <c r="E121" i="14"/>
  <c r="D121" i="14"/>
  <c r="C121" i="14"/>
  <c r="E117" i="14"/>
  <c r="D117" i="14"/>
  <c r="C117" i="14"/>
  <c r="E116" i="14"/>
  <c r="D116" i="14"/>
  <c r="C116" i="14"/>
  <c r="E115" i="14"/>
  <c r="D115" i="14"/>
  <c r="C115" i="14"/>
  <c r="F118" i="14"/>
  <c r="E114" i="14"/>
  <c r="D114" i="14"/>
  <c r="C114" i="14"/>
  <c r="I113" i="14"/>
  <c r="H113" i="14"/>
  <c r="E113" i="14"/>
  <c r="D113" i="14"/>
  <c r="C113" i="14"/>
  <c r="E109" i="14"/>
  <c r="D109" i="14"/>
  <c r="C109" i="14"/>
  <c r="E108" i="14"/>
  <c r="D108" i="14"/>
  <c r="C108" i="14"/>
  <c r="E107" i="14"/>
  <c r="D107" i="14"/>
  <c r="C107" i="14"/>
  <c r="E106" i="14"/>
  <c r="D106" i="14"/>
  <c r="C106" i="14"/>
  <c r="E105" i="14"/>
  <c r="D105" i="14"/>
  <c r="C105" i="14"/>
  <c r="I104" i="14"/>
  <c r="H104" i="14"/>
  <c r="E104" i="14"/>
  <c r="D104" i="14"/>
  <c r="C104" i="14"/>
  <c r="E100" i="14"/>
  <c r="D100" i="14"/>
  <c r="C100" i="14"/>
  <c r="E99" i="14"/>
  <c r="D99" i="14"/>
  <c r="C99" i="14"/>
  <c r="E98" i="14"/>
  <c r="D98" i="14"/>
  <c r="C98" i="14"/>
  <c r="E97" i="14"/>
  <c r="D97" i="14"/>
  <c r="C97" i="14"/>
  <c r="E96" i="14"/>
  <c r="D96" i="14"/>
  <c r="C96" i="14"/>
  <c r="I95" i="14"/>
  <c r="H95" i="14"/>
  <c r="G95" i="14"/>
  <c r="E95" i="14"/>
  <c r="D95" i="14"/>
  <c r="C95" i="14"/>
  <c r="E91" i="14"/>
  <c r="D91" i="14"/>
  <c r="C91" i="14"/>
  <c r="E90" i="14"/>
  <c r="D90" i="14"/>
  <c r="C90" i="14"/>
  <c r="E89" i="14"/>
  <c r="D89" i="14"/>
  <c r="C89" i="14"/>
  <c r="E88" i="14"/>
  <c r="D88" i="14"/>
  <c r="C88" i="14"/>
  <c r="E87" i="14"/>
  <c r="D87" i="14"/>
  <c r="C87" i="14"/>
  <c r="E86" i="14"/>
  <c r="D86" i="14"/>
  <c r="C86" i="14"/>
  <c r="E85" i="14"/>
  <c r="D85" i="14"/>
  <c r="C85" i="14"/>
  <c r="E84" i="14"/>
  <c r="D84" i="14"/>
  <c r="C84" i="14"/>
  <c r="E83" i="14"/>
  <c r="D83" i="14"/>
  <c r="C83" i="14"/>
  <c r="E82" i="14"/>
  <c r="D82" i="14"/>
  <c r="C82" i="14"/>
  <c r="E81" i="14"/>
  <c r="D81" i="14"/>
  <c r="C81" i="14"/>
  <c r="I80" i="14"/>
  <c r="H80" i="14"/>
  <c r="E80" i="14"/>
  <c r="D80" i="14"/>
  <c r="C80" i="14"/>
  <c r="E76" i="14"/>
  <c r="D76" i="14"/>
  <c r="C76" i="14"/>
  <c r="E75" i="14"/>
  <c r="D75" i="14"/>
  <c r="C75" i="14"/>
  <c r="E74" i="14"/>
  <c r="D74" i="14"/>
  <c r="C74" i="14"/>
  <c r="E73" i="14"/>
  <c r="D73" i="14"/>
  <c r="C73" i="14"/>
  <c r="E72" i="14"/>
  <c r="D72" i="14"/>
  <c r="C72" i="14"/>
  <c r="E71" i="14"/>
  <c r="D71" i="14"/>
  <c r="C71" i="14"/>
  <c r="E70" i="14"/>
  <c r="D70" i="14"/>
  <c r="C70" i="14"/>
  <c r="E69" i="14"/>
  <c r="D69" i="14"/>
  <c r="C69" i="14"/>
  <c r="E68" i="14"/>
  <c r="D68" i="14"/>
  <c r="C68" i="14"/>
  <c r="E67" i="14"/>
  <c r="D67" i="14"/>
  <c r="C67" i="14"/>
  <c r="E66" i="14"/>
  <c r="D66" i="14"/>
  <c r="C66" i="14"/>
  <c r="E65" i="14"/>
  <c r="D65" i="14"/>
  <c r="C65" i="14"/>
  <c r="E64" i="14"/>
  <c r="D64" i="14"/>
  <c r="C64" i="14"/>
  <c r="E63" i="14"/>
  <c r="D63" i="14"/>
  <c r="C63" i="14"/>
  <c r="E62" i="14"/>
  <c r="D62" i="14"/>
  <c r="C62" i="14"/>
  <c r="E61" i="14"/>
  <c r="D61" i="14"/>
  <c r="C61" i="14"/>
  <c r="E60" i="14"/>
  <c r="D60" i="14"/>
  <c r="C60" i="14"/>
  <c r="E56" i="14"/>
  <c r="D56" i="14"/>
  <c r="C56" i="14"/>
  <c r="E55" i="14"/>
  <c r="D55" i="14"/>
  <c r="C55" i="14"/>
  <c r="E54" i="14"/>
  <c r="D54" i="14"/>
  <c r="C54" i="14"/>
  <c r="E53" i="14"/>
  <c r="D53" i="14"/>
  <c r="C53" i="14"/>
  <c r="E52" i="14"/>
  <c r="D52" i="14"/>
  <c r="C52" i="14"/>
  <c r="E51" i="14"/>
  <c r="D51" i="14"/>
  <c r="C51" i="14"/>
  <c r="E50" i="14"/>
  <c r="D50" i="14"/>
  <c r="C50" i="14"/>
  <c r="E49" i="14"/>
  <c r="D49" i="14"/>
  <c r="C49" i="14"/>
  <c r="E48" i="14"/>
  <c r="D48" i="14"/>
  <c r="C48" i="14"/>
  <c r="I47" i="14"/>
  <c r="H47" i="14"/>
  <c r="E47" i="14"/>
  <c r="D47" i="14"/>
  <c r="C47" i="14"/>
  <c r="E46" i="14"/>
  <c r="D46" i="14"/>
  <c r="C46" i="14"/>
  <c r="E45" i="14"/>
  <c r="D45" i="14"/>
  <c r="C45" i="14"/>
  <c r="E44" i="14"/>
  <c r="D44" i="14"/>
  <c r="C44" i="14"/>
  <c r="E43" i="14"/>
  <c r="D43" i="14"/>
  <c r="C43" i="14"/>
  <c r="E42" i="14"/>
  <c r="D42" i="14"/>
  <c r="C42" i="14"/>
  <c r="E41" i="14"/>
  <c r="D41" i="14"/>
  <c r="C41" i="14"/>
  <c r="E40" i="14"/>
  <c r="D40" i="14"/>
  <c r="C40" i="14"/>
  <c r="E39" i="14"/>
  <c r="D39" i="14"/>
  <c r="C39" i="14"/>
  <c r="E38" i="14"/>
  <c r="D38" i="14"/>
  <c r="C38" i="14"/>
  <c r="E37" i="14"/>
  <c r="D37" i="14"/>
  <c r="C37" i="14"/>
  <c r="E36" i="14"/>
  <c r="D36" i="14"/>
  <c r="C36" i="14"/>
  <c r="E35" i="14"/>
  <c r="D35" i="14"/>
  <c r="C35" i="14"/>
  <c r="E34" i="14"/>
  <c r="D34" i="14"/>
  <c r="C34" i="14"/>
  <c r="E33" i="14"/>
  <c r="D33" i="14"/>
  <c r="C33" i="14"/>
  <c r="E32" i="14"/>
  <c r="D32" i="14"/>
  <c r="C32" i="14"/>
  <c r="E31" i="14"/>
  <c r="D31" i="14"/>
  <c r="C31" i="14"/>
  <c r="E30" i="14"/>
  <c r="D30" i="14"/>
  <c r="C30" i="14"/>
  <c r="E29" i="14"/>
  <c r="D29" i="14"/>
  <c r="C29" i="14"/>
  <c r="E28" i="14"/>
  <c r="D28" i="14"/>
  <c r="C28" i="14"/>
  <c r="E27" i="14"/>
  <c r="D27" i="14"/>
  <c r="C27" i="14"/>
  <c r="E26" i="14"/>
  <c r="D26" i="14"/>
  <c r="C26" i="14"/>
  <c r="E25" i="14"/>
  <c r="D25" i="14"/>
  <c r="C25" i="14"/>
  <c r="E24" i="14"/>
  <c r="D24" i="14"/>
  <c r="C24" i="14"/>
  <c r="I23" i="14"/>
  <c r="H23" i="14"/>
  <c r="E23" i="14"/>
  <c r="D23" i="14"/>
  <c r="C23" i="14"/>
  <c r="I22" i="14"/>
  <c r="H22" i="14"/>
  <c r="E22" i="14"/>
  <c r="D22" i="14"/>
  <c r="C22" i="14"/>
  <c r="I21" i="14"/>
  <c r="H21" i="14"/>
  <c r="E21" i="14"/>
  <c r="D21" i="14"/>
  <c r="C21" i="14"/>
  <c r="E16" i="14"/>
  <c r="D16" i="14"/>
  <c r="C16" i="14"/>
  <c r="E15" i="14"/>
  <c r="D15" i="14"/>
  <c r="C15" i="14"/>
  <c r="E14" i="14"/>
  <c r="D14" i="14"/>
  <c r="C14" i="14"/>
  <c r="E13" i="14"/>
  <c r="D13" i="14"/>
  <c r="C13" i="14"/>
  <c r="E12" i="14"/>
  <c r="D12" i="14"/>
  <c r="C12" i="14"/>
  <c r="F208" i="6" l="1"/>
  <c r="F208" i="10"/>
  <c r="F208" i="7"/>
  <c r="F208" i="5"/>
  <c r="F208" i="11"/>
  <c r="F208" i="13"/>
  <c r="G205" i="27"/>
  <c r="F208" i="19"/>
  <c r="F208" i="20"/>
  <c r="F208" i="22"/>
  <c r="F208" i="25"/>
  <c r="F208" i="24"/>
  <c r="F208" i="23"/>
  <c r="H14" i="27"/>
  <c r="F207" i="21"/>
  <c r="F206" i="21"/>
  <c r="H15" i="27"/>
  <c r="H17" i="27"/>
  <c r="H16" i="27"/>
  <c r="H12" i="27"/>
  <c r="K12" i="27"/>
  <c r="H13" i="27"/>
  <c r="G203" i="21"/>
  <c r="H13" i="7"/>
  <c r="H12" i="21"/>
  <c r="K12" i="22"/>
  <c r="H12" i="22"/>
  <c r="H13" i="22"/>
  <c r="H17" i="22"/>
  <c r="H15" i="22"/>
  <c r="H14" i="22"/>
  <c r="H16" i="22"/>
  <c r="H16" i="6"/>
  <c r="G28" i="14"/>
  <c r="H13" i="24"/>
  <c r="F190" i="19"/>
  <c r="F190" i="5"/>
  <c r="F190" i="11"/>
  <c r="F190" i="21"/>
  <c r="H16" i="24"/>
  <c r="G161" i="14"/>
  <c r="G125" i="14"/>
  <c r="G198" i="19"/>
  <c r="G16" i="14"/>
  <c r="G81" i="14"/>
  <c r="G113" i="14"/>
  <c r="G178" i="14"/>
  <c r="G83" i="14"/>
  <c r="H12" i="24"/>
  <c r="G179" i="14"/>
  <c r="H16" i="19"/>
  <c r="M14" i="21"/>
  <c r="M13" i="24"/>
  <c r="G38" i="14"/>
  <c r="K12" i="19"/>
  <c r="G62" i="14"/>
  <c r="M12" i="21"/>
  <c r="M14" i="25"/>
  <c r="M14" i="23"/>
  <c r="M15" i="19"/>
  <c r="M15" i="6"/>
  <c r="G70" i="14"/>
  <c r="H14" i="24"/>
  <c r="G176" i="14"/>
  <c r="H15" i="24"/>
  <c r="G205" i="7"/>
  <c r="G25" i="14"/>
  <c r="G74" i="14"/>
  <c r="G157" i="14"/>
  <c r="M12" i="7"/>
  <c r="G33" i="14"/>
  <c r="G155" i="14"/>
  <c r="G143" i="14"/>
  <c r="G153" i="14"/>
  <c r="G145" i="14"/>
  <c r="M15" i="13"/>
  <c r="G44" i="14"/>
  <c r="G123" i="14"/>
  <c r="M13" i="11"/>
  <c r="G14" i="14"/>
  <c r="G116" i="14"/>
  <c r="G133" i="14"/>
  <c r="K15" i="11"/>
  <c r="G97" i="14"/>
  <c r="G168" i="14"/>
  <c r="G27" i="14"/>
  <c r="G159" i="14"/>
  <c r="G138" i="14"/>
  <c r="G91" i="14"/>
  <c r="G128" i="14"/>
  <c r="G114" i="14"/>
  <c r="G89" i="14"/>
  <c r="M14" i="10"/>
  <c r="G48" i="14"/>
  <c r="G104" i="14"/>
  <c r="K12" i="24"/>
  <c r="G205" i="35"/>
  <c r="G205" i="6"/>
  <c r="M12" i="6"/>
  <c r="M12" i="5"/>
  <c r="M14" i="5"/>
  <c r="G205" i="5"/>
  <c r="M12" i="20"/>
  <c r="G183" i="24"/>
  <c r="H116" i="24" s="1"/>
  <c r="G171" i="14"/>
  <c r="G180" i="14"/>
  <c r="G170" i="14"/>
  <c r="G172" i="14"/>
  <c r="G158" i="14"/>
  <c r="G154" i="14"/>
  <c r="G150" i="14"/>
  <c r="G136" i="14"/>
  <c r="G134" i="14"/>
  <c r="G121" i="14"/>
  <c r="G131" i="14"/>
  <c r="G117" i="14"/>
  <c r="G107" i="14"/>
  <c r="G108" i="14"/>
  <c r="G98" i="14"/>
  <c r="G96" i="14"/>
  <c r="G99" i="14"/>
  <c r="G87" i="14"/>
  <c r="G90" i="14"/>
  <c r="G63" i="14"/>
  <c r="G66" i="14"/>
  <c r="G64" i="14"/>
  <c r="G75" i="14"/>
  <c r="E190" i="21"/>
  <c r="G30" i="14"/>
  <c r="G32" i="14"/>
  <c r="G35" i="14"/>
  <c r="H13" i="23"/>
  <c r="H14" i="25"/>
  <c r="H14" i="23"/>
  <c r="H13" i="6"/>
  <c r="K12" i="6"/>
  <c r="G194" i="13"/>
  <c r="G40" i="14"/>
  <c r="G71" i="14"/>
  <c r="G109" i="14"/>
  <c r="G169" i="14"/>
  <c r="K15" i="10"/>
  <c r="K12" i="23"/>
  <c r="M13" i="27"/>
  <c r="H15" i="6"/>
  <c r="G43" i="14"/>
  <c r="K15" i="19"/>
  <c r="K15" i="21"/>
  <c r="G190" i="35"/>
  <c r="M12" i="35"/>
  <c r="G194" i="25"/>
  <c r="G50" i="14"/>
  <c r="G198" i="24"/>
  <c r="M144" i="24" s="1"/>
  <c r="H14" i="7"/>
  <c r="M13" i="23"/>
  <c r="H12" i="20"/>
  <c r="G53" i="14"/>
  <c r="G22" i="14"/>
  <c r="G26" i="14"/>
  <c r="G15" i="14"/>
  <c r="G39" i="14"/>
  <c r="G41" i="14"/>
  <c r="G54" i="14"/>
  <c r="G69" i="14"/>
  <c r="G173" i="14"/>
  <c r="G175" i="14"/>
  <c r="H12" i="6"/>
  <c r="K15" i="6"/>
  <c r="G52" i="14"/>
  <c r="M15" i="22"/>
  <c r="H12" i="19"/>
  <c r="M15" i="21"/>
  <c r="F190" i="20"/>
  <c r="H13" i="25"/>
  <c r="G197" i="10"/>
  <c r="G197" i="14" s="1"/>
  <c r="G46" i="14"/>
  <c r="G60" i="14"/>
  <c r="K15" i="22"/>
  <c r="M13" i="7"/>
  <c r="M13" i="19"/>
  <c r="M13" i="13"/>
  <c r="H14" i="19"/>
  <c r="F190" i="24"/>
  <c r="G34" i="14"/>
  <c r="G36" i="14"/>
  <c r="G51" i="14"/>
  <c r="G80" i="14"/>
  <c r="G115" i="14"/>
  <c r="G135" i="14"/>
  <c r="G137" i="14"/>
  <c r="G142" i="14"/>
  <c r="G167" i="14"/>
  <c r="E197" i="14"/>
  <c r="K15" i="13"/>
  <c r="H15" i="23"/>
  <c r="M15" i="7"/>
  <c r="M12" i="27"/>
  <c r="H14" i="6"/>
  <c r="M14" i="19"/>
  <c r="H21" i="35"/>
  <c r="F190" i="25"/>
  <c r="M12" i="22"/>
  <c r="H15" i="21"/>
  <c r="G122" i="14"/>
  <c r="G151" i="14"/>
  <c r="G205" i="19"/>
  <c r="F190" i="22"/>
  <c r="G183" i="21"/>
  <c r="H107" i="21" s="1"/>
  <c r="G29" i="14"/>
  <c r="G106" i="14"/>
  <c r="M14" i="24"/>
  <c r="H13" i="19"/>
  <c r="K15" i="23"/>
  <c r="G42" i="14"/>
  <c r="G174" i="14"/>
  <c r="G205" i="13"/>
  <c r="M13" i="10"/>
  <c r="G196" i="11"/>
  <c r="G12" i="14"/>
  <c r="G73" i="14"/>
  <c r="G82" i="14"/>
  <c r="G100" i="14"/>
  <c r="G144" i="14"/>
  <c r="G146" i="14"/>
  <c r="G162" i="14"/>
  <c r="M15" i="25"/>
  <c r="M12" i="24"/>
  <c r="H12" i="23"/>
  <c r="H16" i="23"/>
  <c r="M14" i="6"/>
  <c r="M14" i="22"/>
  <c r="H15" i="19"/>
  <c r="G56" i="14"/>
  <c r="G205" i="10"/>
  <c r="H17" i="5"/>
  <c r="H15" i="5"/>
  <c r="H12" i="5"/>
  <c r="H14" i="5"/>
  <c r="H13" i="5"/>
  <c r="H16" i="5"/>
  <c r="K12" i="5"/>
  <c r="G65" i="14"/>
  <c r="G31" i="14"/>
  <c r="G156" i="14"/>
  <c r="G76" i="14"/>
  <c r="G198" i="20"/>
  <c r="M13" i="20"/>
  <c r="G45" i="14"/>
  <c r="H17" i="20"/>
  <c r="H13" i="20"/>
  <c r="H15" i="20"/>
  <c r="K12" i="20"/>
  <c r="H14" i="20"/>
  <c r="H16" i="20"/>
  <c r="G13" i="14"/>
  <c r="G84" i="14"/>
  <c r="G183" i="27"/>
  <c r="H118" i="27" s="1"/>
  <c r="M13" i="5"/>
  <c r="G47" i="14"/>
  <c r="G163" i="14"/>
  <c r="G67" i="14"/>
  <c r="M14" i="7"/>
  <c r="G124" i="14"/>
  <c r="G85" i="14"/>
  <c r="G88" i="14"/>
  <c r="G126" i="14"/>
  <c r="G17" i="10"/>
  <c r="G203" i="11"/>
  <c r="G92" i="10"/>
  <c r="M15" i="20"/>
  <c r="G194" i="10"/>
  <c r="G55" i="14"/>
  <c r="G127" i="14"/>
  <c r="H12" i="25"/>
  <c r="H15" i="7"/>
  <c r="G24" i="14"/>
  <c r="M15" i="23"/>
  <c r="G129" i="14"/>
  <c r="G37" i="14"/>
  <c r="G205" i="20"/>
  <c r="C101" i="14"/>
  <c r="G152" i="14"/>
  <c r="K12" i="25"/>
  <c r="G21" i="14"/>
  <c r="G160" i="14"/>
  <c r="H15" i="25"/>
  <c r="G194" i="11"/>
  <c r="G49" i="14"/>
  <c r="G177" i="14"/>
  <c r="E194" i="14"/>
  <c r="H16" i="25"/>
  <c r="H16" i="7"/>
  <c r="K12" i="7"/>
  <c r="H12" i="7"/>
  <c r="G61" i="14"/>
  <c r="G23" i="14"/>
  <c r="G68" i="14"/>
  <c r="G130" i="14"/>
  <c r="G17" i="11"/>
  <c r="G72" i="14"/>
  <c r="F190" i="23"/>
  <c r="G183" i="5"/>
  <c r="H183" i="5" s="1"/>
  <c r="G195" i="25"/>
  <c r="G183" i="20"/>
  <c r="G190" i="20" s="1"/>
  <c r="F190" i="7"/>
  <c r="G183" i="7"/>
  <c r="F183" i="14"/>
  <c r="F190" i="14" s="1"/>
  <c r="E205" i="14"/>
  <c r="G57" i="13"/>
  <c r="G183" i="13" s="1"/>
  <c r="M15" i="11"/>
  <c r="G198" i="21"/>
  <c r="M13" i="21"/>
  <c r="C198" i="14"/>
  <c r="C206" i="14" s="1"/>
  <c r="H17" i="21"/>
  <c r="H14" i="21"/>
  <c r="H13" i="21"/>
  <c r="H16" i="21"/>
  <c r="K12" i="21"/>
  <c r="F190" i="13"/>
  <c r="G86" i="14"/>
  <c r="G205" i="22"/>
  <c r="G198" i="5"/>
  <c r="G183" i="6"/>
  <c r="G183" i="19"/>
  <c r="G198" i="27"/>
  <c r="H17" i="6"/>
  <c r="G198" i="7"/>
  <c r="H17" i="23"/>
  <c r="G183" i="23"/>
  <c r="G198" i="6"/>
  <c r="F190" i="10"/>
  <c r="G183" i="11"/>
  <c r="G105" i="14"/>
  <c r="G205" i="23"/>
  <c r="K15" i="24"/>
  <c r="G205" i="24"/>
  <c r="G57" i="25"/>
  <c r="G17" i="13"/>
  <c r="F190" i="6"/>
  <c r="H17" i="7"/>
  <c r="G183" i="22"/>
  <c r="H17" i="25"/>
  <c r="H17" i="24"/>
  <c r="G196" i="13"/>
  <c r="G198" i="22"/>
  <c r="H17" i="19"/>
  <c r="G205" i="25"/>
  <c r="F190" i="27"/>
  <c r="G198" i="23"/>
  <c r="H183" i="35"/>
  <c r="K13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77" i="35"/>
  <c r="H61" i="35"/>
  <c r="H62" i="35"/>
  <c r="H63" i="35"/>
  <c r="H64" i="35"/>
  <c r="H65" i="35"/>
  <c r="H66" i="35"/>
  <c r="H67" i="35"/>
  <c r="H68" i="35"/>
  <c r="H69" i="35"/>
  <c r="H70" i="35"/>
  <c r="H71" i="35"/>
  <c r="H72" i="35"/>
  <c r="H73" i="35"/>
  <c r="H74" i="35"/>
  <c r="H75" i="35"/>
  <c r="H76" i="35"/>
  <c r="H92" i="35"/>
  <c r="H81" i="35"/>
  <c r="H82" i="35"/>
  <c r="H83" i="35"/>
  <c r="H84" i="35"/>
  <c r="H85" i="35"/>
  <c r="H86" i="35"/>
  <c r="H87" i="35"/>
  <c r="H88" i="35"/>
  <c r="H89" i="35"/>
  <c r="H90" i="35"/>
  <c r="H91" i="35"/>
  <c r="H101" i="35"/>
  <c r="H96" i="35"/>
  <c r="H97" i="35"/>
  <c r="H98" i="35"/>
  <c r="H99" i="35"/>
  <c r="H100" i="35"/>
  <c r="H110" i="35"/>
  <c r="H105" i="35"/>
  <c r="H106" i="35"/>
  <c r="H107" i="35"/>
  <c r="H108" i="35"/>
  <c r="H109" i="35"/>
  <c r="H118" i="35"/>
  <c r="H114" i="35"/>
  <c r="H115" i="35"/>
  <c r="H116" i="35"/>
  <c r="H117" i="35"/>
  <c r="H122" i="35"/>
  <c r="H123" i="35"/>
  <c r="H124" i="35"/>
  <c r="H125" i="35"/>
  <c r="H126" i="35"/>
  <c r="H127" i="35"/>
  <c r="H139" i="35"/>
  <c r="H128" i="35"/>
  <c r="H129" i="35"/>
  <c r="H130" i="35"/>
  <c r="H131" i="35"/>
  <c r="H133" i="35"/>
  <c r="H134" i="35"/>
  <c r="H135" i="35"/>
  <c r="H136" i="35"/>
  <c r="H137" i="35"/>
  <c r="H138" i="35"/>
  <c r="H147" i="35"/>
  <c r="H143" i="35"/>
  <c r="H144" i="35"/>
  <c r="H145" i="35"/>
  <c r="H146" i="35"/>
  <c r="H164" i="35"/>
  <c r="H151" i="35"/>
  <c r="H152" i="35"/>
  <c r="H153" i="35"/>
  <c r="H154" i="35"/>
  <c r="H155" i="35"/>
  <c r="H156" i="35"/>
  <c r="H157" i="35"/>
  <c r="H158" i="35"/>
  <c r="H159" i="35"/>
  <c r="H160" i="35"/>
  <c r="H161" i="35"/>
  <c r="H162" i="35"/>
  <c r="H163" i="35"/>
  <c r="H181" i="35"/>
  <c r="H168" i="35"/>
  <c r="H169" i="35"/>
  <c r="H170" i="35"/>
  <c r="H171" i="35"/>
  <c r="H172" i="35"/>
  <c r="H173" i="35"/>
  <c r="H174" i="35"/>
  <c r="H175" i="35"/>
  <c r="H176" i="35"/>
  <c r="H177" i="35"/>
  <c r="H178" i="35"/>
  <c r="H179" i="35"/>
  <c r="H180" i="35"/>
  <c r="G198" i="35"/>
  <c r="H194" i="35" s="1"/>
  <c r="H57" i="35"/>
  <c r="H60" i="35"/>
  <c r="H80" i="35"/>
  <c r="H95" i="35"/>
  <c r="H104" i="35"/>
  <c r="H113" i="35"/>
  <c r="H121" i="35"/>
  <c r="H142" i="35"/>
  <c r="H150" i="35"/>
  <c r="H167" i="35"/>
  <c r="C17" i="14"/>
  <c r="D17" i="14"/>
  <c r="E17" i="14"/>
  <c r="E57" i="14"/>
  <c r="D57" i="14"/>
  <c r="C57" i="14"/>
  <c r="D77" i="14"/>
  <c r="E77" i="14"/>
  <c r="C77" i="14"/>
  <c r="C92" i="14"/>
  <c r="E92" i="14"/>
  <c r="D92" i="14"/>
  <c r="D101" i="14"/>
  <c r="E101" i="14"/>
  <c r="E110" i="14"/>
  <c r="D110" i="14"/>
  <c r="C110" i="14"/>
  <c r="C118" i="14"/>
  <c r="D118" i="14"/>
  <c r="E118" i="14"/>
  <c r="E139" i="14"/>
  <c r="C139" i="14"/>
  <c r="D139" i="14"/>
  <c r="D147" i="14"/>
  <c r="C147" i="14"/>
  <c r="E147" i="14"/>
  <c r="D164" i="14"/>
  <c r="C164" i="14"/>
  <c r="E164" i="14"/>
  <c r="E181" i="14"/>
  <c r="G181" i="14" s="1"/>
  <c r="C181" i="14"/>
  <c r="D181" i="14"/>
  <c r="C207" i="14"/>
  <c r="G17" i="14" l="1"/>
  <c r="F208" i="21"/>
  <c r="G205" i="21"/>
  <c r="M126" i="19"/>
  <c r="M64" i="19"/>
  <c r="M171" i="19"/>
  <c r="M180" i="19"/>
  <c r="M21" i="19"/>
  <c r="M160" i="19"/>
  <c r="M81" i="19"/>
  <c r="M169" i="19"/>
  <c r="M36" i="19"/>
  <c r="H194" i="19"/>
  <c r="M134" i="19"/>
  <c r="M147" i="19"/>
  <c r="M55" i="19"/>
  <c r="M84" i="19"/>
  <c r="M113" i="19"/>
  <c r="M22" i="19"/>
  <c r="M29" i="19"/>
  <c r="M72" i="19"/>
  <c r="M170" i="19"/>
  <c r="H197" i="19"/>
  <c r="M98" i="19"/>
  <c r="M124" i="19"/>
  <c r="M68" i="19"/>
  <c r="M23" i="19"/>
  <c r="M123" i="19"/>
  <c r="M144" i="19"/>
  <c r="M137" i="19"/>
  <c r="M74" i="19"/>
  <c r="M163" i="19"/>
  <c r="M73" i="19"/>
  <c r="H196" i="19"/>
  <c r="M150" i="19"/>
  <c r="M77" i="19"/>
  <c r="M164" i="19"/>
  <c r="M41" i="19"/>
  <c r="M175" i="19"/>
  <c r="M49" i="19"/>
  <c r="M161" i="19"/>
  <c r="M92" i="19"/>
  <c r="M25" i="19"/>
  <c r="M86" i="19"/>
  <c r="M173" i="19"/>
  <c r="M122" i="19"/>
  <c r="M35" i="19"/>
  <c r="M83" i="19"/>
  <c r="M136" i="19"/>
  <c r="M57" i="19"/>
  <c r="M105" i="19"/>
  <c r="M158" i="19"/>
  <c r="M32" i="19"/>
  <c r="M24" i="19"/>
  <c r="M177" i="19"/>
  <c r="M138" i="19"/>
  <c r="M155" i="19"/>
  <c r="M40" i="19"/>
  <c r="M76" i="19"/>
  <c r="M127" i="19"/>
  <c r="M110" i="19"/>
  <c r="M45" i="19"/>
  <c r="M62" i="19"/>
  <c r="M179" i="19"/>
  <c r="M114" i="19"/>
  <c r="M34" i="19"/>
  <c r="M96" i="19"/>
  <c r="M28" i="19"/>
  <c r="M130" i="19"/>
  <c r="M39" i="19"/>
  <c r="M87" i="19"/>
  <c r="M142" i="19"/>
  <c r="M63" i="19"/>
  <c r="M109" i="19"/>
  <c r="M162" i="19"/>
  <c r="M50" i="19"/>
  <c r="H195" i="19"/>
  <c r="M30" i="19"/>
  <c r="M61" i="19"/>
  <c r="M85" i="19"/>
  <c r="K14" i="19"/>
  <c r="M33" i="19"/>
  <c r="M82" i="19"/>
  <c r="M69" i="19"/>
  <c r="M95" i="19"/>
  <c r="M90" i="19"/>
  <c r="M70" i="19"/>
  <c r="M52" i="19"/>
  <c r="M26" i="19"/>
  <c r="M133" i="19"/>
  <c r="M48" i="19"/>
  <c r="M106" i="19"/>
  <c r="M37" i="19"/>
  <c r="M151" i="19"/>
  <c r="M43" i="19"/>
  <c r="M97" i="19"/>
  <c r="M152" i="19"/>
  <c r="M67" i="19"/>
  <c r="M121" i="19"/>
  <c r="M172" i="19"/>
  <c r="M118" i="19"/>
  <c r="M128" i="19"/>
  <c r="M181" i="19"/>
  <c r="M104" i="19"/>
  <c r="M145" i="19"/>
  <c r="M117" i="19"/>
  <c r="M38" i="19"/>
  <c r="M178" i="19"/>
  <c r="M143" i="19"/>
  <c r="M42" i="19"/>
  <c r="M27" i="19"/>
  <c r="M99" i="19"/>
  <c r="M167" i="19"/>
  <c r="M108" i="19"/>
  <c r="M66" i="19"/>
  <c r="M54" i="19"/>
  <c r="M153" i="19"/>
  <c r="M60" i="19"/>
  <c r="M116" i="19"/>
  <c r="M46" i="19"/>
  <c r="M159" i="19"/>
  <c r="M47" i="19"/>
  <c r="M101" i="19"/>
  <c r="M156" i="19"/>
  <c r="M71" i="19"/>
  <c r="M125" i="19"/>
  <c r="M176" i="19"/>
  <c r="M88" i="19"/>
  <c r="H84" i="24"/>
  <c r="M100" i="19"/>
  <c r="M17" i="19"/>
  <c r="M51" i="19"/>
  <c r="M91" i="19"/>
  <c r="M131" i="19"/>
  <c r="M174" i="19"/>
  <c r="M75" i="19"/>
  <c r="M115" i="19"/>
  <c r="M154" i="19"/>
  <c r="H198" i="19"/>
  <c r="M44" i="19"/>
  <c r="M135" i="19"/>
  <c r="M56" i="19"/>
  <c r="M139" i="19"/>
  <c r="M31" i="19"/>
  <c r="M65" i="19"/>
  <c r="M107" i="19"/>
  <c r="M146" i="19"/>
  <c r="M53" i="19"/>
  <c r="M89" i="19"/>
  <c r="M129" i="19"/>
  <c r="M168" i="19"/>
  <c r="M80" i="19"/>
  <c r="M157" i="19"/>
  <c r="H99" i="24"/>
  <c r="M44" i="24"/>
  <c r="G207" i="7"/>
  <c r="H107" i="24"/>
  <c r="H43" i="24"/>
  <c r="H46" i="24"/>
  <c r="H104" i="24"/>
  <c r="H89" i="24"/>
  <c r="H105" i="24"/>
  <c r="H108" i="24"/>
  <c r="H49" i="24"/>
  <c r="H115" i="24"/>
  <c r="H113" i="24"/>
  <c r="H125" i="24"/>
  <c r="H33" i="24"/>
  <c r="H169" i="24"/>
  <c r="H86" i="24"/>
  <c r="H31" i="24"/>
  <c r="G207" i="35"/>
  <c r="K16" i="35"/>
  <c r="H21" i="24"/>
  <c r="H152" i="24"/>
  <c r="H109" i="24"/>
  <c r="H70" i="24"/>
  <c r="H136" i="24"/>
  <c r="H150" i="24"/>
  <c r="G207" i="5"/>
  <c r="M171" i="24"/>
  <c r="M135" i="24"/>
  <c r="K16" i="7"/>
  <c r="M139" i="24"/>
  <c r="M167" i="24"/>
  <c r="M24" i="24"/>
  <c r="H194" i="24"/>
  <c r="M86" i="24"/>
  <c r="H97" i="24"/>
  <c r="H39" i="24"/>
  <c r="H36" i="24"/>
  <c r="H123" i="24"/>
  <c r="H60" i="24"/>
  <c r="H75" i="24"/>
  <c r="H134" i="24"/>
  <c r="H53" i="24"/>
  <c r="M176" i="24"/>
  <c r="H65" i="24"/>
  <c r="H98" i="24"/>
  <c r="H114" i="24"/>
  <c r="H170" i="24"/>
  <c r="H92" i="24"/>
  <c r="M88" i="24"/>
  <c r="M163" i="24"/>
  <c r="M92" i="24"/>
  <c r="H118" i="24"/>
  <c r="H168" i="24"/>
  <c r="H83" i="24"/>
  <c r="H143" i="24"/>
  <c r="H106" i="24"/>
  <c r="H32" i="24"/>
  <c r="H175" i="24"/>
  <c r="H48" i="24"/>
  <c r="G190" i="24"/>
  <c r="M118" i="24"/>
  <c r="H126" i="24"/>
  <c r="H96" i="24"/>
  <c r="H67" i="24"/>
  <c r="H122" i="24"/>
  <c r="H37" i="24"/>
  <c r="H142" i="24"/>
  <c r="G207" i="6"/>
  <c r="M48" i="24"/>
  <c r="M90" i="24"/>
  <c r="M169" i="24"/>
  <c r="H101" i="24"/>
  <c r="H178" i="24"/>
  <c r="H135" i="24"/>
  <c r="H30" i="24"/>
  <c r="H128" i="24"/>
  <c r="H138" i="24"/>
  <c r="H51" i="24"/>
  <c r="H130" i="24"/>
  <c r="H66" i="24"/>
  <c r="H144" i="24"/>
  <c r="H153" i="24"/>
  <c r="H28" i="24"/>
  <c r="H117" i="24"/>
  <c r="H42" i="24"/>
  <c r="M52" i="24"/>
  <c r="M128" i="24"/>
  <c r="M96" i="24"/>
  <c r="M173" i="24"/>
  <c r="H87" i="24"/>
  <c r="H47" i="24"/>
  <c r="H44" i="24"/>
  <c r="H145" i="24"/>
  <c r="H35" i="24"/>
  <c r="H146" i="24"/>
  <c r="H41" i="24"/>
  <c r="H155" i="24"/>
  <c r="H56" i="24"/>
  <c r="H156" i="24"/>
  <c r="H71" i="24"/>
  <c r="H160" i="24"/>
  <c r="H164" i="24"/>
  <c r="H158" i="24"/>
  <c r="H80" i="24"/>
  <c r="H57" i="24"/>
  <c r="H81" i="24"/>
  <c r="K16" i="19"/>
  <c r="M124" i="24"/>
  <c r="H26" i="24"/>
  <c r="H74" i="24"/>
  <c r="H183" i="24"/>
  <c r="M56" i="24"/>
  <c r="M133" i="24"/>
  <c r="M100" i="24"/>
  <c r="M177" i="24"/>
  <c r="M162" i="24"/>
  <c r="H69" i="24"/>
  <c r="H54" i="24"/>
  <c r="H154" i="24"/>
  <c r="H40" i="24"/>
  <c r="H162" i="24"/>
  <c r="H62" i="24"/>
  <c r="H163" i="24"/>
  <c r="H68" i="24"/>
  <c r="H173" i="24"/>
  <c r="H82" i="24"/>
  <c r="H176" i="24"/>
  <c r="H171" i="24"/>
  <c r="H64" i="24"/>
  <c r="H27" i="24"/>
  <c r="M80" i="24"/>
  <c r="M157" i="24"/>
  <c r="M126" i="24"/>
  <c r="M180" i="24"/>
  <c r="H38" i="24"/>
  <c r="H61" i="24"/>
  <c r="H161" i="24"/>
  <c r="H45" i="24"/>
  <c r="H172" i="24"/>
  <c r="H77" i="24"/>
  <c r="H34" i="24"/>
  <c r="H73" i="24"/>
  <c r="H181" i="24"/>
  <c r="H95" i="24"/>
  <c r="H131" i="24"/>
  <c r="M183" i="24"/>
  <c r="H110" i="24"/>
  <c r="H159" i="24"/>
  <c r="M84" i="24"/>
  <c r="M161" i="24"/>
  <c r="M130" i="24"/>
  <c r="M158" i="24"/>
  <c r="H22" i="24"/>
  <c r="H29" i="24"/>
  <c r="H76" i="24"/>
  <c r="K13" i="24"/>
  <c r="H50" i="24"/>
  <c r="H179" i="24"/>
  <c r="H90" i="24"/>
  <c r="H127" i="24"/>
  <c r="H91" i="24"/>
  <c r="H23" i="24"/>
  <c r="H100" i="24"/>
  <c r="H137" i="24"/>
  <c r="H124" i="24"/>
  <c r="H133" i="24"/>
  <c r="K16" i="6"/>
  <c r="K16" i="5"/>
  <c r="G101" i="14"/>
  <c r="E198" i="14"/>
  <c r="E206" i="14" s="1"/>
  <c r="G206" i="19"/>
  <c r="G207" i="19"/>
  <c r="G118" i="14"/>
  <c r="H52" i="24"/>
  <c r="H25" i="24"/>
  <c r="H121" i="24"/>
  <c r="H88" i="24"/>
  <c r="H72" i="24"/>
  <c r="H24" i="24"/>
  <c r="H85" i="24"/>
  <c r="H180" i="24"/>
  <c r="H63" i="24"/>
  <c r="H147" i="24"/>
  <c r="H55" i="24"/>
  <c r="H129" i="24"/>
  <c r="H157" i="24"/>
  <c r="H151" i="24"/>
  <c r="H177" i="24"/>
  <c r="H174" i="24"/>
  <c r="H167" i="24"/>
  <c r="H139" i="24"/>
  <c r="H139" i="21"/>
  <c r="H183" i="27"/>
  <c r="H96" i="21"/>
  <c r="H64" i="21"/>
  <c r="H65" i="21"/>
  <c r="H48" i="21"/>
  <c r="H135" i="21"/>
  <c r="H150" i="21"/>
  <c r="H80" i="21"/>
  <c r="H146" i="21"/>
  <c r="H49" i="21"/>
  <c r="H118" i="21"/>
  <c r="H125" i="21"/>
  <c r="H72" i="20"/>
  <c r="H76" i="20"/>
  <c r="H134" i="21"/>
  <c r="H124" i="21"/>
  <c r="H27" i="20"/>
  <c r="H118" i="20"/>
  <c r="H176" i="20"/>
  <c r="H91" i="20"/>
  <c r="H172" i="20"/>
  <c r="H97" i="20"/>
  <c r="H153" i="20"/>
  <c r="H105" i="20"/>
  <c r="H126" i="20"/>
  <c r="H92" i="20"/>
  <c r="H33" i="20"/>
  <c r="H38" i="20"/>
  <c r="H55" i="20"/>
  <c r="H134" i="20"/>
  <c r="H57" i="21"/>
  <c r="H100" i="21"/>
  <c r="H84" i="21"/>
  <c r="H44" i="20"/>
  <c r="H42" i="20"/>
  <c r="H61" i="20"/>
  <c r="H138" i="20"/>
  <c r="H109" i="20"/>
  <c r="H31" i="21"/>
  <c r="H63" i="21"/>
  <c r="H26" i="21"/>
  <c r="H173" i="21"/>
  <c r="H157" i="21"/>
  <c r="H52" i="20"/>
  <c r="H110" i="20"/>
  <c r="H151" i="20"/>
  <c r="H39" i="21"/>
  <c r="H71" i="21"/>
  <c r="H30" i="21"/>
  <c r="H177" i="21"/>
  <c r="H161" i="21"/>
  <c r="H57" i="20"/>
  <c r="H116" i="20"/>
  <c r="H160" i="20"/>
  <c r="H138" i="21"/>
  <c r="H60" i="21"/>
  <c r="H44" i="21"/>
  <c r="M183" i="20"/>
  <c r="H23" i="20"/>
  <c r="M15" i="14"/>
  <c r="H144" i="21"/>
  <c r="H88" i="21"/>
  <c r="H21" i="21"/>
  <c r="H89" i="21"/>
  <c r="H168" i="21"/>
  <c r="H75" i="21"/>
  <c r="H154" i="21"/>
  <c r="H38" i="21"/>
  <c r="H72" i="21"/>
  <c r="H110" i="21"/>
  <c r="H151" i="21"/>
  <c r="H24" i="21"/>
  <c r="H56" i="21"/>
  <c r="H92" i="21"/>
  <c r="H133" i="21"/>
  <c r="H171" i="21"/>
  <c r="H27" i="21"/>
  <c r="H142" i="21"/>
  <c r="H113" i="21"/>
  <c r="H81" i="21"/>
  <c r="H145" i="21"/>
  <c r="G190" i="21"/>
  <c r="H99" i="21"/>
  <c r="H176" i="21"/>
  <c r="H162" i="21"/>
  <c r="H42" i="21"/>
  <c r="H116" i="21"/>
  <c r="H155" i="21"/>
  <c r="H28" i="21"/>
  <c r="H62" i="21"/>
  <c r="H98" i="21"/>
  <c r="H137" i="21"/>
  <c r="H61" i="21"/>
  <c r="H178" i="21"/>
  <c r="H152" i="21"/>
  <c r="H37" i="21"/>
  <c r="H109" i="21"/>
  <c r="H25" i="21"/>
  <c r="H95" i="21"/>
  <c r="H172" i="21"/>
  <c r="H46" i="21"/>
  <c r="H82" i="21"/>
  <c r="H122" i="21"/>
  <c r="H159" i="21"/>
  <c r="H32" i="21"/>
  <c r="H66" i="21"/>
  <c r="H104" i="21"/>
  <c r="H143" i="21"/>
  <c r="H179" i="21"/>
  <c r="H97" i="21"/>
  <c r="H35" i="21"/>
  <c r="K13" i="21"/>
  <c r="H158" i="21"/>
  <c r="H34" i="21"/>
  <c r="H106" i="21"/>
  <c r="H52" i="21"/>
  <c r="H128" i="21"/>
  <c r="H73" i="21"/>
  <c r="H85" i="21"/>
  <c r="H175" i="21"/>
  <c r="H45" i="21"/>
  <c r="H33" i="21"/>
  <c r="H180" i="21"/>
  <c r="H86" i="21"/>
  <c r="H163" i="21"/>
  <c r="H70" i="21"/>
  <c r="H108" i="21"/>
  <c r="H183" i="21"/>
  <c r="H136" i="21"/>
  <c r="H69" i="21"/>
  <c r="H67" i="21"/>
  <c r="H68" i="21"/>
  <c r="H181" i="21"/>
  <c r="H167" i="21"/>
  <c r="H101" i="21"/>
  <c r="H29" i="21"/>
  <c r="H76" i="21"/>
  <c r="H121" i="21"/>
  <c r="H105" i="21"/>
  <c r="H50" i="21"/>
  <c r="H126" i="21"/>
  <c r="H36" i="21"/>
  <c r="H147" i="21"/>
  <c r="H53" i="21"/>
  <c r="H129" i="21"/>
  <c r="H41" i="21"/>
  <c r="H115" i="21"/>
  <c r="H22" i="21"/>
  <c r="H54" i="21"/>
  <c r="H90" i="21"/>
  <c r="H130" i="21"/>
  <c r="H169" i="21"/>
  <c r="H40" i="21"/>
  <c r="H74" i="21"/>
  <c r="H114" i="21"/>
  <c r="H153" i="21"/>
  <c r="H174" i="21"/>
  <c r="K13" i="14"/>
  <c r="E207" i="14"/>
  <c r="G207" i="21"/>
  <c r="E206" i="21"/>
  <c r="E207" i="21"/>
  <c r="G147" i="14"/>
  <c r="G92" i="14"/>
  <c r="H181" i="5"/>
  <c r="G110" i="14"/>
  <c r="M36" i="24"/>
  <c r="M70" i="24"/>
  <c r="M108" i="24"/>
  <c r="M147" i="24"/>
  <c r="H195" i="24"/>
  <c r="M116" i="24"/>
  <c r="M155" i="24"/>
  <c r="M125" i="24"/>
  <c r="M57" i="24"/>
  <c r="G207" i="20"/>
  <c r="M14" i="11"/>
  <c r="M12" i="25"/>
  <c r="H196" i="24"/>
  <c r="H164" i="19"/>
  <c r="H13" i="10"/>
  <c r="M190" i="35"/>
  <c r="G198" i="25"/>
  <c r="G164" i="14"/>
  <c r="K16" i="13"/>
  <c r="H17" i="10"/>
  <c r="G207" i="13"/>
  <c r="G207" i="22"/>
  <c r="M40" i="24"/>
  <c r="M74" i="24"/>
  <c r="M114" i="24"/>
  <c r="M153" i="24"/>
  <c r="M82" i="24"/>
  <c r="M122" i="24"/>
  <c r="M159" i="24"/>
  <c r="H195" i="21"/>
  <c r="H24" i="20"/>
  <c r="M12" i="13"/>
  <c r="M168" i="24"/>
  <c r="M142" i="24"/>
  <c r="M123" i="24"/>
  <c r="M105" i="24"/>
  <c r="M85" i="24"/>
  <c r="M71" i="24"/>
  <c r="M60" i="24"/>
  <c r="M47" i="24"/>
  <c r="M37" i="24"/>
  <c r="M26" i="24"/>
  <c r="M160" i="24"/>
  <c r="M99" i="24"/>
  <c r="M54" i="24"/>
  <c r="M156" i="24"/>
  <c r="M97" i="24"/>
  <c r="M43" i="24"/>
  <c r="M75" i="24"/>
  <c r="H197" i="24"/>
  <c r="M164" i="24"/>
  <c r="M121" i="24"/>
  <c r="M101" i="24"/>
  <c r="M83" i="24"/>
  <c r="M69" i="24"/>
  <c r="M55" i="24"/>
  <c r="M46" i="24"/>
  <c r="M35" i="24"/>
  <c r="M25" i="24"/>
  <c r="M81" i="24"/>
  <c r="M34" i="24"/>
  <c r="M136" i="24"/>
  <c r="M77" i="24"/>
  <c r="M33" i="24"/>
  <c r="M178" i="24"/>
  <c r="M115" i="24"/>
  <c r="M65" i="24"/>
  <c r="M31" i="24"/>
  <c r="M172" i="24"/>
  <c r="M150" i="24"/>
  <c r="M129" i="24"/>
  <c r="M109" i="24"/>
  <c r="M89" i="24"/>
  <c r="M73" i="24"/>
  <c r="M63" i="24"/>
  <c r="M50" i="24"/>
  <c r="M39" i="24"/>
  <c r="M29" i="24"/>
  <c r="M138" i="24"/>
  <c r="M117" i="24"/>
  <c r="M68" i="24"/>
  <c r="M45" i="24"/>
  <c r="M67" i="24"/>
  <c r="M22" i="24"/>
  <c r="M134" i="24"/>
  <c r="M76" i="24"/>
  <c r="M42" i="24"/>
  <c r="K14" i="24"/>
  <c r="M131" i="24"/>
  <c r="M64" i="24"/>
  <c r="M41" i="24"/>
  <c r="M170" i="24"/>
  <c r="M146" i="24"/>
  <c r="M127" i="24"/>
  <c r="M107" i="24"/>
  <c r="M87" i="24"/>
  <c r="M72" i="24"/>
  <c r="M61" i="24"/>
  <c r="M49" i="24"/>
  <c r="M38" i="24"/>
  <c r="M27" i="24"/>
  <c r="M17" i="24"/>
  <c r="M23" i="24"/>
  <c r="M53" i="24"/>
  <c r="M154" i="24"/>
  <c r="M95" i="24"/>
  <c r="M21" i="24"/>
  <c r="M174" i="24"/>
  <c r="M152" i="24"/>
  <c r="M113" i="24"/>
  <c r="M91" i="24"/>
  <c r="M51" i="24"/>
  <c r="M30" i="24"/>
  <c r="G190" i="23"/>
  <c r="M28" i="24"/>
  <c r="M62" i="24"/>
  <c r="M98" i="24"/>
  <c r="M137" i="24"/>
  <c r="M175" i="24"/>
  <c r="M106" i="24"/>
  <c r="M145" i="24"/>
  <c r="M181" i="24"/>
  <c r="G198" i="11"/>
  <c r="G57" i="14"/>
  <c r="K16" i="10"/>
  <c r="H127" i="21"/>
  <c r="H51" i="21"/>
  <c r="H91" i="21"/>
  <c r="H123" i="21"/>
  <c r="H47" i="21"/>
  <c r="H117" i="21"/>
  <c r="H170" i="21"/>
  <c r="H156" i="21"/>
  <c r="H43" i="21"/>
  <c r="H23" i="21"/>
  <c r="H87" i="21"/>
  <c r="H83" i="21"/>
  <c r="H131" i="21"/>
  <c r="H55" i="21"/>
  <c r="H164" i="21"/>
  <c r="H160" i="21"/>
  <c r="H164" i="27"/>
  <c r="G206" i="24"/>
  <c r="M57" i="6"/>
  <c r="G77" i="14"/>
  <c r="H108" i="13"/>
  <c r="M32" i="24"/>
  <c r="M66" i="24"/>
  <c r="M104" i="24"/>
  <c r="M143" i="24"/>
  <c r="M179" i="24"/>
  <c r="M110" i="24"/>
  <c r="M151" i="24"/>
  <c r="H198" i="24"/>
  <c r="H99" i="7"/>
  <c r="H139" i="5"/>
  <c r="G139" i="14"/>
  <c r="M15" i="10"/>
  <c r="H77" i="21"/>
  <c r="H194" i="20"/>
  <c r="M168" i="20"/>
  <c r="M160" i="20"/>
  <c r="M154" i="20"/>
  <c r="M145" i="20"/>
  <c r="M136" i="20"/>
  <c r="M128" i="20"/>
  <c r="M122" i="20"/>
  <c r="M104" i="20"/>
  <c r="M96" i="20"/>
  <c r="M87" i="20"/>
  <c r="M72" i="20"/>
  <c r="M65" i="20"/>
  <c r="M56" i="20"/>
  <c r="M49" i="20"/>
  <c r="M43" i="20"/>
  <c r="M36" i="20"/>
  <c r="M29" i="20"/>
  <c r="M22" i="20"/>
  <c r="M181" i="20"/>
  <c r="M174" i="20"/>
  <c r="M167" i="20"/>
  <c r="M159" i="20"/>
  <c r="M153" i="20"/>
  <c r="M144" i="20"/>
  <c r="M135" i="20"/>
  <c r="M127" i="20"/>
  <c r="M121" i="20"/>
  <c r="M113" i="20"/>
  <c r="M95" i="20"/>
  <c r="M86" i="20"/>
  <c r="M80" i="20"/>
  <c r="M71" i="20"/>
  <c r="M64" i="20"/>
  <c r="M55" i="20"/>
  <c r="M48" i="20"/>
  <c r="M42" i="20"/>
  <c r="M35" i="20"/>
  <c r="M21" i="20"/>
  <c r="M180" i="20"/>
  <c r="M173" i="20"/>
  <c r="M164" i="20"/>
  <c r="M158" i="20"/>
  <c r="M152" i="20"/>
  <c r="M143" i="20"/>
  <c r="M134" i="20"/>
  <c r="M101" i="20"/>
  <c r="M92" i="20"/>
  <c r="M85" i="20"/>
  <c r="M77" i="20"/>
  <c r="M70" i="20"/>
  <c r="M63" i="20"/>
  <c r="M54" i="20"/>
  <c r="M41" i="20"/>
  <c r="M34" i="20"/>
  <c r="M28" i="20"/>
  <c r="M170" i="20"/>
  <c r="M157" i="20"/>
  <c r="M147" i="20"/>
  <c r="M131" i="20"/>
  <c r="M123" i="20"/>
  <c r="M107" i="20"/>
  <c r="M91" i="20"/>
  <c r="M82" i="20"/>
  <c r="M68" i="20"/>
  <c r="M57" i="20"/>
  <c r="M45" i="20"/>
  <c r="M33" i="20"/>
  <c r="M24" i="20"/>
  <c r="M179" i="20"/>
  <c r="M169" i="20"/>
  <c r="M146" i="20"/>
  <c r="M130" i="20"/>
  <c r="M118" i="20"/>
  <c r="M106" i="20"/>
  <c r="M90" i="20"/>
  <c r="M81" i="20"/>
  <c r="M67" i="20"/>
  <c r="M53" i="20"/>
  <c r="M32" i="20"/>
  <c r="M23" i="20"/>
  <c r="K14" i="20"/>
  <c r="M178" i="20"/>
  <c r="M156" i="20"/>
  <c r="M142" i="20"/>
  <c r="M117" i="20"/>
  <c r="M105" i="20"/>
  <c r="M89" i="20"/>
  <c r="M76" i="20"/>
  <c r="M66" i="20"/>
  <c r="M44" i="20"/>
  <c r="M177" i="20"/>
  <c r="M155" i="20"/>
  <c r="M129" i="20"/>
  <c r="M116" i="20"/>
  <c r="M100" i="20"/>
  <c r="M75" i="20"/>
  <c r="M52" i="20"/>
  <c r="M40" i="20"/>
  <c r="M31" i="20"/>
  <c r="M133" i="20"/>
  <c r="M108" i="20"/>
  <c r="M83" i="20"/>
  <c r="M60" i="20"/>
  <c r="M37" i="20"/>
  <c r="M69" i="20"/>
  <c r="M163" i="20"/>
  <c r="M88" i="20"/>
  <c r="M176" i="20"/>
  <c r="M126" i="20"/>
  <c r="M99" i="20"/>
  <c r="M74" i="20"/>
  <c r="M51" i="20"/>
  <c r="M30" i="20"/>
  <c r="M171" i="20"/>
  <c r="M46" i="20"/>
  <c r="M138" i="20"/>
  <c r="M175" i="20"/>
  <c r="M125" i="20"/>
  <c r="M50" i="20"/>
  <c r="M27" i="20"/>
  <c r="M97" i="20"/>
  <c r="M115" i="20"/>
  <c r="M172" i="20"/>
  <c r="M151" i="20"/>
  <c r="M124" i="20"/>
  <c r="M98" i="20"/>
  <c r="M73" i="20"/>
  <c r="M47" i="20"/>
  <c r="M26" i="20"/>
  <c r="M150" i="20"/>
  <c r="M25" i="20"/>
  <c r="M84" i="20"/>
  <c r="M114" i="20"/>
  <c r="M109" i="20"/>
  <c r="M162" i="20"/>
  <c r="M62" i="20"/>
  <c r="M161" i="20"/>
  <c r="M61" i="20"/>
  <c r="M137" i="20"/>
  <c r="M39" i="20"/>
  <c r="M38" i="20"/>
  <c r="H146" i="20"/>
  <c r="H82" i="20"/>
  <c r="H65" i="20"/>
  <c r="H136" i="20"/>
  <c r="H71" i="20"/>
  <c r="H197" i="20"/>
  <c r="H135" i="20"/>
  <c r="H131" i="20"/>
  <c r="H147" i="20"/>
  <c r="M13" i="25"/>
  <c r="G206" i="20"/>
  <c r="H67" i="20"/>
  <c r="H142" i="20"/>
  <c r="H88" i="20"/>
  <c r="H22" i="20"/>
  <c r="H54" i="20"/>
  <c r="H90" i="20"/>
  <c r="H143" i="20"/>
  <c r="H39" i="20"/>
  <c r="H73" i="20"/>
  <c r="H113" i="20"/>
  <c r="H145" i="20"/>
  <c r="H163" i="20"/>
  <c r="H154" i="20"/>
  <c r="H37" i="20"/>
  <c r="H118" i="5"/>
  <c r="H17" i="11"/>
  <c r="H14" i="11"/>
  <c r="H13" i="11"/>
  <c r="H16" i="11"/>
  <c r="K12" i="11"/>
  <c r="H12" i="11"/>
  <c r="H15" i="11"/>
  <c r="H46" i="20"/>
  <c r="H171" i="20"/>
  <c r="M12" i="11"/>
  <c r="G205" i="11"/>
  <c r="H198" i="20"/>
  <c r="H178" i="20"/>
  <c r="H35" i="20"/>
  <c r="H150" i="20"/>
  <c r="H56" i="20"/>
  <c r="H80" i="20"/>
  <c r="H25" i="20"/>
  <c r="H95" i="20"/>
  <c r="H26" i="20"/>
  <c r="H60" i="20"/>
  <c r="H96" i="20"/>
  <c r="H159" i="20"/>
  <c r="H43" i="20"/>
  <c r="H77" i="20"/>
  <c r="H117" i="20"/>
  <c r="H156" i="20"/>
  <c r="H174" i="20"/>
  <c r="H158" i="20"/>
  <c r="M110" i="20"/>
  <c r="G190" i="27"/>
  <c r="H180" i="27"/>
  <c r="H172" i="27"/>
  <c r="H162" i="27"/>
  <c r="H154" i="27"/>
  <c r="H144" i="27"/>
  <c r="H134" i="27"/>
  <c r="H125" i="27"/>
  <c r="H115" i="27"/>
  <c r="H105" i="27"/>
  <c r="H95" i="27"/>
  <c r="H85" i="27"/>
  <c r="H75" i="27"/>
  <c r="H67" i="27"/>
  <c r="H57" i="27"/>
  <c r="H49" i="27"/>
  <c r="H41" i="27"/>
  <c r="H33" i="27"/>
  <c r="H25" i="27"/>
  <c r="H178" i="27"/>
  <c r="H170" i="27"/>
  <c r="H160" i="27"/>
  <c r="H152" i="27"/>
  <c r="H142" i="27"/>
  <c r="H131" i="27"/>
  <c r="H123" i="27"/>
  <c r="H113" i="27"/>
  <c r="H101" i="27"/>
  <c r="H91" i="27"/>
  <c r="H83" i="27"/>
  <c r="H73" i="27"/>
  <c r="H65" i="27"/>
  <c r="H55" i="27"/>
  <c r="H47" i="27"/>
  <c r="H39" i="27"/>
  <c r="H31" i="27"/>
  <c r="H23" i="27"/>
  <c r="H181" i="27"/>
  <c r="H169" i="27"/>
  <c r="H157" i="27"/>
  <c r="H145" i="27"/>
  <c r="H130" i="27"/>
  <c r="H106" i="27"/>
  <c r="H90" i="27"/>
  <c r="H80" i="27"/>
  <c r="H68" i="27"/>
  <c r="H54" i="27"/>
  <c r="H44" i="27"/>
  <c r="H34" i="27"/>
  <c r="H22" i="27"/>
  <c r="H179" i="27"/>
  <c r="H168" i="27"/>
  <c r="H156" i="27"/>
  <c r="H143" i="27"/>
  <c r="H129" i="27"/>
  <c r="H117" i="27"/>
  <c r="H104" i="27"/>
  <c r="H89" i="27"/>
  <c r="H77" i="27"/>
  <c r="H66" i="27"/>
  <c r="H53" i="27"/>
  <c r="H43" i="27"/>
  <c r="H32" i="27"/>
  <c r="H21" i="27"/>
  <c r="H177" i="27"/>
  <c r="H167" i="27"/>
  <c r="H155" i="27"/>
  <c r="H139" i="27"/>
  <c r="H128" i="27"/>
  <c r="H116" i="27"/>
  <c r="H100" i="27"/>
  <c r="H88" i="27"/>
  <c r="H76" i="27"/>
  <c r="H64" i="27"/>
  <c r="H52" i="27"/>
  <c r="H42" i="27"/>
  <c r="H30" i="27"/>
  <c r="H147" i="27"/>
  <c r="H126" i="27"/>
  <c r="H107" i="27"/>
  <c r="H84" i="27"/>
  <c r="H63" i="27"/>
  <c r="H46" i="27"/>
  <c r="H28" i="27"/>
  <c r="H153" i="27"/>
  <c r="H71" i="27"/>
  <c r="K13" i="27"/>
  <c r="H163" i="27"/>
  <c r="H146" i="27"/>
  <c r="H124" i="27"/>
  <c r="H99" i="27"/>
  <c r="H82" i="27"/>
  <c r="H62" i="27"/>
  <c r="H45" i="27"/>
  <c r="H27" i="27"/>
  <c r="H158" i="27"/>
  <c r="H96" i="27"/>
  <c r="H72" i="27"/>
  <c r="H135" i="27"/>
  <c r="H161" i="27"/>
  <c r="H138" i="27"/>
  <c r="H122" i="27"/>
  <c r="H98" i="27"/>
  <c r="H81" i="27"/>
  <c r="H61" i="27"/>
  <c r="H40" i="27"/>
  <c r="H26" i="27"/>
  <c r="H175" i="27"/>
  <c r="H114" i="27"/>
  <c r="H37" i="27"/>
  <c r="H174" i="27"/>
  <c r="H92" i="27"/>
  <c r="H176" i="27"/>
  <c r="H159" i="27"/>
  <c r="H137" i="27"/>
  <c r="H121" i="27"/>
  <c r="H97" i="27"/>
  <c r="H74" i="27"/>
  <c r="H60" i="27"/>
  <c r="H38" i="27"/>
  <c r="H24" i="27"/>
  <c r="H136" i="27"/>
  <c r="H56" i="27"/>
  <c r="H110" i="27"/>
  <c r="H51" i="27"/>
  <c r="H127" i="27"/>
  <c r="H48" i="27"/>
  <c r="H50" i="27"/>
  <c r="H109" i="27"/>
  <c r="H36" i="27"/>
  <c r="H151" i="27"/>
  <c r="H150" i="27"/>
  <c r="H108" i="27"/>
  <c r="H35" i="27"/>
  <c r="H69" i="27"/>
  <c r="H173" i="27"/>
  <c r="H87" i="27"/>
  <c r="H29" i="27"/>
  <c r="H171" i="27"/>
  <c r="H86" i="27"/>
  <c r="H70" i="27"/>
  <c r="H133" i="27"/>
  <c r="G195" i="14"/>
  <c r="M13" i="14" s="1"/>
  <c r="G190" i="5"/>
  <c r="H177" i="20"/>
  <c r="H175" i="20"/>
  <c r="H114" i="20"/>
  <c r="H81" i="20"/>
  <c r="H104" i="20"/>
  <c r="H29" i="20"/>
  <c r="H127" i="20"/>
  <c r="H121" i="20"/>
  <c r="H48" i="20"/>
  <c r="H21" i="20"/>
  <c r="H157" i="20"/>
  <c r="H45" i="20"/>
  <c r="H169" i="20"/>
  <c r="H130" i="20"/>
  <c r="H53" i="20"/>
  <c r="H32" i="20"/>
  <c r="H164" i="20"/>
  <c r="H89" i="20"/>
  <c r="H66" i="20"/>
  <c r="H161" i="20"/>
  <c r="H155" i="20"/>
  <c r="H124" i="20"/>
  <c r="K13" i="20"/>
  <c r="H40" i="20"/>
  <c r="H152" i="20"/>
  <c r="H99" i="20"/>
  <c r="H74" i="20"/>
  <c r="H63" i="20"/>
  <c r="H84" i="20"/>
  <c r="H137" i="20"/>
  <c r="H196" i="20"/>
  <c r="H70" i="20"/>
  <c r="H122" i="20"/>
  <c r="H101" i="20"/>
  <c r="H180" i="20"/>
  <c r="H62" i="20"/>
  <c r="H50" i="20"/>
  <c r="H69" i="20"/>
  <c r="H128" i="20"/>
  <c r="M139" i="20"/>
  <c r="H85" i="20"/>
  <c r="H36" i="20"/>
  <c r="H108" i="20"/>
  <c r="H30" i="20"/>
  <c r="H64" i="20"/>
  <c r="H100" i="20"/>
  <c r="H170" i="20"/>
  <c r="H47" i="20"/>
  <c r="H83" i="20"/>
  <c r="H123" i="20"/>
  <c r="H167" i="20"/>
  <c r="H125" i="20"/>
  <c r="H162" i="20"/>
  <c r="H32" i="13"/>
  <c r="K16" i="20"/>
  <c r="H15" i="10"/>
  <c r="H16" i="10"/>
  <c r="H14" i="10"/>
  <c r="K12" i="10"/>
  <c r="H12" i="10"/>
  <c r="M17" i="20"/>
  <c r="G202" i="14"/>
  <c r="H49" i="20"/>
  <c r="H173" i="20"/>
  <c r="H31" i="20"/>
  <c r="H144" i="20"/>
  <c r="G207" i="10"/>
  <c r="M12" i="10"/>
  <c r="G194" i="14"/>
  <c r="M12" i="14" s="1"/>
  <c r="G198" i="10"/>
  <c r="H75" i="20"/>
  <c r="H86" i="20"/>
  <c r="H107" i="20"/>
  <c r="H183" i="20"/>
  <c r="H28" i="13"/>
  <c r="H28" i="20"/>
  <c r="H98" i="20"/>
  <c r="H41" i="20"/>
  <c r="H115" i="20"/>
  <c r="H34" i="20"/>
  <c r="H68" i="20"/>
  <c r="H106" i="20"/>
  <c r="H179" i="20"/>
  <c r="H51" i="20"/>
  <c r="H87" i="20"/>
  <c r="H133" i="20"/>
  <c r="H181" i="20"/>
  <c r="H129" i="20"/>
  <c r="H168" i="20"/>
  <c r="H139" i="20"/>
  <c r="H177" i="5"/>
  <c r="H169" i="5"/>
  <c r="H159" i="5"/>
  <c r="H151" i="5"/>
  <c r="H130" i="5"/>
  <c r="H122" i="5"/>
  <c r="H110" i="5"/>
  <c r="H100" i="5"/>
  <c r="H90" i="5"/>
  <c r="H82" i="5"/>
  <c r="H72" i="5"/>
  <c r="H64" i="5"/>
  <c r="H54" i="5"/>
  <c r="H46" i="5"/>
  <c r="H38" i="5"/>
  <c r="H30" i="5"/>
  <c r="H22" i="5"/>
  <c r="H176" i="5"/>
  <c r="H168" i="5"/>
  <c r="H158" i="5"/>
  <c r="H150" i="5"/>
  <c r="H138" i="5"/>
  <c r="H129" i="5"/>
  <c r="H121" i="5"/>
  <c r="H109" i="5"/>
  <c r="H99" i="5"/>
  <c r="H89" i="5"/>
  <c r="H81" i="5"/>
  <c r="H71" i="5"/>
  <c r="H63" i="5"/>
  <c r="H53" i="5"/>
  <c r="H45" i="5"/>
  <c r="H37" i="5"/>
  <c r="H29" i="5"/>
  <c r="H21" i="5"/>
  <c r="H175" i="5"/>
  <c r="H167" i="5"/>
  <c r="H157" i="5"/>
  <c r="H147" i="5"/>
  <c r="H137" i="5"/>
  <c r="H128" i="5"/>
  <c r="H108" i="5"/>
  <c r="H98" i="5"/>
  <c r="H88" i="5"/>
  <c r="H80" i="5"/>
  <c r="H70" i="5"/>
  <c r="H62" i="5"/>
  <c r="H52" i="5"/>
  <c r="H44" i="5"/>
  <c r="H36" i="5"/>
  <c r="H28" i="5"/>
  <c r="H180" i="5"/>
  <c r="H164" i="5"/>
  <c r="H153" i="5"/>
  <c r="H135" i="5"/>
  <c r="H123" i="5"/>
  <c r="H105" i="5"/>
  <c r="H87" i="5"/>
  <c r="H74" i="5"/>
  <c r="H60" i="5"/>
  <c r="H179" i="5"/>
  <c r="H163" i="5"/>
  <c r="H152" i="5"/>
  <c r="H134" i="5"/>
  <c r="H117" i="5"/>
  <c r="H104" i="5"/>
  <c r="H86" i="5"/>
  <c r="H73" i="5"/>
  <c r="H57" i="5"/>
  <c r="H43" i="5"/>
  <c r="H32" i="5"/>
  <c r="H178" i="5"/>
  <c r="H162" i="5"/>
  <c r="H146" i="5"/>
  <c r="H133" i="5"/>
  <c r="H116" i="5"/>
  <c r="H101" i="5"/>
  <c r="H85" i="5"/>
  <c r="H69" i="5"/>
  <c r="H56" i="5"/>
  <c r="H42" i="5"/>
  <c r="H31" i="5"/>
  <c r="H174" i="5"/>
  <c r="H161" i="5"/>
  <c r="H145" i="5"/>
  <c r="H131" i="5"/>
  <c r="H115" i="5"/>
  <c r="H97" i="5"/>
  <c r="H84" i="5"/>
  <c r="H68" i="5"/>
  <c r="H55" i="5"/>
  <c r="H41" i="5"/>
  <c r="H27" i="5"/>
  <c r="H173" i="5"/>
  <c r="H144" i="5"/>
  <c r="H114" i="5"/>
  <c r="H83" i="5"/>
  <c r="H51" i="5"/>
  <c r="H34" i="5"/>
  <c r="H126" i="5"/>
  <c r="H23" i="5"/>
  <c r="H172" i="5"/>
  <c r="H143" i="5"/>
  <c r="H113" i="5"/>
  <c r="H77" i="5"/>
  <c r="H50" i="5"/>
  <c r="H33" i="5"/>
  <c r="H127" i="5"/>
  <c r="H67" i="5"/>
  <c r="H95" i="5"/>
  <c r="K13" i="5"/>
  <c r="H171" i="5"/>
  <c r="H142" i="5"/>
  <c r="H107" i="5"/>
  <c r="H76" i="5"/>
  <c r="H49" i="5"/>
  <c r="H26" i="5"/>
  <c r="H160" i="5"/>
  <c r="H47" i="5"/>
  <c r="H156" i="5"/>
  <c r="H40" i="5"/>
  <c r="H170" i="5"/>
  <c r="H136" i="5"/>
  <c r="H106" i="5"/>
  <c r="H75" i="5"/>
  <c r="H48" i="5"/>
  <c r="H25" i="5"/>
  <c r="H96" i="5"/>
  <c r="H24" i="5"/>
  <c r="H66" i="5"/>
  <c r="H125" i="5"/>
  <c r="H124" i="5"/>
  <c r="H39" i="5"/>
  <c r="H35" i="5"/>
  <c r="H92" i="5"/>
  <c r="H154" i="5"/>
  <c r="H91" i="5"/>
  <c r="H65" i="5"/>
  <c r="H61" i="5"/>
  <c r="H155" i="5"/>
  <c r="G183" i="10"/>
  <c r="H195" i="20"/>
  <c r="H88" i="7"/>
  <c r="H37" i="7"/>
  <c r="H128" i="7"/>
  <c r="H97" i="7"/>
  <c r="H80" i="7"/>
  <c r="H125" i="7"/>
  <c r="H26" i="7"/>
  <c r="H145" i="7"/>
  <c r="H180" i="7"/>
  <c r="H30" i="7"/>
  <c r="H35" i="7"/>
  <c r="H161" i="7"/>
  <c r="H164" i="7"/>
  <c r="H89" i="7"/>
  <c r="H98" i="7"/>
  <c r="H172" i="7"/>
  <c r="H41" i="7"/>
  <c r="H171" i="7"/>
  <c r="H61" i="7"/>
  <c r="H68" i="7"/>
  <c r="H177" i="7"/>
  <c r="H24" i="7"/>
  <c r="H81" i="7"/>
  <c r="H129" i="7"/>
  <c r="H76" i="7"/>
  <c r="H91" i="7"/>
  <c r="H108" i="7"/>
  <c r="H23" i="7"/>
  <c r="H142" i="7"/>
  <c r="H38" i="7"/>
  <c r="H116" i="7"/>
  <c r="H110" i="7"/>
  <c r="H168" i="7"/>
  <c r="H45" i="7"/>
  <c r="H100" i="7"/>
  <c r="H36" i="7"/>
  <c r="H87" i="7"/>
  <c r="H107" i="7"/>
  <c r="H49" i="7"/>
  <c r="H179" i="7"/>
  <c r="H25" i="7"/>
  <c r="H72" i="7"/>
  <c r="H122" i="7"/>
  <c r="H22" i="7"/>
  <c r="G190" i="7"/>
  <c r="H92" i="7"/>
  <c r="H55" i="7"/>
  <c r="H181" i="7"/>
  <c r="H60" i="7"/>
  <c r="H154" i="7"/>
  <c r="H150" i="7"/>
  <c r="H117" i="7"/>
  <c r="H65" i="7"/>
  <c r="H163" i="7"/>
  <c r="H146" i="7"/>
  <c r="H162" i="7"/>
  <c r="H133" i="7"/>
  <c r="H67" i="7"/>
  <c r="H43" i="7"/>
  <c r="H130" i="7"/>
  <c r="H159" i="7"/>
  <c r="H47" i="7"/>
  <c r="H131" i="7"/>
  <c r="H74" i="7"/>
  <c r="H82" i="7"/>
  <c r="H73" i="7"/>
  <c r="H104" i="7"/>
  <c r="H69" i="7"/>
  <c r="H167" i="7"/>
  <c r="H48" i="7"/>
  <c r="H57" i="7"/>
  <c r="H64" i="7"/>
  <c r="H152" i="7"/>
  <c r="H40" i="7"/>
  <c r="H86" i="7"/>
  <c r="H109" i="7"/>
  <c r="H101" i="7"/>
  <c r="H96" i="7"/>
  <c r="H155" i="7"/>
  <c r="H135" i="7"/>
  <c r="H113" i="7"/>
  <c r="H153" i="7"/>
  <c r="H33" i="7"/>
  <c r="H134" i="7"/>
  <c r="H121" i="7"/>
  <c r="H50" i="7"/>
  <c r="H27" i="7"/>
  <c r="H56" i="7"/>
  <c r="H66" i="7"/>
  <c r="H174" i="7"/>
  <c r="H77" i="7"/>
  <c r="H178" i="7"/>
  <c r="H147" i="7"/>
  <c r="H95" i="7"/>
  <c r="H136" i="7"/>
  <c r="H106" i="7"/>
  <c r="H124" i="7"/>
  <c r="H71" i="7"/>
  <c r="H173" i="7"/>
  <c r="H42" i="7"/>
  <c r="H21" i="7"/>
  <c r="H170" i="7"/>
  <c r="H32" i="7"/>
  <c r="H83" i="7"/>
  <c r="H84" i="7"/>
  <c r="H118" i="7"/>
  <c r="H137" i="7"/>
  <c r="H46" i="7"/>
  <c r="H54" i="7"/>
  <c r="H63" i="7"/>
  <c r="H44" i="7"/>
  <c r="H90" i="7"/>
  <c r="H34" i="7"/>
  <c r="H144" i="7"/>
  <c r="H31" i="7"/>
  <c r="H157" i="7"/>
  <c r="H126" i="7"/>
  <c r="H143" i="7"/>
  <c r="H85" i="7"/>
  <c r="H51" i="7"/>
  <c r="H29" i="7"/>
  <c r="H114" i="7"/>
  <c r="H138" i="7"/>
  <c r="H28" i="7"/>
  <c r="H160" i="7"/>
  <c r="H70" i="7"/>
  <c r="H156" i="7"/>
  <c r="H123" i="7"/>
  <c r="H139" i="7"/>
  <c r="H105" i="7"/>
  <c r="H53" i="7"/>
  <c r="H176" i="7"/>
  <c r="H183" i="7"/>
  <c r="H115" i="7"/>
  <c r="H75" i="7"/>
  <c r="H175" i="7"/>
  <c r="H39" i="7"/>
  <c r="H62" i="7"/>
  <c r="H169" i="7"/>
  <c r="H52" i="7"/>
  <c r="H151" i="7"/>
  <c r="K13" i="7"/>
  <c r="H127" i="7"/>
  <c r="H158" i="7"/>
  <c r="G190" i="6"/>
  <c r="G196" i="14"/>
  <c r="M14" i="13"/>
  <c r="K16" i="22"/>
  <c r="K16" i="25"/>
  <c r="H198" i="10"/>
  <c r="H183" i="19"/>
  <c r="M183" i="19"/>
  <c r="H178" i="19"/>
  <c r="H174" i="19"/>
  <c r="H170" i="19"/>
  <c r="H160" i="19"/>
  <c r="H156" i="19"/>
  <c r="H152" i="19"/>
  <c r="H146" i="19"/>
  <c r="H142" i="19"/>
  <c r="H136" i="19"/>
  <c r="H131" i="19"/>
  <c r="H127" i="19"/>
  <c r="H123" i="19"/>
  <c r="H117" i="19"/>
  <c r="H113" i="19"/>
  <c r="H107" i="19"/>
  <c r="H101" i="19"/>
  <c r="H97" i="19"/>
  <c r="H91" i="19"/>
  <c r="H87" i="19"/>
  <c r="H83" i="19"/>
  <c r="H73" i="19"/>
  <c r="H69" i="19"/>
  <c r="H65" i="19"/>
  <c r="H61" i="19"/>
  <c r="H180" i="19"/>
  <c r="H176" i="19"/>
  <c r="H172" i="19"/>
  <c r="H168" i="19"/>
  <c r="H162" i="19"/>
  <c r="H158" i="19"/>
  <c r="H154" i="19"/>
  <c r="H150" i="19"/>
  <c r="H144" i="19"/>
  <c r="H138" i="19"/>
  <c r="H134" i="19"/>
  <c r="H129" i="19"/>
  <c r="H125" i="19"/>
  <c r="H121" i="19"/>
  <c r="H115" i="19"/>
  <c r="H109" i="19"/>
  <c r="H105" i="19"/>
  <c r="H99" i="19"/>
  <c r="H95" i="19"/>
  <c r="H89" i="19"/>
  <c r="H85" i="19"/>
  <c r="H81" i="19"/>
  <c r="H75" i="19"/>
  <c r="H71" i="19"/>
  <c r="H67" i="19"/>
  <c r="H51" i="19"/>
  <c r="H42" i="19"/>
  <c r="H33" i="19"/>
  <c r="H24" i="19"/>
  <c r="H62" i="19"/>
  <c r="H54" i="19"/>
  <c r="H49" i="19"/>
  <c r="H40" i="19"/>
  <c r="H35" i="19"/>
  <c r="H26" i="19"/>
  <c r="H173" i="19"/>
  <c r="H163" i="19"/>
  <c r="H155" i="19"/>
  <c r="H145" i="19"/>
  <c r="H135" i="19"/>
  <c r="H126" i="19"/>
  <c r="H116" i="19"/>
  <c r="H106" i="19"/>
  <c r="H96" i="19"/>
  <c r="H86" i="19"/>
  <c r="H76" i="19"/>
  <c r="H68" i="19"/>
  <c r="H53" i="19"/>
  <c r="H44" i="19"/>
  <c r="H39" i="19"/>
  <c r="H30" i="19"/>
  <c r="H21" i="19"/>
  <c r="H179" i="19"/>
  <c r="H171" i="19"/>
  <c r="H161" i="19"/>
  <c r="H153" i="19"/>
  <c r="H143" i="19"/>
  <c r="H133" i="19"/>
  <c r="H124" i="19"/>
  <c r="H114" i="19"/>
  <c r="H104" i="19"/>
  <c r="H92" i="19"/>
  <c r="H84" i="19"/>
  <c r="H74" i="19"/>
  <c r="H66" i="19"/>
  <c r="H57" i="19"/>
  <c r="H52" i="19"/>
  <c r="H47" i="19"/>
  <c r="H38" i="19"/>
  <c r="H29" i="19"/>
  <c r="H60" i="19"/>
  <c r="H48" i="19"/>
  <c r="H167" i="19"/>
  <c r="H147" i="19"/>
  <c r="H128" i="19"/>
  <c r="H108" i="19"/>
  <c r="H88" i="19"/>
  <c r="H70" i="19"/>
  <c r="H45" i="19"/>
  <c r="H36" i="19"/>
  <c r="H43" i="19"/>
  <c r="H34" i="19"/>
  <c r="H25" i="19"/>
  <c r="H175" i="19"/>
  <c r="H157" i="19"/>
  <c r="H137" i="19"/>
  <c r="H118" i="19"/>
  <c r="H98" i="19"/>
  <c r="H80" i="19"/>
  <c r="H31" i="19"/>
  <c r="H22" i="19"/>
  <c r="H169" i="19"/>
  <c r="H130" i="19"/>
  <c r="H90" i="19"/>
  <c r="H56" i="19"/>
  <c r="H37" i="19"/>
  <c r="H151" i="19"/>
  <c r="H110" i="19"/>
  <c r="H72" i="19"/>
  <c r="H46" i="19"/>
  <c r="H28" i="19"/>
  <c r="H27" i="19"/>
  <c r="H63" i="19"/>
  <c r="H41" i="19"/>
  <c r="H177" i="19"/>
  <c r="H100" i="19"/>
  <c r="H139" i="19"/>
  <c r="H64" i="19"/>
  <c r="H23" i="19"/>
  <c r="K13" i="19"/>
  <c r="H55" i="19"/>
  <c r="H122" i="19"/>
  <c r="H50" i="19"/>
  <c r="H159" i="19"/>
  <c r="H82" i="19"/>
  <c r="H32" i="19"/>
  <c r="M17" i="21"/>
  <c r="C208" i="14"/>
  <c r="H198" i="23"/>
  <c r="G206" i="23"/>
  <c r="H195" i="23"/>
  <c r="M179" i="23"/>
  <c r="M175" i="23"/>
  <c r="M171" i="23"/>
  <c r="M167" i="23"/>
  <c r="M161" i="23"/>
  <c r="M157" i="23"/>
  <c r="M153" i="23"/>
  <c r="M143" i="23"/>
  <c r="M137" i="23"/>
  <c r="M133" i="23"/>
  <c r="M128" i="23"/>
  <c r="M124" i="23"/>
  <c r="M118" i="23"/>
  <c r="M114" i="23"/>
  <c r="M108" i="23"/>
  <c r="M104" i="23"/>
  <c r="M98" i="23"/>
  <c r="M92" i="23"/>
  <c r="M88" i="23"/>
  <c r="M84" i="23"/>
  <c r="M80" i="23"/>
  <c r="M74" i="23"/>
  <c r="M70" i="23"/>
  <c r="M66" i="23"/>
  <c r="M62" i="23"/>
  <c r="M56" i="23"/>
  <c r="M52" i="23"/>
  <c r="M48" i="23"/>
  <c r="M44" i="23"/>
  <c r="M40" i="23"/>
  <c r="M36" i="23"/>
  <c r="M32" i="23"/>
  <c r="M28" i="23"/>
  <c r="M24" i="23"/>
  <c r="H194" i="23"/>
  <c r="K14" i="23"/>
  <c r="M181" i="23"/>
  <c r="M177" i="23"/>
  <c r="M173" i="23"/>
  <c r="M169" i="23"/>
  <c r="M163" i="23"/>
  <c r="M159" i="23"/>
  <c r="M155" i="23"/>
  <c r="M151" i="23"/>
  <c r="M145" i="23"/>
  <c r="M139" i="23"/>
  <c r="M135" i="23"/>
  <c r="M130" i="23"/>
  <c r="M126" i="23"/>
  <c r="M122" i="23"/>
  <c r="M116" i="23"/>
  <c r="M110" i="23"/>
  <c r="M106" i="23"/>
  <c r="M100" i="23"/>
  <c r="M96" i="23"/>
  <c r="M90" i="23"/>
  <c r="M86" i="23"/>
  <c r="M82" i="23"/>
  <c r="M76" i="23"/>
  <c r="M72" i="23"/>
  <c r="M68" i="23"/>
  <c r="M64" i="23"/>
  <c r="M60" i="23"/>
  <c r="M54" i="23"/>
  <c r="M50" i="23"/>
  <c r="M46" i="23"/>
  <c r="M42" i="23"/>
  <c r="M38" i="23"/>
  <c r="M34" i="23"/>
  <c r="M30" i="23"/>
  <c r="M26" i="23"/>
  <c r="M22" i="23"/>
  <c r="H196" i="23"/>
  <c r="M170" i="23"/>
  <c r="M162" i="23"/>
  <c r="M131" i="23"/>
  <c r="M125" i="23"/>
  <c r="M91" i="23"/>
  <c r="M85" i="23"/>
  <c r="M55" i="23"/>
  <c r="M49" i="23"/>
  <c r="M23" i="23"/>
  <c r="M180" i="23"/>
  <c r="M152" i="23"/>
  <c r="M144" i="23"/>
  <c r="M113" i="23"/>
  <c r="M105" i="23"/>
  <c r="M73" i="23"/>
  <c r="M67" i="23"/>
  <c r="M39" i="23"/>
  <c r="M33" i="23"/>
  <c r="M164" i="23"/>
  <c r="M158" i="23"/>
  <c r="M127" i="23"/>
  <c r="M121" i="23"/>
  <c r="M87" i="23"/>
  <c r="M81" i="23"/>
  <c r="M51" i="23"/>
  <c r="M45" i="23"/>
  <c r="H197" i="23"/>
  <c r="M156" i="23"/>
  <c r="M150" i="23"/>
  <c r="M117" i="23"/>
  <c r="M109" i="23"/>
  <c r="M77" i="23"/>
  <c r="M71" i="23"/>
  <c r="M43" i="23"/>
  <c r="M37" i="23"/>
  <c r="M17" i="23"/>
  <c r="M176" i="23"/>
  <c r="M146" i="23"/>
  <c r="M99" i="23"/>
  <c r="M69" i="23"/>
  <c r="M29" i="23"/>
  <c r="M160" i="23"/>
  <c r="M41" i="23"/>
  <c r="M138" i="23"/>
  <c r="M107" i="23"/>
  <c r="M63" i="23"/>
  <c r="M35" i="23"/>
  <c r="M136" i="23"/>
  <c r="M89" i="23"/>
  <c r="M61" i="23"/>
  <c r="M154" i="23"/>
  <c r="M123" i="23"/>
  <c r="M75" i="23"/>
  <c r="M47" i="23"/>
  <c r="M168" i="23"/>
  <c r="M21" i="23"/>
  <c r="M178" i="23"/>
  <c r="M134" i="23"/>
  <c r="M101" i="23"/>
  <c r="M57" i="23"/>
  <c r="M31" i="23"/>
  <c r="M115" i="23"/>
  <c r="M83" i="23"/>
  <c r="M174" i="23"/>
  <c r="M53" i="23"/>
  <c r="M172" i="23"/>
  <c r="M97" i="23"/>
  <c r="M27" i="23"/>
  <c r="M95" i="23"/>
  <c r="M142" i="23"/>
  <c r="M25" i="23"/>
  <c r="M129" i="23"/>
  <c r="M65" i="23"/>
  <c r="H194" i="27"/>
  <c r="G183" i="25"/>
  <c r="M190" i="20"/>
  <c r="G207" i="25"/>
  <c r="H183" i="13"/>
  <c r="H179" i="13"/>
  <c r="H175" i="13"/>
  <c r="H171" i="13"/>
  <c r="H167" i="13"/>
  <c r="H161" i="13"/>
  <c r="H157" i="13"/>
  <c r="H153" i="13"/>
  <c r="H147" i="13"/>
  <c r="H143" i="13"/>
  <c r="H137" i="13"/>
  <c r="H133" i="13"/>
  <c r="H128" i="13"/>
  <c r="H124" i="13"/>
  <c r="H118" i="13"/>
  <c r="H114" i="13"/>
  <c r="H104" i="13"/>
  <c r="H98" i="13"/>
  <c r="H92" i="13"/>
  <c r="H88" i="13"/>
  <c r="H84" i="13"/>
  <c r="H80" i="13"/>
  <c r="H74" i="13"/>
  <c r="H70" i="13"/>
  <c r="H66" i="13"/>
  <c r="H62" i="13"/>
  <c r="H56" i="13"/>
  <c r="H52" i="13"/>
  <c r="H48" i="13"/>
  <c r="H44" i="13"/>
  <c r="H40" i="13"/>
  <c r="H36" i="13"/>
  <c r="H24" i="13"/>
  <c r="H177" i="13"/>
  <c r="H168" i="13"/>
  <c r="H152" i="13"/>
  <c r="H139" i="13"/>
  <c r="H129" i="13"/>
  <c r="H113" i="13"/>
  <c r="H100" i="13"/>
  <c r="H89" i="13"/>
  <c r="H73" i="13"/>
  <c r="H64" i="13"/>
  <c r="H53" i="13"/>
  <c r="H39" i="13"/>
  <c r="H30" i="13"/>
  <c r="H21" i="13"/>
  <c r="H170" i="13"/>
  <c r="H159" i="13"/>
  <c r="H150" i="13"/>
  <c r="H131" i="13"/>
  <c r="H122" i="13"/>
  <c r="H109" i="13"/>
  <c r="H91" i="13"/>
  <c r="H82" i="13"/>
  <c r="H71" i="13"/>
  <c r="H55" i="13"/>
  <c r="H46" i="13"/>
  <c r="H37" i="13"/>
  <c r="H23" i="13"/>
  <c r="K13" i="13"/>
  <c r="H174" i="13"/>
  <c r="H163" i="13"/>
  <c r="H154" i="13"/>
  <c r="H136" i="13"/>
  <c r="H126" i="13"/>
  <c r="H115" i="13"/>
  <c r="H97" i="13"/>
  <c r="H86" i="13"/>
  <c r="H75" i="13"/>
  <c r="H61" i="13"/>
  <c r="H50" i="13"/>
  <c r="H41" i="13"/>
  <c r="H27" i="13"/>
  <c r="H173" i="13"/>
  <c r="H162" i="13"/>
  <c r="H146" i="13"/>
  <c r="H135" i="13"/>
  <c r="H125" i="13"/>
  <c r="H107" i="13"/>
  <c r="H96" i="13"/>
  <c r="H85" i="13"/>
  <c r="H69" i="13"/>
  <c r="H60" i="13"/>
  <c r="H49" i="13"/>
  <c r="H35" i="13"/>
  <c r="H26" i="13"/>
  <c r="H181" i="13"/>
  <c r="H172" i="13"/>
  <c r="H117" i="13"/>
  <c r="H106" i="13"/>
  <c r="H95" i="13"/>
  <c r="H43" i="13"/>
  <c r="H34" i="13"/>
  <c r="H25" i="13"/>
  <c r="H160" i="13"/>
  <c r="H151" i="13"/>
  <c r="H138" i="13"/>
  <c r="H83" i="13"/>
  <c r="H72" i="13"/>
  <c r="H63" i="13"/>
  <c r="H180" i="13"/>
  <c r="H116" i="13"/>
  <c r="H51" i="13"/>
  <c r="H33" i="13"/>
  <c r="H158" i="13"/>
  <c r="H31" i="13"/>
  <c r="H156" i="13"/>
  <c r="H145" i="13"/>
  <c r="H134" i="13"/>
  <c r="H77" i="13"/>
  <c r="H68" i="13"/>
  <c r="H164" i="13"/>
  <c r="H87" i="13"/>
  <c r="H67" i="13"/>
  <c r="H169" i="13"/>
  <c r="H81" i="13"/>
  <c r="H176" i="13"/>
  <c r="H123" i="13"/>
  <c r="H110" i="13"/>
  <c r="H99" i="13"/>
  <c r="H47" i="13"/>
  <c r="H38" i="13"/>
  <c r="H29" i="13"/>
  <c r="H155" i="13"/>
  <c r="H144" i="13"/>
  <c r="H76" i="13"/>
  <c r="H178" i="13"/>
  <c r="H90" i="13"/>
  <c r="H142" i="13"/>
  <c r="H130" i="13"/>
  <c r="H121" i="13"/>
  <c r="H65" i="13"/>
  <c r="H54" i="13"/>
  <c r="H45" i="13"/>
  <c r="H127" i="13"/>
  <c r="H105" i="13"/>
  <c r="H42" i="13"/>
  <c r="H101" i="13"/>
  <c r="H22" i="13"/>
  <c r="G190" i="22"/>
  <c r="H183" i="22"/>
  <c r="H181" i="22"/>
  <c r="H177" i="22"/>
  <c r="H173" i="22"/>
  <c r="H169" i="22"/>
  <c r="H163" i="22"/>
  <c r="H159" i="22"/>
  <c r="H155" i="22"/>
  <c r="H151" i="22"/>
  <c r="H145" i="22"/>
  <c r="H139" i="22"/>
  <c r="H135" i="22"/>
  <c r="H130" i="22"/>
  <c r="H126" i="22"/>
  <c r="H122" i="22"/>
  <c r="H116" i="22"/>
  <c r="H106" i="22"/>
  <c r="H100" i="22"/>
  <c r="H96" i="22"/>
  <c r="H90" i="22"/>
  <c r="H86" i="22"/>
  <c r="H82" i="22"/>
  <c r="H76" i="22"/>
  <c r="H72" i="22"/>
  <c r="H68" i="22"/>
  <c r="H64" i="22"/>
  <c r="H60" i="22"/>
  <c r="H54" i="22"/>
  <c r="H50" i="22"/>
  <c r="H46" i="22"/>
  <c r="H42" i="22"/>
  <c r="H38" i="22"/>
  <c r="H34" i="22"/>
  <c r="H30" i="22"/>
  <c r="H26" i="22"/>
  <c r="H22" i="22"/>
  <c r="H180" i="22"/>
  <c r="H176" i="22"/>
  <c r="H172" i="22"/>
  <c r="H168" i="22"/>
  <c r="H162" i="22"/>
  <c r="H158" i="22"/>
  <c r="H154" i="22"/>
  <c r="H150" i="22"/>
  <c r="H144" i="22"/>
  <c r="H138" i="22"/>
  <c r="H134" i="22"/>
  <c r="H129" i="22"/>
  <c r="H125" i="22"/>
  <c r="H121" i="22"/>
  <c r="H115" i="22"/>
  <c r="H109" i="22"/>
  <c r="H105" i="22"/>
  <c r="H99" i="22"/>
  <c r="H95" i="22"/>
  <c r="H89" i="22"/>
  <c r="H85" i="22"/>
  <c r="H81" i="22"/>
  <c r="H75" i="22"/>
  <c r="H71" i="22"/>
  <c r="H67" i="22"/>
  <c r="H63" i="22"/>
  <c r="H57" i="22"/>
  <c r="H53" i="22"/>
  <c r="H49" i="22"/>
  <c r="H45" i="22"/>
  <c r="H41" i="22"/>
  <c r="H37" i="22"/>
  <c r="H33" i="22"/>
  <c r="H29" i="22"/>
  <c r="H25" i="22"/>
  <c r="H21" i="22"/>
  <c r="K13" i="22"/>
  <c r="H179" i="22"/>
  <c r="H174" i="22"/>
  <c r="H161" i="22"/>
  <c r="H156" i="22"/>
  <c r="H143" i="22"/>
  <c r="H136" i="22"/>
  <c r="H124" i="22"/>
  <c r="H117" i="22"/>
  <c r="H104" i="22"/>
  <c r="H97" i="22"/>
  <c r="H84" i="22"/>
  <c r="H77" i="22"/>
  <c r="H66" i="22"/>
  <c r="H61" i="22"/>
  <c r="H48" i="22"/>
  <c r="H43" i="22"/>
  <c r="H32" i="22"/>
  <c r="H27" i="22"/>
  <c r="M183" i="22"/>
  <c r="H171" i="22"/>
  <c r="H164" i="22"/>
  <c r="H153" i="22"/>
  <c r="H146" i="22"/>
  <c r="H133" i="22"/>
  <c r="H127" i="22"/>
  <c r="H114" i="22"/>
  <c r="H107" i="22"/>
  <c r="H92" i="22"/>
  <c r="H87" i="22"/>
  <c r="H74" i="22"/>
  <c r="H69" i="22"/>
  <c r="H56" i="22"/>
  <c r="H51" i="22"/>
  <c r="H40" i="22"/>
  <c r="H35" i="22"/>
  <c r="H24" i="22"/>
  <c r="H170" i="22"/>
  <c r="H157" i="22"/>
  <c r="H131" i="22"/>
  <c r="H118" i="22"/>
  <c r="H91" i="22"/>
  <c r="H80" i="22"/>
  <c r="H55" i="22"/>
  <c r="H44" i="22"/>
  <c r="H23" i="22"/>
  <c r="H175" i="22"/>
  <c r="H152" i="22"/>
  <c r="H137" i="22"/>
  <c r="H113" i="22"/>
  <c r="H98" i="22"/>
  <c r="H73" i="22"/>
  <c r="H62" i="22"/>
  <c r="H39" i="22"/>
  <c r="H28" i="22"/>
  <c r="H160" i="22"/>
  <c r="H108" i="22"/>
  <c r="H83" i="22"/>
  <c r="H36" i="22"/>
  <c r="H147" i="22"/>
  <c r="H123" i="22"/>
  <c r="H70" i="22"/>
  <c r="H47" i="22"/>
  <c r="H167" i="22"/>
  <c r="H65" i="22"/>
  <c r="H142" i="22"/>
  <c r="H88" i="22"/>
  <c r="H128" i="22"/>
  <c r="H31" i="22"/>
  <c r="H178" i="22"/>
  <c r="H101" i="22"/>
  <c r="H52" i="22"/>
  <c r="K16" i="24"/>
  <c r="G207" i="24"/>
  <c r="G207" i="23"/>
  <c r="K16" i="23"/>
  <c r="H183" i="23"/>
  <c r="H179" i="23"/>
  <c r="H175" i="23"/>
  <c r="H171" i="23"/>
  <c r="H167" i="23"/>
  <c r="H161" i="23"/>
  <c r="H157" i="23"/>
  <c r="H153" i="23"/>
  <c r="H143" i="23"/>
  <c r="H137" i="23"/>
  <c r="H133" i="23"/>
  <c r="H128" i="23"/>
  <c r="H124" i="23"/>
  <c r="H118" i="23"/>
  <c r="H114" i="23"/>
  <c r="H108" i="23"/>
  <c r="H104" i="23"/>
  <c r="H98" i="23"/>
  <c r="H92" i="23"/>
  <c r="H88" i="23"/>
  <c r="H84" i="23"/>
  <c r="H80" i="23"/>
  <c r="H74" i="23"/>
  <c r="H70" i="23"/>
  <c r="H66" i="23"/>
  <c r="H62" i="23"/>
  <c r="H56" i="23"/>
  <c r="H52" i="23"/>
  <c r="H48" i="23"/>
  <c r="H44" i="23"/>
  <c r="H40" i="23"/>
  <c r="H36" i="23"/>
  <c r="H32" i="23"/>
  <c r="H28" i="23"/>
  <c r="H24" i="23"/>
  <c r="K13" i="23"/>
  <c r="H177" i="23"/>
  <c r="H156" i="23"/>
  <c r="H150" i="23"/>
  <c r="H139" i="23"/>
  <c r="H117" i="23"/>
  <c r="H109" i="23"/>
  <c r="H100" i="23"/>
  <c r="H77" i="23"/>
  <c r="H71" i="23"/>
  <c r="H64" i="23"/>
  <c r="H43" i="23"/>
  <c r="H37" i="23"/>
  <c r="H30" i="23"/>
  <c r="H174" i="23"/>
  <c r="H168" i="23"/>
  <c r="H159" i="23"/>
  <c r="H136" i="23"/>
  <c r="H129" i="23"/>
  <c r="H122" i="23"/>
  <c r="H97" i="23"/>
  <c r="H89" i="23"/>
  <c r="H82" i="23"/>
  <c r="H61" i="23"/>
  <c r="H53" i="23"/>
  <c r="H46" i="23"/>
  <c r="H27" i="23"/>
  <c r="H21" i="23"/>
  <c r="H180" i="23"/>
  <c r="H173" i="23"/>
  <c r="H152" i="23"/>
  <c r="H144" i="23"/>
  <c r="H135" i="23"/>
  <c r="H113" i="23"/>
  <c r="H105" i="23"/>
  <c r="H96" i="23"/>
  <c r="H73" i="23"/>
  <c r="H67" i="23"/>
  <c r="H60" i="23"/>
  <c r="H39" i="23"/>
  <c r="H33" i="23"/>
  <c r="H26" i="23"/>
  <c r="H178" i="23"/>
  <c r="H172" i="23"/>
  <c r="H163" i="23"/>
  <c r="H142" i="23"/>
  <c r="H134" i="23"/>
  <c r="H126" i="23"/>
  <c r="H101" i="23"/>
  <c r="H95" i="23"/>
  <c r="H86" i="23"/>
  <c r="H65" i="23"/>
  <c r="H57" i="23"/>
  <c r="H50" i="23"/>
  <c r="H31" i="23"/>
  <c r="H25" i="23"/>
  <c r="H162" i="23"/>
  <c r="H131" i="23"/>
  <c r="H116" i="23"/>
  <c r="H85" i="23"/>
  <c r="H55" i="23"/>
  <c r="H42" i="23"/>
  <c r="H130" i="23"/>
  <c r="H99" i="23"/>
  <c r="H69" i="23"/>
  <c r="H170" i="23"/>
  <c r="H155" i="23"/>
  <c r="H125" i="23"/>
  <c r="H91" i="23"/>
  <c r="H76" i="23"/>
  <c r="H49" i="23"/>
  <c r="H23" i="23"/>
  <c r="H181" i="23"/>
  <c r="H34" i="23"/>
  <c r="M183" i="23"/>
  <c r="H169" i="23"/>
  <c r="H138" i="23"/>
  <c r="H107" i="23"/>
  <c r="H90" i="23"/>
  <c r="H63" i="23"/>
  <c r="H35" i="23"/>
  <c r="H22" i="23"/>
  <c r="H154" i="23"/>
  <c r="H123" i="23"/>
  <c r="H106" i="23"/>
  <c r="H75" i="23"/>
  <c r="H47" i="23"/>
  <c r="H164" i="23"/>
  <c r="H151" i="23"/>
  <c r="H121" i="23"/>
  <c r="H87" i="23"/>
  <c r="H72" i="23"/>
  <c r="H45" i="23"/>
  <c r="H176" i="23"/>
  <c r="H146" i="23"/>
  <c r="H54" i="23"/>
  <c r="H29" i="23"/>
  <c r="H115" i="23"/>
  <c r="H110" i="23"/>
  <c r="H51" i="23"/>
  <c r="H145" i="23"/>
  <c r="H83" i="23"/>
  <c r="H68" i="23"/>
  <c r="H38" i="23"/>
  <c r="H81" i="23"/>
  <c r="H158" i="23"/>
  <c r="H127" i="23"/>
  <c r="H160" i="23"/>
  <c r="H41" i="23"/>
  <c r="G206" i="7"/>
  <c r="M67" i="7"/>
  <c r="M63" i="7"/>
  <c r="M52" i="7"/>
  <c r="M87" i="7"/>
  <c r="H198" i="7"/>
  <c r="M43" i="7"/>
  <c r="M31" i="7"/>
  <c r="M153" i="7"/>
  <c r="M154" i="7"/>
  <c r="H197" i="7"/>
  <c r="M177" i="7"/>
  <c r="M169" i="7"/>
  <c r="M159" i="7"/>
  <c r="H194" i="7"/>
  <c r="M173" i="7"/>
  <c r="M162" i="7"/>
  <c r="M152" i="7"/>
  <c r="M142" i="7"/>
  <c r="M131" i="7"/>
  <c r="M124" i="7"/>
  <c r="M114" i="7"/>
  <c r="M104" i="7"/>
  <c r="M92" i="7"/>
  <c r="M84" i="7"/>
  <c r="M74" i="7"/>
  <c r="M66" i="7"/>
  <c r="M55" i="7"/>
  <c r="M46" i="7"/>
  <c r="M37" i="7"/>
  <c r="M179" i="7"/>
  <c r="M170" i="7"/>
  <c r="M158" i="7"/>
  <c r="M147" i="7"/>
  <c r="M137" i="7"/>
  <c r="M121" i="7"/>
  <c r="M109" i="7"/>
  <c r="M99" i="7"/>
  <c r="M89" i="7"/>
  <c r="M81" i="7"/>
  <c r="M71" i="7"/>
  <c r="M51" i="7"/>
  <c r="M42" i="7"/>
  <c r="M34" i="7"/>
  <c r="M26" i="7"/>
  <c r="M17" i="7"/>
  <c r="M178" i="7"/>
  <c r="M168" i="7"/>
  <c r="M157" i="7"/>
  <c r="M146" i="7"/>
  <c r="M136" i="7"/>
  <c r="M128" i="7"/>
  <c r="M118" i="7"/>
  <c r="M108" i="7"/>
  <c r="M98" i="7"/>
  <c r="M88" i="7"/>
  <c r="M80" i="7"/>
  <c r="M70" i="7"/>
  <c r="M62" i="7"/>
  <c r="M50" i="7"/>
  <c r="M41" i="7"/>
  <c r="M33" i="7"/>
  <c r="M25" i="7"/>
  <c r="H195" i="7"/>
  <c r="M174" i="7"/>
  <c r="M163" i="7"/>
  <c r="M143" i="7"/>
  <c r="M133" i="7"/>
  <c r="M125" i="7"/>
  <c r="M115" i="7"/>
  <c r="M105" i="7"/>
  <c r="M95" i="7"/>
  <c r="M85" i="7"/>
  <c r="M75" i="7"/>
  <c r="M56" i="7"/>
  <c r="M47" i="7"/>
  <c r="M38" i="7"/>
  <c r="M30" i="7"/>
  <c r="M22" i="7"/>
  <c r="M176" i="7"/>
  <c r="M156" i="7"/>
  <c r="M138" i="7"/>
  <c r="M123" i="7"/>
  <c r="M101" i="7"/>
  <c r="M83" i="7"/>
  <c r="M49" i="7"/>
  <c r="M32" i="7"/>
  <c r="K14" i="7"/>
  <c r="M167" i="7"/>
  <c r="M150" i="7"/>
  <c r="M129" i="7"/>
  <c r="M113" i="7"/>
  <c r="M91" i="7"/>
  <c r="M73" i="7"/>
  <c r="M61" i="7"/>
  <c r="M40" i="7"/>
  <c r="M27" i="7"/>
  <c r="H196" i="7"/>
  <c r="M164" i="7"/>
  <c r="M145" i="7"/>
  <c r="M110" i="7"/>
  <c r="M90" i="7"/>
  <c r="M72" i="7"/>
  <c r="M60" i="7"/>
  <c r="M39" i="7"/>
  <c r="M24" i="7"/>
  <c r="M180" i="7"/>
  <c r="M160" i="7"/>
  <c r="M139" i="7"/>
  <c r="M126" i="7"/>
  <c r="M106" i="7"/>
  <c r="M86" i="7"/>
  <c r="M68" i="7"/>
  <c r="M53" i="7"/>
  <c r="M35" i="7"/>
  <c r="M21" i="7"/>
  <c r="M175" i="7"/>
  <c r="M135" i="7"/>
  <c r="M107" i="7"/>
  <c r="M69" i="7"/>
  <c r="M44" i="7"/>
  <c r="M172" i="7"/>
  <c r="M155" i="7"/>
  <c r="M127" i="7"/>
  <c r="M28" i="7"/>
  <c r="M117" i="7"/>
  <c r="M122" i="7"/>
  <c r="M82" i="7"/>
  <c r="M54" i="7"/>
  <c r="M23" i="7"/>
  <c r="M151" i="7"/>
  <c r="M77" i="7"/>
  <c r="M48" i="7"/>
  <c r="M181" i="7"/>
  <c r="M144" i="7"/>
  <c r="M116" i="7"/>
  <c r="M76" i="7"/>
  <c r="M45" i="7"/>
  <c r="M134" i="7"/>
  <c r="M100" i="7"/>
  <c r="M36" i="7"/>
  <c r="M97" i="7"/>
  <c r="M29" i="7"/>
  <c r="M96" i="7"/>
  <c r="M171" i="7"/>
  <c r="M161" i="7"/>
  <c r="M65" i="7"/>
  <c r="M64" i="7"/>
  <c r="M130" i="7"/>
  <c r="H198" i="27"/>
  <c r="H196" i="27"/>
  <c r="K14" i="27"/>
  <c r="M178" i="27"/>
  <c r="M174" i="27"/>
  <c r="M170" i="27"/>
  <c r="M164" i="27"/>
  <c r="M160" i="27"/>
  <c r="M156" i="27"/>
  <c r="M152" i="27"/>
  <c r="M146" i="27"/>
  <c r="M142" i="27"/>
  <c r="M136" i="27"/>
  <c r="M131" i="27"/>
  <c r="M127" i="27"/>
  <c r="M123" i="27"/>
  <c r="M117" i="27"/>
  <c r="M113" i="27"/>
  <c r="M107" i="27"/>
  <c r="M101" i="27"/>
  <c r="M97" i="27"/>
  <c r="M91" i="27"/>
  <c r="M87" i="27"/>
  <c r="M83" i="27"/>
  <c r="M77" i="27"/>
  <c r="M73" i="27"/>
  <c r="M69" i="27"/>
  <c r="M65" i="27"/>
  <c r="M61" i="27"/>
  <c r="M55" i="27"/>
  <c r="M51" i="27"/>
  <c r="M47" i="27"/>
  <c r="M43" i="27"/>
  <c r="M39" i="27"/>
  <c r="M35" i="27"/>
  <c r="M31" i="27"/>
  <c r="M27" i="27"/>
  <c r="M23" i="27"/>
  <c r="M17" i="27"/>
  <c r="M180" i="27"/>
  <c r="M176" i="27"/>
  <c r="M172" i="27"/>
  <c r="M168" i="27"/>
  <c r="M162" i="27"/>
  <c r="M158" i="27"/>
  <c r="M154" i="27"/>
  <c r="M150" i="27"/>
  <c r="M144" i="27"/>
  <c r="M138" i="27"/>
  <c r="M134" i="27"/>
  <c r="M129" i="27"/>
  <c r="M125" i="27"/>
  <c r="M121" i="27"/>
  <c r="M115" i="27"/>
  <c r="M109" i="27"/>
  <c r="M105" i="27"/>
  <c r="M99" i="27"/>
  <c r="M95" i="27"/>
  <c r="M89" i="27"/>
  <c r="M85" i="27"/>
  <c r="M81" i="27"/>
  <c r="M75" i="27"/>
  <c r="M71" i="27"/>
  <c r="M67" i="27"/>
  <c r="M63" i="27"/>
  <c r="M57" i="27"/>
  <c r="M53" i="27"/>
  <c r="M49" i="27"/>
  <c r="M45" i="27"/>
  <c r="M41" i="27"/>
  <c r="M37" i="27"/>
  <c r="M33" i="27"/>
  <c r="M29" i="27"/>
  <c r="M25" i="27"/>
  <c r="M21" i="27"/>
  <c r="H195" i="27"/>
  <c r="M183" i="27"/>
  <c r="M171" i="27"/>
  <c r="M153" i="27"/>
  <c r="M133" i="27"/>
  <c r="M114" i="27"/>
  <c r="M92" i="27"/>
  <c r="M74" i="27"/>
  <c r="M56" i="27"/>
  <c r="M40" i="27"/>
  <c r="M24" i="27"/>
  <c r="M179" i="27"/>
  <c r="M161" i="27"/>
  <c r="M143" i="27"/>
  <c r="M124" i="27"/>
  <c r="M104" i="27"/>
  <c r="M84" i="27"/>
  <c r="M66" i="27"/>
  <c r="M48" i="27"/>
  <c r="M32" i="27"/>
  <c r="M173" i="27"/>
  <c r="M155" i="27"/>
  <c r="M135" i="27"/>
  <c r="M116" i="27"/>
  <c r="M96" i="27"/>
  <c r="M76" i="27"/>
  <c r="M60" i="27"/>
  <c r="M42" i="27"/>
  <c r="M26" i="27"/>
  <c r="H197" i="27"/>
  <c r="M177" i="27"/>
  <c r="M159" i="27"/>
  <c r="M139" i="27"/>
  <c r="M122" i="27"/>
  <c r="M100" i="27"/>
  <c r="M82" i="27"/>
  <c r="M64" i="27"/>
  <c r="M46" i="27"/>
  <c r="M30" i="27"/>
  <c r="M181" i="27"/>
  <c r="M145" i="27"/>
  <c r="M106" i="27"/>
  <c r="M68" i="27"/>
  <c r="M34" i="27"/>
  <c r="M88" i="27"/>
  <c r="M163" i="27"/>
  <c r="M126" i="27"/>
  <c r="M86" i="27"/>
  <c r="M50" i="27"/>
  <c r="M130" i="27"/>
  <c r="M90" i="27"/>
  <c r="M147" i="27"/>
  <c r="M108" i="27"/>
  <c r="M70" i="27"/>
  <c r="M36" i="27"/>
  <c r="M169" i="27"/>
  <c r="M54" i="27"/>
  <c r="M22" i="27"/>
  <c r="M175" i="27"/>
  <c r="M137" i="27"/>
  <c r="M98" i="27"/>
  <c r="M62" i="27"/>
  <c r="M28" i="27"/>
  <c r="M167" i="27"/>
  <c r="M128" i="27"/>
  <c r="M52" i="27"/>
  <c r="M118" i="27"/>
  <c r="M72" i="27"/>
  <c r="M80" i="27"/>
  <c r="M44" i="27"/>
  <c r="M157" i="27"/>
  <c r="M151" i="27"/>
  <c r="M38" i="27"/>
  <c r="M110" i="27"/>
  <c r="H110" i="22"/>
  <c r="H147" i="23"/>
  <c r="G206" i="6"/>
  <c r="M37" i="6"/>
  <c r="H198" i="6"/>
  <c r="M81" i="6"/>
  <c r="M30" i="6"/>
  <c r="M96" i="6"/>
  <c r="M43" i="6"/>
  <c r="M151" i="6"/>
  <c r="M114" i="6"/>
  <c r="M124" i="6"/>
  <c r="M56" i="6"/>
  <c r="M70" i="6"/>
  <c r="M181" i="6"/>
  <c r="M173" i="6"/>
  <c r="M163" i="6"/>
  <c r="M155" i="6"/>
  <c r="M144" i="6"/>
  <c r="M134" i="6"/>
  <c r="M125" i="6"/>
  <c r="M113" i="6"/>
  <c r="M101" i="6"/>
  <c r="M90" i="6"/>
  <c r="M82" i="6"/>
  <c r="M71" i="6"/>
  <c r="M62" i="6"/>
  <c r="M51" i="6"/>
  <c r="M35" i="6"/>
  <c r="M27" i="6"/>
  <c r="K14" i="6"/>
  <c r="M179" i="6"/>
  <c r="M171" i="6"/>
  <c r="M161" i="6"/>
  <c r="M153" i="6"/>
  <c r="M142" i="6"/>
  <c r="M131" i="6"/>
  <c r="M122" i="6"/>
  <c r="M109" i="6"/>
  <c r="M99" i="6"/>
  <c r="M88" i="6"/>
  <c r="M77" i="6"/>
  <c r="M68" i="6"/>
  <c r="M60" i="6"/>
  <c r="M49" i="6"/>
  <c r="M41" i="6"/>
  <c r="M33" i="6"/>
  <c r="M25" i="6"/>
  <c r="H194" i="6"/>
  <c r="M170" i="6"/>
  <c r="M158" i="6"/>
  <c r="M145" i="6"/>
  <c r="M130" i="6"/>
  <c r="M117" i="6"/>
  <c r="M104" i="6"/>
  <c r="M87" i="6"/>
  <c r="M74" i="6"/>
  <c r="M63" i="6"/>
  <c r="M48" i="6"/>
  <c r="M39" i="6"/>
  <c r="M29" i="6"/>
  <c r="M177" i="6"/>
  <c r="M167" i="6"/>
  <c r="M154" i="6"/>
  <c r="M138" i="6"/>
  <c r="M127" i="6"/>
  <c r="M110" i="6"/>
  <c r="M97" i="6"/>
  <c r="M84" i="6"/>
  <c r="M69" i="6"/>
  <c r="M54" i="6"/>
  <c r="M45" i="6"/>
  <c r="M36" i="6"/>
  <c r="M24" i="6"/>
  <c r="M176" i="6"/>
  <c r="M164" i="6"/>
  <c r="M152" i="6"/>
  <c r="M137" i="6"/>
  <c r="M126" i="6"/>
  <c r="M108" i="6"/>
  <c r="M95" i="6"/>
  <c r="M83" i="6"/>
  <c r="M67" i="6"/>
  <c r="M53" i="6"/>
  <c r="M44" i="6"/>
  <c r="M34" i="6"/>
  <c r="M23" i="6"/>
  <c r="H195" i="6"/>
  <c r="M172" i="6"/>
  <c r="M159" i="6"/>
  <c r="M146" i="6"/>
  <c r="M133" i="6"/>
  <c r="M118" i="6"/>
  <c r="M105" i="6"/>
  <c r="M89" i="6"/>
  <c r="M75" i="6"/>
  <c r="M64" i="6"/>
  <c r="M50" i="6"/>
  <c r="M40" i="6"/>
  <c r="M168" i="6"/>
  <c r="M139" i="6"/>
  <c r="M115" i="6"/>
  <c r="M85" i="6"/>
  <c r="M55" i="6"/>
  <c r="M178" i="6"/>
  <c r="M156" i="6"/>
  <c r="M128" i="6"/>
  <c r="M98" i="6"/>
  <c r="M72" i="6"/>
  <c r="M46" i="6"/>
  <c r="M28" i="6"/>
  <c r="M175" i="6"/>
  <c r="M150" i="6"/>
  <c r="M123" i="6"/>
  <c r="M92" i="6"/>
  <c r="M66" i="6"/>
  <c r="M26" i="6"/>
  <c r="M169" i="6"/>
  <c r="M143" i="6"/>
  <c r="M116" i="6"/>
  <c r="M86" i="6"/>
  <c r="M61" i="6"/>
  <c r="M38" i="6"/>
  <c r="M21" i="6"/>
  <c r="M160" i="6"/>
  <c r="M106" i="6"/>
  <c r="M22" i="6"/>
  <c r="M157" i="6"/>
  <c r="M47" i="6"/>
  <c r="H196" i="6"/>
  <c r="M135" i="6"/>
  <c r="M76" i="6"/>
  <c r="M174" i="6"/>
  <c r="M65" i="6"/>
  <c r="M180" i="6"/>
  <c r="M129" i="6"/>
  <c r="M73" i="6"/>
  <c r="M32" i="6"/>
  <c r="M121" i="6"/>
  <c r="M31" i="6"/>
  <c r="M162" i="6"/>
  <c r="M107" i="6"/>
  <c r="M52" i="6"/>
  <c r="M100" i="6"/>
  <c r="M147" i="6"/>
  <c r="M136" i="6"/>
  <c r="M91" i="6"/>
  <c r="M17" i="6"/>
  <c r="M80" i="6"/>
  <c r="M42" i="6"/>
  <c r="H197" i="6"/>
  <c r="H62" i="6"/>
  <c r="H114" i="6"/>
  <c r="H27" i="6"/>
  <c r="H35" i="6"/>
  <c r="H43" i="6"/>
  <c r="H51" i="6"/>
  <c r="H81" i="6"/>
  <c r="H89" i="6"/>
  <c r="H126" i="6"/>
  <c r="H135" i="6"/>
  <c r="H153" i="6"/>
  <c r="H161" i="6"/>
  <c r="H71" i="6"/>
  <c r="H117" i="6"/>
  <c r="H25" i="6"/>
  <c r="H53" i="6"/>
  <c r="H104" i="6"/>
  <c r="H133" i="6"/>
  <c r="H63" i="6"/>
  <c r="H98" i="6"/>
  <c r="H169" i="6"/>
  <c r="H26" i="6"/>
  <c r="H45" i="6"/>
  <c r="H85" i="6"/>
  <c r="H124" i="6"/>
  <c r="H154" i="6"/>
  <c r="H142" i="6"/>
  <c r="H37" i="6"/>
  <c r="H106" i="6"/>
  <c r="H181" i="6"/>
  <c r="H143" i="6"/>
  <c r="H29" i="6"/>
  <c r="H87" i="6"/>
  <c r="H156" i="6"/>
  <c r="H75" i="6"/>
  <c r="H144" i="6"/>
  <c r="H173" i="6"/>
  <c r="H30" i="6"/>
  <c r="H39" i="6"/>
  <c r="H48" i="6"/>
  <c r="H88" i="6"/>
  <c r="H109" i="6"/>
  <c r="H128" i="6"/>
  <c r="H138" i="6"/>
  <c r="H157" i="6"/>
  <c r="H67" i="6"/>
  <c r="H76" i="6"/>
  <c r="H146" i="6"/>
  <c r="H31" i="6"/>
  <c r="H40" i="6"/>
  <c r="H80" i="6"/>
  <c r="H90" i="6"/>
  <c r="H129" i="6"/>
  <c r="H147" i="6"/>
  <c r="K13" i="6"/>
  <c r="H92" i="6"/>
  <c r="H164" i="6"/>
  <c r="H22" i="6"/>
  <c r="H41" i="6"/>
  <c r="H82" i="6"/>
  <c r="H121" i="6"/>
  <c r="H150" i="6"/>
  <c r="H99" i="6"/>
  <c r="H170" i="6"/>
  <c r="H46" i="6"/>
  <c r="H125" i="6"/>
  <c r="H100" i="6"/>
  <c r="H47" i="6"/>
  <c r="H137" i="6"/>
  <c r="H113" i="6"/>
  <c r="H49" i="6"/>
  <c r="H158" i="6"/>
  <c r="H68" i="6"/>
  <c r="H115" i="6"/>
  <c r="H175" i="6"/>
  <c r="H32" i="6"/>
  <c r="H50" i="6"/>
  <c r="H91" i="6"/>
  <c r="H130" i="6"/>
  <c r="H159" i="6"/>
  <c r="H73" i="6"/>
  <c r="H28" i="6"/>
  <c r="H86" i="6"/>
  <c r="H155" i="6"/>
  <c r="H74" i="6"/>
  <c r="H183" i="6"/>
  <c r="H56" i="6"/>
  <c r="H127" i="6"/>
  <c r="H60" i="6"/>
  <c r="H69" i="6"/>
  <c r="H96" i="6"/>
  <c r="H116" i="6"/>
  <c r="H167" i="6"/>
  <c r="H23" i="6"/>
  <c r="H33" i="6"/>
  <c r="H42" i="6"/>
  <c r="H52" i="6"/>
  <c r="H83" i="6"/>
  <c r="H122" i="6"/>
  <c r="H131" i="6"/>
  <c r="H151" i="6"/>
  <c r="H160" i="6"/>
  <c r="H61" i="6"/>
  <c r="H97" i="6"/>
  <c r="H177" i="6"/>
  <c r="H34" i="6"/>
  <c r="H44" i="6"/>
  <c r="H84" i="6"/>
  <c r="H123" i="6"/>
  <c r="H152" i="6"/>
  <c r="H162" i="6"/>
  <c r="H72" i="6"/>
  <c r="H139" i="6"/>
  <c r="H178" i="6"/>
  <c r="H36" i="6"/>
  <c r="H54" i="6"/>
  <c r="H105" i="6"/>
  <c r="H134" i="6"/>
  <c r="H163" i="6"/>
  <c r="H64" i="6"/>
  <c r="H179" i="6"/>
  <c r="H55" i="6"/>
  <c r="H136" i="6"/>
  <c r="H65" i="6"/>
  <c r="H171" i="6"/>
  <c r="H38" i="6"/>
  <c r="H107" i="6"/>
  <c r="M183" i="6"/>
  <c r="H168" i="6"/>
  <c r="H108" i="6"/>
  <c r="H118" i="6"/>
  <c r="H110" i="6"/>
  <c r="H176" i="6"/>
  <c r="H101" i="6"/>
  <c r="H172" i="6"/>
  <c r="H70" i="6"/>
  <c r="H77" i="6"/>
  <c r="H180" i="6"/>
  <c r="H21" i="6"/>
  <c r="H66" i="6"/>
  <c r="H145" i="6"/>
  <c r="H174" i="6"/>
  <c r="H24" i="6"/>
  <c r="H95" i="6"/>
  <c r="H198" i="21"/>
  <c r="H197" i="21"/>
  <c r="M180" i="21"/>
  <c r="M176" i="21"/>
  <c r="M172" i="21"/>
  <c r="M168" i="21"/>
  <c r="M162" i="21"/>
  <c r="M158" i="21"/>
  <c r="M154" i="21"/>
  <c r="M150" i="21"/>
  <c r="M144" i="21"/>
  <c r="M138" i="21"/>
  <c r="M134" i="21"/>
  <c r="M129" i="21"/>
  <c r="M125" i="21"/>
  <c r="M121" i="21"/>
  <c r="M115" i="21"/>
  <c r="M109" i="21"/>
  <c r="M105" i="21"/>
  <c r="M99" i="21"/>
  <c r="M95" i="21"/>
  <c r="M89" i="21"/>
  <c r="M85" i="21"/>
  <c r="M81" i="21"/>
  <c r="M75" i="21"/>
  <c r="M71" i="21"/>
  <c r="M67" i="21"/>
  <c r="M63" i="21"/>
  <c r="M57" i="21"/>
  <c r="M53" i="21"/>
  <c r="M49" i="21"/>
  <c r="M45" i="21"/>
  <c r="M41" i="21"/>
  <c r="M37" i="21"/>
  <c r="M33" i="21"/>
  <c r="M29" i="21"/>
  <c r="M25" i="21"/>
  <c r="M21" i="21"/>
  <c r="H194" i="21"/>
  <c r="K14" i="21"/>
  <c r="M178" i="21"/>
  <c r="M174" i="21"/>
  <c r="M170" i="21"/>
  <c r="M164" i="21"/>
  <c r="M160" i="21"/>
  <c r="M156" i="21"/>
  <c r="M152" i="21"/>
  <c r="M146" i="21"/>
  <c r="M142" i="21"/>
  <c r="M136" i="21"/>
  <c r="M131" i="21"/>
  <c r="M127" i="21"/>
  <c r="M123" i="21"/>
  <c r="M117" i="21"/>
  <c r="M113" i="21"/>
  <c r="M107" i="21"/>
  <c r="M101" i="21"/>
  <c r="M97" i="21"/>
  <c r="M91" i="21"/>
  <c r="M87" i="21"/>
  <c r="M83" i="21"/>
  <c r="M77" i="21"/>
  <c r="M73" i="21"/>
  <c r="M69" i="21"/>
  <c r="M65" i="21"/>
  <c r="M61" i="21"/>
  <c r="M55" i="21"/>
  <c r="M51" i="21"/>
  <c r="M47" i="21"/>
  <c r="M43" i="21"/>
  <c r="M39" i="21"/>
  <c r="M35" i="21"/>
  <c r="M31" i="21"/>
  <c r="M27" i="21"/>
  <c r="M23" i="21"/>
  <c r="H196" i="21"/>
  <c r="M175" i="21"/>
  <c r="M167" i="21"/>
  <c r="M157" i="21"/>
  <c r="M147" i="21"/>
  <c r="M137" i="21"/>
  <c r="M128" i="21"/>
  <c r="M118" i="21"/>
  <c r="M108" i="21"/>
  <c r="M98" i="21"/>
  <c r="M88" i="21"/>
  <c r="M80" i="21"/>
  <c r="M70" i="21"/>
  <c r="M62" i="21"/>
  <c r="M52" i="21"/>
  <c r="M44" i="21"/>
  <c r="M36" i="21"/>
  <c r="M28" i="21"/>
  <c r="M181" i="21"/>
  <c r="M173" i="21"/>
  <c r="M163" i="21"/>
  <c r="M155" i="21"/>
  <c r="M145" i="21"/>
  <c r="M135" i="21"/>
  <c r="M126" i="21"/>
  <c r="M116" i="21"/>
  <c r="M106" i="21"/>
  <c r="M96" i="21"/>
  <c r="M86" i="21"/>
  <c r="M76" i="21"/>
  <c r="M68" i="21"/>
  <c r="M60" i="21"/>
  <c r="M50" i="21"/>
  <c r="M42" i="21"/>
  <c r="M34" i="21"/>
  <c r="M26" i="21"/>
  <c r="M183" i="21"/>
  <c r="M177" i="21"/>
  <c r="M159" i="21"/>
  <c r="M139" i="21"/>
  <c r="M122" i="21"/>
  <c r="M100" i="21"/>
  <c r="M82" i="21"/>
  <c r="M64" i="21"/>
  <c r="M46" i="21"/>
  <c r="M30" i="21"/>
  <c r="M169" i="21"/>
  <c r="M151" i="21"/>
  <c r="M130" i="21"/>
  <c r="M110" i="21"/>
  <c r="M90" i="21"/>
  <c r="M72" i="21"/>
  <c r="M54" i="21"/>
  <c r="M38" i="21"/>
  <c r="M22" i="21"/>
  <c r="M153" i="21"/>
  <c r="M74" i="21"/>
  <c r="M114" i="21"/>
  <c r="M40" i="21"/>
  <c r="M161" i="21"/>
  <c r="M84" i="21"/>
  <c r="M179" i="21"/>
  <c r="M104" i="21"/>
  <c r="M32" i="21"/>
  <c r="M66" i="21"/>
  <c r="M143" i="21"/>
  <c r="M171" i="21"/>
  <c r="M24" i="21"/>
  <c r="M48" i="21"/>
  <c r="M133" i="21"/>
  <c r="M92" i="21"/>
  <c r="M124" i="21"/>
  <c r="M56" i="21"/>
  <c r="G206" i="22"/>
  <c r="H198" i="22"/>
  <c r="H196" i="22"/>
  <c r="M181" i="22"/>
  <c r="M175" i="22"/>
  <c r="M170" i="22"/>
  <c r="M163" i="22"/>
  <c r="M157" i="22"/>
  <c r="M152" i="22"/>
  <c r="M145" i="22"/>
  <c r="M137" i="22"/>
  <c r="M131" i="22"/>
  <c r="M126" i="22"/>
  <c r="M118" i="22"/>
  <c r="M113" i="22"/>
  <c r="M106" i="22"/>
  <c r="M98" i="22"/>
  <c r="M91" i="22"/>
  <c r="M86" i="22"/>
  <c r="M80" i="22"/>
  <c r="M73" i="22"/>
  <c r="M68" i="22"/>
  <c r="M62" i="22"/>
  <c r="M55" i="22"/>
  <c r="M50" i="22"/>
  <c r="M44" i="22"/>
  <c r="M39" i="22"/>
  <c r="M34" i="22"/>
  <c r="M28" i="22"/>
  <c r="M23" i="22"/>
  <c r="H197" i="22"/>
  <c r="M168" i="22"/>
  <c r="M150" i="22"/>
  <c r="M129" i="22"/>
  <c r="M109" i="22"/>
  <c r="M89" i="22"/>
  <c r="M71" i="22"/>
  <c r="M53" i="22"/>
  <c r="M37" i="22"/>
  <c r="M21" i="22"/>
  <c r="H195" i="22"/>
  <c r="M178" i="22"/>
  <c r="M173" i="22"/>
  <c r="M167" i="22"/>
  <c r="M160" i="22"/>
  <c r="M155" i="22"/>
  <c r="M147" i="22"/>
  <c r="M142" i="22"/>
  <c r="M135" i="22"/>
  <c r="M128" i="22"/>
  <c r="M123" i="22"/>
  <c r="M116" i="22"/>
  <c r="M108" i="22"/>
  <c r="M101" i="22"/>
  <c r="M96" i="22"/>
  <c r="M88" i="22"/>
  <c r="M83" i="22"/>
  <c r="M76" i="22"/>
  <c r="M70" i="22"/>
  <c r="M65" i="22"/>
  <c r="M60" i="22"/>
  <c r="M52" i="22"/>
  <c r="M47" i="22"/>
  <c r="M42" i="22"/>
  <c r="M36" i="22"/>
  <c r="M31" i="22"/>
  <c r="M26" i="22"/>
  <c r="M176" i="22"/>
  <c r="M158" i="22"/>
  <c r="M138" i="22"/>
  <c r="M121" i="22"/>
  <c r="M99" i="22"/>
  <c r="M81" i="22"/>
  <c r="M63" i="22"/>
  <c r="M45" i="22"/>
  <c r="M29" i="22"/>
  <c r="M180" i="22"/>
  <c r="M144" i="22"/>
  <c r="M105" i="22"/>
  <c r="M67" i="22"/>
  <c r="M33" i="22"/>
  <c r="M162" i="22"/>
  <c r="M125" i="22"/>
  <c r="M85" i="22"/>
  <c r="M49" i="22"/>
  <c r="M17" i="22"/>
  <c r="M174" i="22"/>
  <c r="M161" i="22"/>
  <c r="M151" i="22"/>
  <c r="M136" i="22"/>
  <c r="M124" i="22"/>
  <c r="M110" i="22"/>
  <c r="M97" i="22"/>
  <c r="M84" i="22"/>
  <c r="M72" i="22"/>
  <c r="M61" i="22"/>
  <c r="M48" i="22"/>
  <c r="M38" i="22"/>
  <c r="M27" i="22"/>
  <c r="M171" i="22"/>
  <c r="M159" i="22"/>
  <c r="M146" i="22"/>
  <c r="M133" i="22"/>
  <c r="M122" i="22"/>
  <c r="M107" i="22"/>
  <c r="M92" i="22"/>
  <c r="M82" i="22"/>
  <c r="M69" i="22"/>
  <c r="M56" i="22"/>
  <c r="M46" i="22"/>
  <c r="M35" i="22"/>
  <c r="M24" i="22"/>
  <c r="H194" i="22"/>
  <c r="M134" i="22"/>
  <c r="M57" i="22"/>
  <c r="M179" i="22"/>
  <c r="M156" i="22"/>
  <c r="M104" i="22"/>
  <c r="M77" i="22"/>
  <c r="M54" i="22"/>
  <c r="M172" i="22"/>
  <c r="M95" i="22"/>
  <c r="M25" i="22"/>
  <c r="K14" i="22"/>
  <c r="M115" i="22"/>
  <c r="M41" i="22"/>
  <c r="M169" i="22"/>
  <c r="M143" i="22"/>
  <c r="M117" i="22"/>
  <c r="M90" i="22"/>
  <c r="M66" i="22"/>
  <c r="M43" i="22"/>
  <c r="M22" i="22"/>
  <c r="M164" i="22"/>
  <c r="M139" i="22"/>
  <c r="M114" i="22"/>
  <c r="M87" i="22"/>
  <c r="M64" i="22"/>
  <c r="M40" i="22"/>
  <c r="M130" i="22"/>
  <c r="M32" i="22"/>
  <c r="M153" i="22"/>
  <c r="M51" i="22"/>
  <c r="M127" i="22"/>
  <c r="M100" i="22"/>
  <c r="M74" i="22"/>
  <c r="M75" i="22"/>
  <c r="M177" i="22"/>
  <c r="M154" i="22"/>
  <c r="M30" i="22"/>
  <c r="H77" i="19"/>
  <c r="H57" i="6"/>
  <c r="M147" i="23"/>
  <c r="G198" i="13"/>
  <c r="M57" i="7"/>
  <c r="G190" i="19"/>
  <c r="H17" i="13"/>
  <c r="G190" i="13"/>
  <c r="H15" i="13"/>
  <c r="H12" i="13"/>
  <c r="H16" i="13"/>
  <c r="H13" i="13"/>
  <c r="K12" i="13"/>
  <c r="H14" i="13"/>
  <c r="H183" i="11"/>
  <c r="G190" i="11"/>
  <c r="H181" i="11"/>
  <c r="H177" i="11"/>
  <c r="H173" i="11"/>
  <c r="H169" i="11"/>
  <c r="H163" i="11"/>
  <c r="H159" i="11"/>
  <c r="H155" i="11"/>
  <c r="H151" i="11"/>
  <c r="H145" i="11"/>
  <c r="H139" i="11"/>
  <c r="H135" i="11"/>
  <c r="H130" i="11"/>
  <c r="H126" i="11"/>
  <c r="H122" i="11"/>
  <c r="H116" i="11"/>
  <c r="H110" i="11"/>
  <c r="H106" i="11"/>
  <c r="H100" i="11"/>
  <c r="H96" i="11"/>
  <c r="H90" i="11"/>
  <c r="H86" i="11"/>
  <c r="H82" i="11"/>
  <c r="H76" i="11"/>
  <c r="H72" i="11"/>
  <c r="H68" i="11"/>
  <c r="H64" i="11"/>
  <c r="H60" i="11"/>
  <c r="H54" i="11"/>
  <c r="H50" i="11"/>
  <c r="H46" i="11"/>
  <c r="H42" i="11"/>
  <c r="H38" i="11"/>
  <c r="H34" i="11"/>
  <c r="H30" i="11"/>
  <c r="H26" i="11"/>
  <c r="H22" i="11"/>
  <c r="H180" i="11"/>
  <c r="H176" i="11"/>
  <c r="H172" i="11"/>
  <c r="H168" i="11"/>
  <c r="H162" i="11"/>
  <c r="H158" i="11"/>
  <c r="H154" i="11"/>
  <c r="H150" i="11"/>
  <c r="H144" i="11"/>
  <c r="H138" i="11"/>
  <c r="H134" i="11"/>
  <c r="H129" i="11"/>
  <c r="H125" i="11"/>
  <c r="H121" i="11"/>
  <c r="H115" i="11"/>
  <c r="H109" i="11"/>
  <c r="H105" i="11"/>
  <c r="H99" i="11"/>
  <c r="H95" i="11"/>
  <c r="H89" i="11"/>
  <c r="H85" i="11"/>
  <c r="H81" i="11"/>
  <c r="H75" i="11"/>
  <c r="H71" i="11"/>
  <c r="H67" i="11"/>
  <c r="H63" i="11"/>
  <c r="H57" i="11"/>
  <c r="H53" i="11"/>
  <c r="H49" i="11"/>
  <c r="H45" i="11"/>
  <c r="H41" i="11"/>
  <c r="H37" i="11"/>
  <c r="H33" i="11"/>
  <c r="H29" i="11"/>
  <c r="H25" i="11"/>
  <c r="H21" i="11"/>
  <c r="H175" i="11"/>
  <c r="H131" i="11"/>
  <c r="H118" i="11"/>
  <c r="H91" i="11"/>
  <c r="H80" i="11"/>
  <c r="H55" i="11"/>
  <c r="H39" i="11"/>
  <c r="H28" i="11"/>
  <c r="H178" i="11"/>
  <c r="H167" i="11"/>
  <c r="H160" i="11"/>
  <c r="H147" i="11"/>
  <c r="H142" i="11"/>
  <c r="H128" i="11"/>
  <c r="H123" i="11"/>
  <c r="H108" i="11"/>
  <c r="H101" i="11"/>
  <c r="H88" i="11"/>
  <c r="H83" i="11"/>
  <c r="H70" i="11"/>
  <c r="H65" i="11"/>
  <c r="H52" i="11"/>
  <c r="H47" i="11"/>
  <c r="H36" i="11"/>
  <c r="H31" i="11"/>
  <c r="H171" i="11"/>
  <c r="H164" i="11"/>
  <c r="H153" i="11"/>
  <c r="H146" i="11"/>
  <c r="H133" i="11"/>
  <c r="H127" i="11"/>
  <c r="H114" i="11"/>
  <c r="H107" i="11"/>
  <c r="H92" i="11"/>
  <c r="H87" i="11"/>
  <c r="H74" i="11"/>
  <c r="H69" i="11"/>
  <c r="H56" i="11"/>
  <c r="H51" i="11"/>
  <c r="H40" i="11"/>
  <c r="H35" i="11"/>
  <c r="H24" i="11"/>
  <c r="K13" i="11"/>
  <c r="H170" i="11"/>
  <c r="H157" i="11"/>
  <c r="H152" i="11"/>
  <c r="H137" i="11"/>
  <c r="H113" i="11"/>
  <c r="H98" i="11"/>
  <c r="H73" i="11"/>
  <c r="H62" i="11"/>
  <c r="H44" i="11"/>
  <c r="H23" i="11"/>
  <c r="H143" i="11"/>
  <c r="H43" i="11"/>
  <c r="H174" i="11"/>
  <c r="H124" i="11"/>
  <c r="H27" i="11"/>
  <c r="H156" i="11"/>
  <c r="H104" i="11"/>
  <c r="H117" i="11"/>
  <c r="H66" i="11"/>
  <c r="H32" i="11"/>
  <c r="H136" i="11"/>
  <c r="H97" i="11"/>
  <c r="H48" i="11"/>
  <c r="H179" i="11"/>
  <c r="H77" i="11"/>
  <c r="H161" i="11"/>
  <c r="H61" i="11"/>
  <c r="H84" i="11"/>
  <c r="H181" i="19"/>
  <c r="H198" i="5"/>
  <c r="G206" i="5"/>
  <c r="M183" i="5"/>
  <c r="H196" i="5"/>
  <c r="H195" i="5"/>
  <c r="M179" i="5"/>
  <c r="M175" i="5"/>
  <c r="M171" i="5"/>
  <c r="M167" i="5"/>
  <c r="M161" i="5"/>
  <c r="M157" i="5"/>
  <c r="M153" i="5"/>
  <c r="M147" i="5"/>
  <c r="M143" i="5"/>
  <c r="M137" i="5"/>
  <c r="M133" i="5"/>
  <c r="M128" i="5"/>
  <c r="M124" i="5"/>
  <c r="M118" i="5"/>
  <c r="M114" i="5"/>
  <c r="M108" i="5"/>
  <c r="M104" i="5"/>
  <c r="M98" i="5"/>
  <c r="M92" i="5"/>
  <c r="M88" i="5"/>
  <c r="M84" i="5"/>
  <c r="M80" i="5"/>
  <c r="M74" i="5"/>
  <c r="M70" i="5"/>
  <c r="M66" i="5"/>
  <c r="M62" i="5"/>
  <c r="M56" i="5"/>
  <c r="M52" i="5"/>
  <c r="M48" i="5"/>
  <c r="M44" i="5"/>
  <c r="M40" i="5"/>
  <c r="M36" i="5"/>
  <c r="M32" i="5"/>
  <c r="M28" i="5"/>
  <c r="M24" i="5"/>
  <c r="M178" i="5"/>
  <c r="M174" i="5"/>
  <c r="M170" i="5"/>
  <c r="M164" i="5"/>
  <c r="M160" i="5"/>
  <c r="M156" i="5"/>
  <c r="M152" i="5"/>
  <c r="M146" i="5"/>
  <c r="M142" i="5"/>
  <c r="M136" i="5"/>
  <c r="M131" i="5"/>
  <c r="M127" i="5"/>
  <c r="M123" i="5"/>
  <c r="M117" i="5"/>
  <c r="M113" i="5"/>
  <c r="M107" i="5"/>
  <c r="M101" i="5"/>
  <c r="M97" i="5"/>
  <c r="M91" i="5"/>
  <c r="M87" i="5"/>
  <c r="M83" i="5"/>
  <c r="M77" i="5"/>
  <c r="M73" i="5"/>
  <c r="M69" i="5"/>
  <c r="M65" i="5"/>
  <c r="M61" i="5"/>
  <c r="M55" i="5"/>
  <c r="M51" i="5"/>
  <c r="M47" i="5"/>
  <c r="M43" i="5"/>
  <c r="M39" i="5"/>
  <c r="M35" i="5"/>
  <c r="M31" i="5"/>
  <c r="M27" i="5"/>
  <c r="M23" i="5"/>
  <c r="M17" i="5"/>
  <c r="H197" i="5"/>
  <c r="M177" i="5"/>
  <c r="M172" i="5"/>
  <c r="M159" i="5"/>
  <c r="M154" i="5"/>
  <c r="M139" i="5"/>
  <c r="M134" i="5"/>
  <c r="M122" i="5"/>
  <c r="M115" i="5"/>
  <c r="M100" i="5"/>
  <c r="M95" i="5"/>
  <c r="M82" i="5"/>
  <c r="M75" i="5"/>
  <c r="M64" i="5"/>
  <c r="M57" i="5"/>
  <c r="M46" i="5"/>
  <c r="M41" i="5"/>
  <c r="M30" i="5"/>
  <c r="M25" i="5"/>
  <c r="K14" i="5"/>
  <c r="H194" i="5"/>
  <c r="M180" i="5"/>
  <c r="M169" i="5"/>
  <c r="M162" i="5"/>
  <c r="M151" i="5"/>
  <c r="M144" i="5"/>
  <c r="M130" i="5"/>
  <c r="M125" i="5"/>
  <c r="M110" i="5"/>
  <c r="M105" i="5"/>
  <c r="M90" i="5"/>
  <c r="M85" i="5"/>
  <c r="M72" i="5"/>
  <c r="M67" i="5"/>
  <c r="M54" i="5"/>
  <c r="M49" i="5"/>
  <c r="M38" i="5"/>
  <c r="M33" i="5"/>
  <c r="M22" i="5"/>
  <c r="M181" i="5"/>
  <c r="M168" i="5"/>
  <c r="M145" i="5"/>
  <c r="M129" i="5"/>
  <c r="M106" i="5"/>
  <c r="M89" i="5"/>
  <c r="M68" i="5"/>
  <c r="M53" i="5"/>
  <c r="M34" i="5"/>
  <c r="M21" i="5"/>
  <c r="M173" i="5"/>
  <c r="M158" i="5"/>
  <c r="M135" i="5"/>
  <c r="M121" i="5"/>
  <c r="M96" i="5"/>
  <c r="M81" i="5"/>
  <c r="M60" i="5"/>
  <c r="M45" i="5"/>
  <c r="M26" i="5"/>
  <c r="M116" i="5"/>
  <c r="M42" i="5"/>
  <c r="M155" i="5"/>
  <c r="M76" i="5"/>
  <c r="M37" i="5"/>
  <c r="M109" i="5"/>
  <c r="M176" i="5"/>
  <c r="M126" i="5"/>
  <c r="M99" i="5"/>
  <c r="M50" i="5"/>
  <c r="M29" i="5"/>
  <c r="M150" i="5"/>
  <c r="M138" i="5"/>
  <c r="M163" i="5"/>
  <c r="M63" i="5"/>
  <c r="M86" i="5"/>
  <c r="M71" i="5"/>
  <c r="H57" i="13"/>
  <c r="M183" i="7"/>
  <c r="G206" i="35"/>
  <c r="H198" i="35"/>
  <c r="K14" i="35"/>
  <c r="M22" i="35"/>
  <c r="M23" i="35"/>
  <c r="M24" i="35"/>
  <c r="M25" i="35"/>
  <c r="M26" i="35"/>
  <c r="M27" i="35"/>
  <c r="M28" i="35"/>
  <c r="M29" i="35"/>
  <c r="M30" i="35"/>
  <c r="M31" i="35"/>
  <c r="M32" i="35"/>
  <c r="M33" i="35"/>
  <c r="M34" i="35"/>
  <c r="M35" i="35"/>
  <c r="M36" i="35"/>
  <c r="M37" i="35"/>
  <c r="M38" i="35"/>
  <c r="M39" i="35"/>
  <c r="M40" i="35"/>
  <c r="M41" i="35"/>
  <c r="M42" i="35"/>
  <c r="M43" i="35"/>
  <c r="M44" i="35"/>
  <c r="M45" i="35"/>
  <c r="M46" i="35"/>
  <c r="M47" i="35"/>
  <c r="M48" i="35"/>
  <c r="M49" i="35"/>
  <c r="M50" i="35"/>
  <c r="M51" i="35"/>
  <c r="M52" i="35"/>
  <c r="M53" i="35"/>
  <c r="M54" i="35"/>
  <c r="M55" i="35"/>
  <c r="M56" i="35"/>
  <c r="M77" i="35"/>
  <c r="M61" i="35"/>
  <c r="M62" i="35"/>
  <c r="M63" i="35"/>
  <c r="M64" i="35"/>
  <c r="M65" i="35"/>
  <c r="M66" i="35"/>
  <c r="M67" i="35"/>
  <c r="M68" i="35"/>
  <c r="M69" i="35"/>
  <c r="M70" i="35"/>
  <c r="M71" i="35"/>
  <c r="M72" i="35"/>
  <c r="M73" i="35"/>
  <c r="M74" i="35"/>
  <c r="M75" i="35"/>
  <c r="M76" i="35"/>
  <c r="M92" i="35"/>
  <c r="M81" i="35"/>
  <c r="M82" i="35"/>
  <c r="M83" i="35"/>
  <c r="M84" i="35"/>
  <c r="M85" i="35"/>
  <c r="M86" i="35"/>
  <c r="M87" i="35"/>
  <c r="M88" i="35"/>
  <c r="M89" i="35"/>
  <c r="M90" i="35"/>
  <c r="M91" i="35"/>
  <c r="M101" i="35"/>
  <c r="M96" i="35"/>
  <c r="M97" i="35"/>
  <c r="M98" i="35"/>
  <c r="M99" i="35"/>
  <c r="M100" i="35"/>
  <c r="M110" i="35"/>
  <c r="M105" i="35"/>
  <c r="M106" i="35"/>
  <c r="M107" i="35"/>
  <c r="M108" i="35"/>
  <c r="M109" i="35"/>
  <c r="M118" i="35"/>
  <c r="M114" i="35"/>
  <c r="M115" i="35"/>
  <c r="M116" i="35"/>
  <c r="M117" i="35"/>
  <c r="M122" i="35"/>
  <c r="M123" i="35"/>
  <c r="M124" i="35"/>
  <c r="M125" i="35"/>
  <c r="M126" i="35"/>
  <c r="M127" i="35"/>
  <c r="M139" i="35"/>
  <c r="M128" i="35"/>
  <c r="M129" i="35"/>
  <c r="M130" i="35"/>
  <c r="M131" i="35"/>
  <c r="M133" i="35"/>
  <c r="M134" i="35"/>
  <c r="M135" i="35"/>
  <c r="M136" i="35"/>
  <c r="M137" i="35"/>
  <c r="M138" i="35"/>
  <c r="M147" i="35"/>
  <c r="M143" i="35"/>
  <c r="M144" i="35"/>
  <c r="M145" i="35"/>
  <c r="M146" i="35"/>
  <c r="M164" i="35"/>
  <c r="M151" i="35"/>
  <c r="M152" i="35"/>
  <c r="M153" i="35"/>
  <c r="M154" i="35"/>
  <c r="M155" i="35"/>
  <c r="M156" i="35"/>
  <c r="M157" i="35"/>
  <c r="M158" i="35"/>
  <c r="M159" i="35"/>
  <c r="M160" i="35"/>
  <c r="M161" i="35"/>
  <c r="M162" i="35"/>
  <c r="M163" i="35"/>
  <c r="M181" i="35"/>
  <c r="M168" i="35"/>
  <c r="M169" i="35"/>
  <c r="M170" i="35"/>
  <c r="M171" i="35"/>
  <c r="M172" i="35"/>
  <c r="M173" i="35"/>
  <c r="M174" i="35"/>
  <c r="M175" i="35"/>
  <c r="M176" i="35"/>
  <c r="M177" i="35"/>
  <c r="M178" i="35"/>
  <c r="M179" i="35"/>
  <c r="M180" i="35"/>
  <c r="H195" i="35"/>
  <c r="H196" i="35"/>
  <c r="H197" i="35"/>
  <c r="M167" i="35"/>
  <c r="M150" i="35"/>
  <c r="M142" i="35"/>
  <c r="M121" i="35"/>
  <c r="M113" i="35"/>
  <c r="M104" i="35"/>
  <c r="M95" i="35"/>
  <c r="M80" i="35"/>
  <c r="M60" i="35"/>
  <c r="M57" i="35"/>
  <c r="M21" i="35"/>
  <c r="M17" i="35"/>
  <c r="M183" i="35"/>
  <c r="C183" i="14"/>
  <c r="C190" i="14" s="1"/>
  <c r="D183" i="14"/>
  <c r="D190" i="14" s="1"/>
  <c r="E183" i="14"/>
  <c r="E190" i="14" s="1"/>
  <c r="N13" i="38" l="1"/>
  <c r="N13" i="40"/>
  <c r="N12" i="38"/>
  <c r="N12" i="40"/>
  <c r="N15" i="38"/>
  <c r="N15" i="40"/>
  <c r="G206" i="21"/>
  <c r="K16" i="21"/>
  <c r="N12" i="35"/>
  <c r="N12" i="36"/>
  <c r="N15" i="35"/>
  <c r="N15" i="36"/>
  <c r="N13" i="35"/>
  <c r="N13" i="36"/>
  <c r="M172" i="11"/>
  <c r="H194" i="11"/>
  <c r="M122" i="11"/>
  <c r="M146" i="11"/>
  <c r="M88" i="11"/>
  <c r="M190" i="24"/>
  <c r="M21" i="11"/>
  <c r="M110" i="25"/>
  <c r="M156" i="11"/>
  <c r="M162" i="25"/>
  <c r="M142" i="25"/>
  <c r="M180" i="11"/>
  <c r="M32" i="11"/>
  <c r="M144" i="11"/>
  <c r="M162" i="11"/>
  <c r="M70" i="25"/>
  <c r="M139" i="11"/>
  <c r="M91" i="11"/>
  <c r="M29" i="25"/>
  <c r="M150" i="11"/>
  <c r="M107" i="11"/>
  <c r="M42" i="11"/>
  <c r="M44" i="11"/>
  <c r="M171" i="11"/>
  <c r="M101" i="11"/>
  <c r="M124" i="25"/>
  <c r="M17" i="11"/>
  <c r="M82" i="11"/>
  <c r="M63" i="11"/>
  <c r="M108" i="11"/>
  <c r="M113" i="11"/>
  <c r="M45" i="11"/>
  <c r="M60" i="25"/>
  <c r="M109" i="11"/>
  <c r="M37" i="11"/>
  <c r="M158" i="11"/>
  <c r="M142" i="11"/>
  <c r="M145" i="11"/>
  <c r="M108" i="25"/>
  <c r="M48" i="11"/>
  <c r="M106" i="11"/>
  <c r="M96" i="25"/>
  <c r="M46" i="11"/>
  <c r="M87" i="11"/>
  <c r="M134" i="11"/>
  <c r="M67" i="11"/>
  <c r="H198" i="11"/>
  <c r="M99" i="25"/>
  <c r="M72" i="25"/>
  <c r="M136" i="11"/>
  <c r="M110" i="11"/>
  <c r="M35" i="11"/>
  <c r="M104" i="11"/>
  <c r="M29" i="11"/>
  <c r="M154" i="11"/>
  <c r="M96" i="11"/>
  <c r="M105" i="11"/>
  <c r="M98" i="11"/>
  <c r="M144" i="25"/>
  <c r="M150" i="25"/>
  <c r="M156" i="25"/>
  <c r="M127" i="11"/>
  <c r="M164" i="11"/>
  <c r="M100" i="11"/>
  <c r="M124" i="11"/>
  <c r="M176" i="11"/>
  <c r="M47" i="11"/>
  <c r="M147" i="11"/>
  <c r="M50" i="11"/>
  <c r="M152" i="11"/>
  <c r="M183" i="11"/>
  <c r="M32" i="25"/>
  <c r="M31" i="25"/>
  <c r="M178" i="25"/>
  <c r="M143" i="11"/>
  <c r="M179" i="11"/>
  <c r="H197" i="11"/>
  <c r="M159" i="11"/>
  <c r="M25" i="11"/>
  <c r="M52" i="11"/>
  <c r="M155" i="11"/>
  <c r="M55" i="11"/>
  <c r="M157" i="11"/>
  <c r="M104" i="25"/>
  <c r="M65" i="25"/>
  <c r="M177" i="11"/>
  <c r="M51" i="11"/>
  <c r="M38" i="11"/>
  <c r="M174" i="11"/>
  <c r="M41" i="11"/>
  <c r="M60" i="11"/>
  <c r="M160" i="11"/>
  <c r="M62" i="11"/>
  <c r="M163" i="11"/>
  <c r="M39" i="25"/>
  <c r="M66" i="25"/>
  <c r="M56" i="25"/>
  <c r="M38" i="25"/>
  <c r="M117" i="25"/>
  <c r="M84" i="11"/>
  <c r="M90" i="11"/>
  <c r="M153" i="11"/>
  <c r="M130" i="11"/>
  <c r="M161" i="11"/>
  <c r="M168" i="11"/>
  <c r="M71" i="11"/>
  <c r="M89" i="11"/>
  <c r="M125" i="11"/>
  <c r="M138" i="11"/>
  <c r="M115" i="11"/>
  <c r="M36" i="11"/>
  <c r="M83" i="11"/>
  <c r="M135" i="11"/>
  <c r="H195" i="11"/>
  <c r="M39" i="11"/>
  <c r="M86" i="11"/>
  <c r="M137" i="11"/>
  <c r="H196" i="11"/>
  <c r="M124" i="10"/>
  <c r="K14" i="10"/>
  <c r="M157" i="25"/>
  <c r="M51" i="25"/>
  <c r="M121" i="25"/>
  <c r="M135" i="25"/>
  <c r="M169" i="11"/>
  <c r="M30" i="11"/>
  <c r="M22" i="11"/>
  <c r="M64" i="11"/>
  <c r="M61" i="11"/>
  <c r="M97" i="11"/>
  <c r="M69" i="11"/>
  <c r="M27" i="11"/>
  <c r="M33" i="11"/>
  <c r="M81" i="11"/>
  <c r="M57" i="11"/>
  <c r="K14" i="11"/>
  <c r="M65" i="11"/>
  <c r="M116" i="11"/>
  <c r="M167" i="11"/>
  <c r="M23" i="11"/>
  <c r="M68" i="11"/>
  <c r="M118" i="11"/>
  <c r="M170" i="11"/>
  <c r="M89" i="10"/>
  <c r="M37" i="10"/>
  <c r="M81" i="10"/>
  <c r="M43" i="25"/>
  <c r="M87" i="25"/>
  <c r="M153" i="25"/>
  <c r="M151" i="25"/>
  <c r="M24" i="11"/>
  <c r="M43" i="11"/>
  <c r="M66" i="11"/>
  <c r="M77" i="11"/>
  <c r="M92" i="11"/>
  <c r="M133" i="11"/>
  <c r="M40" i="11"/>
  <c r="M56" i="11"/>
  <c r="M49" i="11"/>
  <c r="M99" i="11"/>
  <c r="M75" i="11"/>
  <c r="M26" i="11"/>
  <c r="M70" i="11"/>
  <c r="M123" i="11"/>
  <c r="M173" i="11"/>
  <c r="M28" i="11"/>
  <c r="M73" i="11"/>
  <c r="M126" i="11"/>
  <c r="M175" i="11"/>
  <c r="M123" i="10"/>
  <c r="M44" i="25"/>
  <c r="M35" i="25"/>
  <c r="M24" i="25"/>
  <c r="M26" i="25"/>
  <c r="M173" i="25"/>
  <c r="M53" i="11"/>
  <c r="M74" i="11"/>
  <c r="M117" i="11"/>
  <c r="M114" i="11"/>
  <c r="M129" i="11"/>
  <c r="M151" i="11"/>
  <c r="M54" i="11"/>
  <c r="M72" i="11"/>
  <c r="M85" i="11"/>
  <c r="M121" i="11"/>
  <c r="M95" i="11"/>
  <c r="M31" i="11"/>
  <c r="M76" i="11"/>
  <c r="M128" i="11"/>
  <c r="M178" i="11"/>
  <c r="M34" i="11"/>
  <c r="M80" i="11"/>
  <c r="M131" i="11"/>
  <c r="M181" i="11"/>
  <c r="M36" i="10"/>
  <c r="M134" i="10"/>
  <c r="M86" i="10"/>
  <c r="M131" i="10"/>
  <c r="H195" i="10"/>
  <c r="M26" i="10"/>
  <c r="M71" i="10"/>
  <c r="M136" i="10"/>
  <c r="G206" i="10"/>
  <c r="M116" i="10"/>
  <c r="M90" i="10"/>
  <c r="M47" i="10"/>
  <c r="M48" i="10"/>
  <c r="M44" i="10"/>
  <c r="M100" i="10"/>
  <c r="M105" i="10"/>
  <c r="M55" i="10"/>
  <c r="M108" i="10"/>
  <c r="M72" i="10"/>
  <c r="M177" i="10"/>
  <c r="M63" i="10"/>
  <c r="M61" i="10"/>
  <c r="M118" i="10"/>
  <c r="M126" i="10"/>
  <c r="M66" i="10"/>
  <c r="M46" i="10"/>
  <c r="M109" i="10"/>
  <c r="M151" i="10"/>
  <c r="M138" i="10"/>
  <c r="M173" i="10"/>
  <c r="M83" i="10"/>
  <c r="M160" i="10"/>
  <c r="M70" i="10"/>
  <c r="M147" i="10"/>
  <c r="M96" i="10"/>
  <c r="M168" i="10"/>
  <c r="M143" i="10"/>
  <c r="N13" i="19"/>
  <c r="M122" i="10"/>
  <c r="M22" i="10"/>
  <c r="M169" i="10"/>
  <c r="M158" i="10"/>
  <c r="M23" i="10"/>
  <c r="M91" i="10"/>
  <c r="M170" i="10"/>
  <c r="M80" i="10"/>
  <c r="M157" i="10"/>
  <c r="M144" i="10"/>
  <c r="M77" i="10"/>
  <c r="M172" i="10"/>
  <c r="M33" i="10"/>
  <c r="M180" i="10"/>
  <c r="M163" i="10"/>
  <c r="M27" i="10"/>
  <c r="M97" i="10"/>
  <c r="M174" i="10"/>
  <c r="M84" i="10"/>
  <c r="M161" i="10"/>
  <c r="G208" i="19"/>
  <c r="M25" i="10"/>
  <c r="M156" i="10"/>
  <c r="M75" i="10"/>
  <c r="M82" i="10"/>
  <c r="M67" i="10"/>
  <c r="M50" i="10"/>
  <c r="M21" i="10"/>
  <c r="M43" i="10"/>
  <c r="M117" i="10"/>
  <c r="M32" i="10"/>
  <c r="M104" i="10"/>
  <c r="M179" i="10"/>
  <c r="M107" i="25"/>
  <c r="M175" i="25"/>
  <c r="M41" i="25"/>
  <c r="M69" i="25"/>
  <c r="M53" i="25"/>
  <c r="M77" i="25"/>
  <c r="M81" i="25"/>
  <c r="M62" i="25"/>
  <c r="M33" i="25"/>
  <c r="M129" i="25"/>
  <c r="M40" i="25"/>
  <c r="M133" i="25"/>
  <c r="M30" i="25"/>
  <c r="M64" i="25"/>
  <c r="M100" i="25"/>
  <c r="M139" i="25"/>
  <c r="M177" i="25"/>
  <c r="M146" i="25"/>
  <c r="H198" i="25"/>
  <c r="H195" i="25"/>
  <c r="M95" i="25"/>
  <c r="M91" i="25"/>
  <c r="M89" i="25"/>
  <c r="M55" i="25"/>
  <c r="M88" i="25"/>
  <c r="M97" i="25"/>
  <c r="M71" i="25"/>
  <c r="M47" i="25"/>
  <c r="M143" i="25"/>
  <c r="M49" i="25"/>
  <c r="M138" i="25"/>
  <c r="M34" i="25"/>
  <c r="M68" i="25"/>
  <c r="M106" i="25"/>
  <c r="M145" i="25"/>
  <c r="M181" i="25"/>
  <c r="M152" i="25"/>
  <c r="G206" i="25"/>
  <c r="M48" i="25"/>
  <c r="M115" i="25"/>
  <c r="M52" i="25"/>
  <c r="M75" i="25"/>
  <c r="M27" i="25"/>
  <c r="H194" i="25"/>
  <c r="M67" i="25"/>
  <c r="M161" i="25"/>
  <c r="M158" i="25"/>
  <c r="M42" i="25"/>
  <c r="M76" i="25"/>
  <c r="M116" i="25"/>
  <c r="M155" i="25"/>
  <c r="M123" i="25"/>
  <c r="M160" i="25"/>
  <c r="M57" i="25"/>
  <c r="M113" i="25"/>
  <c r="M21" i="25"/>
  <c r="M128" i="25"/>
  <c r="M63" i="25"/>
  <c r="M134" i="25"/>
  <c r="M36" i="25"/>
  <c r="M17" i="25"/>
  <c r="M109" i="25"/>
  <c r="M83" i="25"/>
  <c r="M168" i="25"/>
  <c r="M85" i="25"/>
  <c r="M171" i="25"/>
  <c r="M46" i="25"/>
  <c r="M82" i="25"/>
  <c r="M122" i="25"/>
  <c r="M159" i="25"/>
  <c r="M127" i="25"/>
  <c r="M164" i="25"/>
  <c r="M180" i="25"/>
  <c r="M74" i="25"/>
  <c r="M25" i="25"/>
  <c r="M125" i="25"/>
  <c r="M80" i="25"/>
  <c r="M154" i="25"/>
  <c r="M84" i="25"/>
  <c r="M147" i="25"/>
  <c r="M45" i="25"/>
  <c r="M28" i="25"/>
  <c r="H196" i="25"/>
  <c r="M92" i="25"/>
  <c r="M179" i="25"/>
  <c r="M101" i="25"/>
  <c r="M176" i="25"/>
  <c r="M50" i="25"/>
  <c r="M86" i="25"/>
  <c r="M126" i="25"/>
  <c r="M163" i="25"/>
  <c r="M131" i="25"/>
  <c r="M170" i="25"/>
  <c r="M98" i="25"/>
  <c r="M73" i="25"/>
  <c r="M137" i="25"/>
  <c r="M23" i="25"/>
  <c r="M167" i="25"/>
  <c r="M118" i="25"/>
  <c r="M172" i="25"/>
  <c r="M61" i="25"/>
  <c r="M37" i="25"/>
  <c r="K14" i="25"/>
  <c r="M105" i="25"/>
  <c r="H197" i="25"/>
  <c r="M114" i="25"/>
  <c r="M22" i="25"/>
  <c r="M54" i="25"/>
  <c r="M90" i="25"/>
  <c r="M130" i="25"/>
  <c r="M169" i="25"/>
  <c r="M136" i="25"/>
  <c r="M174" i="25"/>
  <c r="K15" i="14"/>
  <c r="N13" i="13"/>
  <c r="M154" i="10"/>
  <c r="M95" i="10"/>
  <c r="M159" i="10"/>
  <c r="M135" i="10"/>
  <c r="M85" i="10"/>
  <c r="M162" i="10"/>
  <c r="M68" i="10"/>
  <c r="M145" i="10"/>
  <c r="M76" i="10"/>
  <c r="M17" i="10"/>
  <c r="M51" i="10"/>
  <c r="M87" i="10"/>
  <c r="M127" i="10"/>
  <c r="M164" i="10"/>
  <c r="M40" i="10"/>
  <c r="M74" i="10"/>
  <c r="M114" i="10"/>
  <c r="M153" i="10"/>
  <c r="H196" i="10"/>
  <c r="M41" i="10"/>
  <c r="M139" i="10"/>
  <c r="M42" i="10"/>
  <c r="M38" i="10"/>
  <c r="M110" i="10"/>
  <c r="M29" i="10"/>
  <c r="M99" i="10"/>
  <c r="M176" i="10"/>
  <c r="M129" i="10"/>
  <c r="M31" i="10"/>
  <c r="M65" i="10"/>
  <c r="M101" i="10"/>
  <c r="M142" i="10"/>
  <c r="M178" i="10"/>
  <c r="M52" i="10"/>
  <c r="M88" i="10"/>
  <c r="M128" i="10"/>
  <c r="M167" i="10"/>
  <c r="M64" i="10"/>
  <c r="H197" i="10"/>
  <c r="M53" i="10"/>
  <c r="M49" i="10"/>
  <c r="M125" i="10"/>
  <c r="M34" i="10"/>
  <c r="M106" i="10"/>
  <c r="M181" i="10"/>
  <c r="M150" i="10"/>
  <c r="M35" i="10"/>
  <c r="M69" i="10"/>
  <c r="M107" i="10"/>
  <c r="M146" i="10"/>
  <c r="M24" i="10"/>
  <c r="M56" i="10"/>
  <c r="M92" i="10"/>
  <c r="M133" i="10"/>
  <c r="M171" i="10"/>
  <c r="M30" i="10"/>
  <c r="M115" i="10"/>
  <c r="M57" i="10"/>
  <c r="M60" i="10"/>
  <c r="M54" i="10"/>
  <c r="M130" i="10"/>
  <c r="M45" i="10"/>
  <c r="M121" i="10"/>
  <c r="H194" i="10"/>
  <c r="M155" i="10"/>
  <c r="M39" i="10"/>
  <c r="M73" i="10"/>
  <c r="M113" i="10"/>
  <c r="M152" i="10"/>
  <c r="M28" i="10"/>
  <c r="M62" i="10"/>
  <c r="M98" i="10"/>
  <c r="M137" i="10"/>
  <c r="M175" i="10"/>
  <c r="N12" i="23"/>
  <c r="N12" i="20"/>
  <c r="N12" i="24"/>
  <c r="K14" i="14"/>
  <c r="I12" i="14"/>
  <c r="K17" i="14"/>
  <c r="K12" i="14"/>
  <c r="N13" i="25"/>
  <c r="G208" i="20"/>
  <c r="N12" i="25"/>
  <c r="N13" i="5"/>
  <c r="N12" i="13"/>
  <c r="N13" i="23"/>
  <c r="N12" i="6"/>
  <c r="N12" i="5"/>
  <c r="N13" i="20"/>
  <c r="N13" i="27"/>
  <c r="N12" i="19"/>
  <c r="N13" i="10"/>
  <c r="E208" i="14"/>
  <c r="N15" i="23"/>
  <c r="N15" i="11"/>
  <c r="N15" i="5"/>
  <c r="E208" i="21"/>
  <c r="N15" i="19"/>
  <c r="N15" i="21"/>
  <c r="N15" i="7"/>
  <c r="N15" i="13"/>
  <c r="N15" i="6"/>
  <c r="N15" i="10"/>
  <c r="N15" i="22"/>
  <c r="N15" i="25"/>
  <c r="N15" i="20"/>
  <c r="N15" i="27"/>
  <c r="N15" i="24"/>
  <c r="M183" i="10"/>
  <c r="K16" i="14"/>
  <c r="M190" i="21"/>
  <c r="N12" i="10"/>
  <c r="N13" i="24"/>
  <c r="G183" i="14"/>
  <c r="K57" i="14" s="1"/>
  <c r="N12" i="21"/>
  <c r="N12" i="11"/>
  <c r="N13" i="11"/>
  <c r="N13" i="22"/>
  <c r="N13" i="21"/>
  <c r="N12" i="27"/>
  <c r="N12" i="7"/>
  <c r="N13" i="7"/>
  <c r="N12" i="22"/>
  <c r="N13" i="6"/>
  <c r="M183" i="13"/>
  <c r="G208" i="35"/>
  <c r="M190" i="6"/>
  <c r="G206" i="11"/>
  <c r="M190" i="23"/>
  <c r="G207" i="11"/>
  <c r="K16" i="11"/>
  <c r="M190" i="7"/>
  <c r="G208" i="6"/>
  <c r="M190" i="5"/>
  <c r="M190" i="27"/>
  <c r="H177" i="10"/>
  <c r="H169" i="10"/>
  <c r="H159" i="10"/>
  <c r="H151" i="10"/>
  <c r="H139" i="10"/>
  <c r="H130" i="10"/>
  <c r="H122" i="10"/>
  <c r="H110" i="10"/>
  <c r="H100" i="10"/>
  <c r="H90" i="10"/>
  <c r="H82" i="10"/>
  <c r="H72" i="10"/>
  <c r="H64" i="10"/>
  <c r="H54" i="10"/>
  <c r="H38" i="10"/>
  <c r="H30" i="10"/>
  <c r="H173" i="10"/>
  <c r="H162" i="10"/>
  <c r="H153" i="10"/>
  <c r="H142" i="10"/>
  <c r="H129" i="10"/>
  <c r="H118" i="10"/>
  <c r="H107" i="10"/>
  <c r="H96" i="10"/>
  <c r="H85" i="10"/>
  <c r="H74" i="10"/>
  <c r="H65" i="10"/>
  <c r="H53" i="10"/>
  <c r="H44" i="10"/>
  <c r="H35" i="10"/>
  <c r="H26" i="10"/>
  <c r="H157" i="10"/>
  <c r="H101" i="10"/>
  <c r="H49" i="10"/>
  <c r="H172" i="10"/>
  <c r="H161" i="10"/>
  <c r="H152" i="10"/>
  <c r="H138" i="10"/>
  <c r="H128" i="10"/>
  <c r="H117" i="10"/>
  <c r="H95" i="10"/>
  <c r="H84" i="10"/>
  <c r="H73" i="10"/>
  <c r="H63" i="10"/>
  <c r="H52" i="10"/>
  <c r="H43" i="10"/>
  <c r="H34" i="10"/>
  <c r="H25" i="10"/>
  <c r="H168" i="10"/>
  <c r="H125" i="10"/>
  <c r="H89" i="10"/>
  <c r="H60" i="10"/>
  <c r="H21" i="10"/>
  <c r="H180" i="10"/>
  <c r="H171" i="10"/>
  <c r="H160" i="10"/>
  <c r="H150" i="10"/>
  <c r="H137" i="10"/>
  <c r="H127" i="10"/>
  <c r="H116" i="10"/>
  <c r="H105" i="10"/>
  <c r="H83" i="10"/>
  <c r="H71" i="10"/>
  <c r="H62" i="10"/>
  <c r="H51" i="10"/>
  <c r="H42" i="10"/>
  <c r="H33" i="10"/>
  <c r="H24" i="10"/>
  <c r="H135" i="10"/>
  <c r="H80" i="10"/>
  <c r="H40" i="10"/>
  <c r="H179" i="10"/>
  <c r="H170" i="10"/>
  <c r="H158" i="10"/>
  <c r="H147" i="10"/>
  <c r="H136" i="10"/>
  <c r="H126" i="10"/>
  <c r="H115" i="10"/>
  <c r="H91" i="10"/>
  <c r="H81" i="10"/>
  <c r="H70" i="10"/>
  <c r="H61" i="10"/>
  <c r="H50" i="10"/>
  <c r="H41" i="10"/>
  <c r="H32" i="10"/>
  <c r="H178" i="10"/>
  <c r="H146" i="10"/>
  <c r="H114" i="10"/>
  <c r="H69" i="10"/>
  <c r="H176" i="10"/>
  <c r="H154" i="10"/>
  <c r="H123" i="10"/>
  <c r="H66" i="10"/>
  <c r="H37" i="10"/>
  <c r="H45" i="10"/>
  <c r="H175" i="10"/>
  <c r="H145" i="10"/>
  <c r="H121" i="10"/>
  <c r="H87" i="10"/>
  <c r="H57" i="10"/>
  <c r="H36" i="10"/>
  <c r="H56" i="10"/>
  <c r="H133" i="10"/>
  <c r="H75" i="10"/>
  <c r="H68" i="10"/>
  <c r="H155" i="10"/>
  <c r="H124" i="10"/>
  <c r="H97" i="10"/>
  <c r="H39" i="10"/>
  <c r="H174" i="10"/>
  <c r="H144" i="10"/>
  <c r="H113" i="10"/>
  <c r="H86" i="10"/>
  <c r="H29" i="10"/>
  <c r="H76" i="10"/>
  <c r="H99" i="10"/>
  <c r="H156" i="10"/>
  <c r="H131" i="10"/>
  <c r="H98" i="10"/>
  <c r="H167" i="10"/>
  <c r="H143" i="10"/>
  <c r="H109" i="10"/>
  <c r="H77" i="10"/>
  <c r="H55" i="10"/>
  <c r="H28" i="10"/>
  <c r="H164" i="10"/>
  <c r="H134" i="10"/>
  <c r="H108" i="10"/>
  <c r="H48" i="10"/>
  <c r="H27" i="10"/>
  <c r="K13" i="10"/>
  <c r="H67" i="10"/>
  <c r="H47" i="10"/>
  <c r="H181" i="10"/>
  <c r="H88" i="10"/>
  <c r="H46" i="10"/>
  <c r="H22" i="10"/>
  <c r="H163" i="10"/>
  <c r="G190" i="10"/>
  <c r="H31" i="10"/>
  <c r="H106" i="10"/>
  <c r="H183" i="10"/>
  <c r="H23" i="10"/>
  <c r="H104" i="10"/>
  <c r="G208" i="7"/>
  <c r="G208" i="21"/>
  <c r="H92" i="10"/>
  <c r="G198" i="14"/>
  <c r="K196" i="14" s="1"/>
  <c r="M14" i="14"/>
  <c r="N14" i="40" s="1"/>
  <c r="M17" i="13"/>
  <c r="H183" i="25"/>
  <c r="K13" i="25"/>
  <c r="M183" i="25"/>
  <c r="H164" i="25"/>
  <c r="H146" i="25"/>
  <c r="H127" i="25"/>
  <c r="H108" i="25"/>
  <c r="H97" i="25"/>
  <c r="H90" i="25"/>
  <c r="H81" i="25"/>
  <c r="H70" i="25"/>
  <c r="H61" i="25"/>
  <c r="H54" i="25"/>
  <c r="H45" i="25"/>
  <c r="H36" i="25"/>
  <c r="H27" i="25"/>
  <c r="H22" i="25"/>
  <c r="H181" i="25"/>
  <c r="H174" i="25"/>
  <c r="H156" i="25"/>
  <c r="H136" i="25"/>
  <c r="H117" i="25"/>
  <c r="H110" i="25"/>
  <c r="H99" i="25"/>
  <c r="H88" i="25"/>
  <c r="H77" i="25"/>
  <c r="H72" i="25"/>
  <c r="H63" i="25"/>
  <c r="H52" i="25"/>
  <c r="H43" i="25"/>
  <c r="H38" i="25"/>
  <c r="H29" i="25"/>
  <c r="H179" i="25"/>
  <c r="H173" i="25"/>
  <c r="H168" i="25"/>
  <c r="H161" i="25"/>
  <c r="H155" i="25"/>
  <c r="H150" i="25"/>
  <c r="H143" i="25"/>
  <c r="H135" i="25"/>
  <c r="H129" i="25"/>
  <c r="H124" i="25"/>
  <c r="H116" i="25"/>
  <c r="H105" i="25"/>
  <c r="H92" i="25"/>
  <c r="H83" i="25"/>
  <c r="H76" i="25"/>
  <c r="H67" i="25"/>
  <c r="H56" i="25"/>
  <c r="H47" i="25"/>
  <c r="H42" i="25"/>
  <c r="H33" i="25"/>
  <c r="H24" i="25"/>
  <c r="H177" i="25"/>
  <c r="H172" i="25"/>
  <c r="H167" i="25"/>
  <c r="H159" i="25"/>
  <c r="H154" i="25"/>
  <c r="H147" i="25"/>
  <c r="H139" i="25"/>
  <c r="H134" i="25"/>
  <c r="H128" i="25"/>
  <c r="H122" i="25"/>
  <c r="H115" i="25"/>
  <c r="H104" i="25"/>
  <c r="H91" i="25"/>
  <c r="H86" i="25"/>
  <c r="H75" i="25"/>
  <c r="H66" i="25"/>
  <c r="H55" i="25"/>
  <c r="H50" i="25"/>
  <c r="H41" i="25"/>
  <c r="H32" i="25"/>
  <c r="H23" i="25"/>
  <c r="H175" i="25"/>
  <c r="H162" i="25"/>
  <c r="H151" i="25"/>
  <c r="H137" i="25"/>
  <c r="H125" i="25"/>
  <c r="H113" i="25"/>
  <c r="H68" i="25"/>
  <c r="H48" i="25"/>
  <c r="H39" i="25"/>
  <c r="H160" i="25"/>
  <c r="H123" i="25"/>
  <c r="H109" i="25"/>
  <c r="H98" i="25"/>
  <c r="H87" i="25"/>
  <c r="H46" i="25"/>
  <c r="H37" i="25"/>
  <c r="H28" i="25"/>
  <c r="H171" i="25"/>
  <c r="H145" i="25"/>
  <c r="H121" i="25"/>
  <c r="H96" i="25"/>
  <c r="H74" i="25"/>
  <c r="H170" i="25"/>
  <c r="H44" i="25"/>
  <c r="H180" i="25"/>
  <c r="H169" i="25"/>
  <c r="H157" i="25"/>
  <c r="H144" i="25"/>
  <c r="H130" i="25"/>
  <c r="H118" i="25"/>
  <c r="H106" i="25"/>
  <c r="H95" i="25"/>
  <c r="H84" i="25"/>
  <c r="H73" i="25"/>
  <c r="H34" i="25"/>
  <c r="H25" i="25"/>
  <c r="H176" i="25"/>
  <c r="H138" i="25"/>
  <c r="H114" i="25"/>
  <c r="H49" i="25"/>
  <c r="H31" i="25"/>
  <c r="H107" i="25"/>
  <c r="H64" i="25"/>
  <c r="H178" i="25"/>
  <c r="H142" i="25"/>
  <c r="H82" i="25"/>
  <c r="H71" i="25"/>
  <c r="H62" i="25"/>
  <c r="H51" i="25"/>
  <c r="H163" i="25"/>
  <c r="H153" i="25"/>
  <c r="H126" i="25"/>
  <c r="H101" i="25"/>
  <c r="H60" i="25"/>
  <c r="H40" i="25"/>
  <c r="H53" i="25"/>
  <c r="H35" i="25"/>
  <c r="H152" i="25"/>
  <c r="H100" i="25"/>
  <c r="H89" i="25"/>
  <c r="H80" i="25"/>
  <c r="H69" i="25"/>
  <c r="H30" i="25"/>
  <c r="H21" i="25"/>
  <c r="H158" i="25"/>
  <c r="H133" i="25"/>
  <c r="H85" i="25"/>
  <c r="H65" i="25"/>
  <c r="H26" i="25"/>
  <c r="H131" i="25"/>
  <c r="G190" i="25"/>
  <c r="M190" i="11"/>
  <c r="H198" i="13"/>
  <c r="G206" i="13"/>
  <c r="H194" i="13"/>
  <c r="K14" i="13"/>
  <c r="M181" i="13"/>
  <c r="M172" i="13"/>
  <c r="M161" i="13"/>
  <c r="M156" i="13"/>
  <c r="M145" i="13"/>
  <c r="M134" i="13"/>
  <c r="M124" i="13"/>
  <c r="M117" i="13"/>
  <c r="M106" i="13"/>
  <c r="M95" i="13"/>
  <c r="M84" i="13"/>
  <c r="M77" i="13"/>
  <c r="M68" i="13"/>
  <c r="M48" i="13"/>
  <c r="M43" i="13"/>
  <c r="M34" i="13"/>
  <c r="M25" i="13"/>
  <c r="M179" i="13"/>
  <c r="M174" i="13"/>
  <c r="M163" i="13"/>
  <c r="M154" i="13"/>
  <c r="M143" i="13"/>
  <c r="M136" i="13"/>
  <c r="M126" i="13"/>
  <c r="M115" i="13"/>
  <c r="M104" i="13"/>
  <c r="M97" i="13"/>
  <c r="M86" i="13"/>
  <c r="M75" i="13"/>
  <c r="M66" i="13"/>
  <c r="M61" i="13"/>
  <c r="M50" i="13"/>
  <c r="M41" i="13"/>
  <c r="M32" i="13"/>
  <c r="M27" i="13"/>
  <c r="H195" i="13"/>
  <c r="M178" i="13"/>
  <c r="M169" i="13"/>
  <c r="M158" i="13"/>
  <c r="M147" i="13"/>
  <c r="M142" i="13"/>
  <c r="M130" i="13"/>
  <c r="M121" i="13"/>
  <c r="M108" i="13"/>
  <c r="M101" i="13"/>
  <c r="M90" i="13"/>
  <c r="M81" i="13"/>
  <c r="M70" i="13"/>
  <c r="M65" i="13"/>
  <c r="M54" i="13"/>
  <c r="M45" i="13"/>
  <c r="M36" i="13"/>
  <c r="M31" i="13"/>
  <c r="M22" i="13"/>
  <c r="M177" i="13"/>
  <c r="M168" i="13"/>
  <c r="M157" i="13"/>
  <c r="M152" i="13"/>
  <c r="M139" i="13"/>
  <c r="M129" i="13"/>
  <c r="M118" i="13"/>
  <c r="M113" i="13"/>
  <c r="M100" i="13"/>
  <c r="M89" i="13"/>
  <c r="M80" i="13"/>
  <c r="M73" i="13"/>
  <c r="M64" i="13"/>
  <c r="M53" i="13"/>
  <c r="M44" i="13"/>
  <c r="M39" i="13"/>
  <c r="M30" i="13"/>
  <c r="M21" i="13"/>
  <c r="M160" i="13"/>
  <c r="M151" i="13"/>
  <c r="M138" i="13"/>
  <c r="M128" i="13"/>
  <c r="M83" i="13"/>
  <c r="M72" i="13"/>
  <c r="M63" i="13"/>
  <c r="M52" i="13"/>
  <c r="M171" i="13"/>
  <c r="M127" i="13"/>
  <c r="M116" i="13"/>
  <c r="M105" i="13"/>
  <c r="M92" i="13"/>
  <c r="M51" i="13"/>
  <c r="M42" i="13"/>
  <c r="M33" i="13"/>
  <c r="M24" i="13"/>
  <c r="M159" i="13"/>
  <c r="M137" i="13"/>
  <c r="M91" i="13"/>
  <c r="M71" i="13"/>
  <c r="M23" i="13"/>
  <c r="M114" i="13"/>
  <c r="M69" i="13"/>
  <c r="M176" i="13"/>
  <c r="M167" i="13"/>
  <c r="M123" i="13"/>
  <c r="M110" i="13"/>
  <c r="M99" i="13"/>
  <c r="M88" i="13"/>
  <c r="M47" i="13"/>
  <c r="M38" i="13"/>
  <c r="M29" i="13"/>
  <c r="M131" i="13"/>
  <c r="M109" i="13"/>
  <c r="M46" i="13"/>
  <c r="M28" i="13"/>
  <c r="M125" i="13"/>
  <c r="M40" i="13"/>
  <c r="M164" i="13"/>
  <c r="M155" i="13"/>
  <c r="M144" i="13"/>
  <c r="M133" i="13"/>
  <c r="M87" i="13"/>
  <c r="M76" i="13"/>
  <c r="M67" i="13"/>
  <c r="M56" i="13"/>
  <c r="H197" i="13"/>
  <c r="M175" i="13"/>
  <c r="M122" i="13"/>
  <c r="M98" i="13"/>
  <c r="M55" i="13"/>
  <c r="M37" i="13"/>
  <c r="M135" i="13"/>
  <c r="M49" i="13"/>
  <c r="M173" i="13"/>
  <c r="M162" i="13"/>
  <c r="M153" i="13"/>
  <c r="M107" i="13"/>
  <c r="M96" i="13"/>
  <c r="M85" i="13"/>
  <c r="M74" i="13"/>
  <c r="M35" i="13"/>
  <c r="M26" i="13"/>
  <c r="M180" i="13"/>
  <c r="M170" i="13"/>
  <c r="M150" i="13"/>
  <c r="M82" i="13"/>
  <c r="M62" i="13"/>
  <c r="M146" i="13"/>
  <c r="M60" i="13"/>
  <c r="H196" i="13"/>
  <c r="M57" i="13"/>
  <c r="G208" i="5"/>
  <c r="H57" i="25"/>
  <c r="M190" i="19"/>
  <c r="G208" i="23"/>
  <c r="G208" i="22"/>
  <c r="G208" i="24"/>
  <c r="M190" i="22"/>
  <c r="M190" i="13"/>
  <c r="N14" i="36" l="1"/>
  <c r="N14" i="38"/>
  <c r="G208" i="10"/>
  <c r="G208" i="25"/>
  <c r="G208" i="11"/>
  <c r="K153" i="14"/>
  <c r="K121" i="14"/>
  <c r="K85" i="14"/>
  <c r="K66" i="14"/>
  <c r="K104" i="14"/>
  <c r="K144" i="14"/>
  <c r="K161" i="14"/>
  <c r="K117" i="14"/>
  <c r="K48" i="14"/>
  <c r="K183" i="14"/>
  <c r="K180" i="14"/>
  <c r="K99" i="14"/>
  <c r="K143" i="14"/>
  <c r="K41" i="14"/>
  <c r="K162" i="14"/>
  <c r="K159" i="14"/>
  <c r="K108" i="14"/>
  <c r="K138" i="14"/>
  <c r="I13" i="14"/>
  <c r="K73" i="14"/>
  <c r="K51" i="14"/>
  <c r="K88" i="14"/>
  <c r="K170" i="14"/>
  <c r="K45" i="14"/>
  <c r="K67" i="14"/>
  <c r="K43" i="14"/>
  <c r="K27" i="14"/>
  <c r="K30" i="14"/>
  <c r="K118" i="14"/>
  <c r="K167" i="14"/>
  <c r="K101" i="14"/>
  <c r="K125" i="14"/>
  <c r="K131" i="14"/>
  <c r="K123" i="14"/>
  <c r="K64" i="14"/>
  <c r="K177" i="14"/>
  <c r="K124" i="14"/>
  <c r="K39" i="14"/>
  <c r="K23" i="14"/>
  <c r="K179" i="14"/>
  <c r="K38" i="14"/>
  <c r="K37" i="14"/>
  <c r="K44" i="14"/>
  <c r="K84" i="14"/>
  <c r="K62" i="14"/>
  <c r="K107" i="14"/>
  <c r="K130" i="14"/>
  <c r="K164" i="14"/>
  <c r="K155" i="14"/>
  <c r="K174" i="14"/>
  <c r="K154" i="14"/>
  <c r="K129" i="14"/>
  <c r="K52" i="14"/>
  <c r="K36" i="14"/>
  <c r="K110" i="14"/>
  <c r="K49" i="14"/>
  <c r="K50" i="14"/>
  <c r="K171" i="14"/>
  <c r="K95" i="14"/>
  <c r="K25" i="14"/>
  <c r="K74" i="14"/>
  <c r="K82" i="14"/>
  <c r="K157" i="14"/>
  <c r="K109" i="14"/>
  <c r="K152" i="14"/>
  <c r="K127" i="14"/>
  <c r="K97" i="14"/>
  <c r="K68" i="14"/>
  <c r="K163" i="14"/>
  <c r="K53" i="14"/>
  <c r="K100" i="14"/>
  <c r="G190" i="14"/>
  <c r="G192" i="14" s="1"/>
  <c r="K72" i="14"/>
  <c r="K114" i="14"/>
  <c r="K181" i="14"/>
  <c r="K134" i="14"/>
  <c r="K137" i="14"/>
  <c r="K46" i="14"/>
  <c r="K77" i="14"/>
  <c r="K35" i="14"/>
  <c r="K115" i="14"/>
  <c r="K156" i="14"/>
  <c r="K29" i="14"/>
  <c r="K54" i="14"/>
  <c r="K145" i="14"/>
  <c r="K83" i="14"/>
  <c r="K60" i="14"/>
  <c r="K132" i="14"/>
  <c r="K150" i="14"/>
  <c r="K90" i="14"/>
  <c r="K65" i="14"/>
  <c r="K116" i="14"/>
  <c r="K47" i="14"/>
  <c r="K28" i="14"/>
  <c r="K176" i="14"/>
  <c r="K80" i="14"/>
  <c r="K160" i="14"/>
  <c r="K136" i="14"/>
  <c r="K175" i="14"/>
  <c r="K63" i="14"/>
  <c r="K173" i="14"/>
  <c r="K24" i="14"/>
  <c r="K168" i="14"/>
  <c r="K172" i="14"/>
  <c r="K92" i="14"/>
  <c r="K76" i="14"/>
  <c r="K87" i="14"/>
  <c r="K122" i="14"/>
  <c r="K26" i="14"/>
  <c r="K135" i="14"/>
  <c r="K178" i="14"/>
  <c r="K40" i="14"/>
  <c r="K142" i="14"/>
  <c r="K75" i="14"/>
  <c r="K126" i="14"/>
  <c r="K139" i="14"/>
  <c r="K86" i="14"/>
  <c r="K113" i="14"/>
  <c r="K70" i="14"/>
  <c r="K56" i="14"/>
  <c r="K106" i="14"/>
  <c r="K147" i="14"/>
  <c r="K151" i="14"/>
  <c r="K71" i="14"/>
  <c r="K33" i="14"/>
  <c r="K69" i="14"/>
  <c r="K146" i="14"/>
  <c r="K21" i="14"/>
  <c r="K96" i="14"/>
  <c r="K81" i="14"/>
  <c r="K89" i="14"/>
  <c r="K98" i="14"/>
  <c r="K91" i="14"/>
  <c r="K105" i="14"/>
  <c r="K169" i="14"/>
  <c r="K128" i="14"/>
  <c r="K55" i="14"/>
  <c r="K42" i="14"/>
  <c r="K34" i="14"/>
  <c r="K32" i="14"/>
  <c r="K22" i="14"/>
  <c r="K61" i="14"/>
  <c r="K133" i="14"/>
  <c r="K158" i="14"/>
  <c r="K31" i="14"/>
  <c r="M190" i="10"/>
  <c r="M190" i="25"/>
  <c r="G208" i="13"/>
  <c r="N14" i="35"/>
  <c r="N14" i="5"/>
  <c r="N14" i="11"/>
  <c r="N14" i="22"/>
  <c r="N14" i="20"/>
  <c r="N14" i="7"/>
  <c r="N14" i="6"/>
  <c r="N14" i="24"/>
  <c r="N14" i="25"/>
  <c r="N14" i="21"/>
  <c r="N14" i="19"/>
  <c r="N14" i="10"/>
  <c r="N14" i="13"/>
  <c r="N14" i="23"/>
  <c r="N14" i="27"/>
  <c r="M32" i="14"/>
  <c r="N32" i="40" s="1"/>
  <c r="M41" i="14"/>
  <c r="N41" i="40" s="1"/>
  <c r="M65" i="14"/>
  <c r="N65" i="40" s="1"/>
  <c r="M89" i="14"/>
  <c r="N89" i="40" s="1"/>
  <c r="M123" i="14"/>
  <c r="N123" i="40" s="1"/>
  <c r="M162" i="14"/>
  <c r="N162" i="40" s="1"/>
  <c r="M43" i="14"/>
  <c r="N43" i="40" s="1"/>
  <c r="K194" i="14"/>
  <c r="M23" i="14"/>
  <c r="N23" i="40" s="1"/>
  <c r="M33" i="14"/>
  <c r="N33" i="40" s="1"/>
  <c r="M53" i="14"/>
  <c r="N53" i="40" s="1"/>
  <c r="M66" i="14"/>
  <c r="N66" i="40" s="1"/>
  <c r="M155" i="14"/>
  <c r="N155" i="40" s="1"/>
  <c r="M172" i="14"/>
  <c r="N172" i="40" s="1"/>
  <c r="M63" i="14"/>
  <c r="N63" i="40" s="1"/>
  <c r="M54" i="14"/>
  <c r="N54" i="40" s="1"/>
  <c r="M68" i="14"/>
  <c r="N68" i="40" s="1"/>
  <c r="M25" i="14"/>
  <c r="N25" i="40" s="1"/>
  <c r="M69" i="14"/>
  <c r="N69" i="40" s="1"/>
  <c r="M157" i="14"/>
  <c r="N157" i="40" s="1"/>
  <c r="K195" i="14"/>
  <c r="M26" i="14"/>
  <c r="N26" i="40" s="1"/>
  <c r="M36" i="14"/>
  <c r="N36" i="40" s="1"/>
  <c r="M46" i="14"/>
  <c r="N46" i="40" s="1"/>
  <c r="M71" i="14"/>
  <c r="N71" i="40" s="1"/>
  <c r="M83" i="14"/>
  <c r="N83" i="40" s="1"/>
  <c r="M107" i="14"/>
  <c r="N107" i="40" s="1"/>
  <c r="M115" i="14"/>
  <c r="N115" i="40" s="1"/>
  <c r="M126" i="14"/>
  <c r="N126" i="40" s="1"/>
  <c r="M136" i="14"/>
  <c r="N136" i="40" s="1"/>
  <c r="M146" i="14"/>
  <c r="N146" i="40" s="1"/>
  <c r="M158" i="14"/>
  <c r="N158" i="40" s="1"/>
  <c r="M168" i="14"/>
  <c r="N168" i="40" s="1"/>
  <c r="M174" i="14"/>
  <c r="N174" i="40" s="1"/>
  <c r="M129" i="14"/>
  <c r="N129" i="40" s="1"/>
  <c r="M27" i="14"/>
  <c r="N27" i="40" s="1"/>
  <c r="M38" i="14"/>
  <c r="N38" i="40" s="1"/>
  <c r="M73" i="14"/>
  <c r="N73" i="40" s="1"/>
  <c r="M127" i="14"/>
  <c r="N127" i="40" s="1"/>
  <c r="M137" i="14"/>
  <c r="N137" i="40" s="1"/>
  <c r="M159" i="14"/>
  <c r="N159" i="40" s="1"/>
  <c r="M169" i="14"/>
  <c r="N169" i="40" s="1"/>
  <c r="M175" i="14"/>
  <c r="N175" i="40" s="1"/>
  <c r="M48" i="14"/>
  <c r="N48" i="40" s="1"/>
  <c r="M74" i="14"/>
  <c r="N74" i="40" s="1"/>
  <c r="M97" i="14"/>
  <c r="N97" i="40" s="1"/>
  <c r="M117" i="14"/>
  <c r="N117" i="40" s="1"/>
  <c r="M138" i="14"/>
  <c r="N138" i="40" s="1"/>
  <c r="M160" i="14"/>
  <c r="N160" i="40" s="1"/>
  <c r="M176" i="14"/>
  <c r="N176" i="40" s="1"/>
  <c r="K197" i="14"/>
  <c r="M34" i="14"/>
  <c r="N34" i="40" s="1"/>
  <c r="M134" i="14"/>
  <c r="N134" i="40" s="1"/>
  <c r="M156" i="14"/>
  <c r="N156" i="40" s="1"/>
  <c r="M67" i="14"/>
  <c r="N67" i="40" s="1"/>
  <c r="M55" i="14"/>
  <c r="N55" i="40" s="1"/>
  <c r="M125" i="14"/>
  <c r="N125" i="40" s="1"/>
  <c r="M173" i="14"/>
  <c r="N173" i="40" s="1"/>
  <c r="M47" i="14"/>
  <c r="N47" i="40" s="1"/>
  <c r="M84" i="14"/>
  <c r="N84" i="40" s="1"/>
  <c r="M116" i="14"/>
  <c r="N116" i="40" s="1"/>
  <c r="M153" i="14"/>
  <c r="N153" i="40" s="1"/>
  <c r="M28" i="14"/>
  <c r="N28" i="40" s="1"/>
  <c r="M39" i="14"/>
  <c r="N39" i="40" s="1"/>
  <c r="M85" i="14"/>
  <c r="N85" i="40" s="1"/>
  <c r="M108" i="14"/>
  <c r="N108" i="40" s="1"/>
  <c r="M128" i="14"/>
  <c r="N128" i="40" s="1"/>
  <c r="M152" i="14"/>
  <c r="N152" i="40" s="1"/>
  <c r="M30" i="14"/>
  <c r="N30" i="40" s="1"/>
  <c r="M90" i="14"/>
  <c r="N90" i="40" s="1"/>
  <c r="M180" i="14"/>
  <c r="N180" i="40" s="1"/>
  <c r="M35" i="14"/>
  <c r="N35" i="40" s="1"/>
  <c r="M91" i="14"/>
  <c r="N91" i="40" s="1"/>
  <c r="M87" i="14"/>
  <c r="N87" i="40" s="1"/>
  <c r="M29" i="14"/>
  <c r="N29" i="40" s="1"/>
  <c r="M40" i="14"/>
  <c r="N40" i="40" s="1"/>
  <c r="M49" i="14"/>
  <c r="N49" i="40" s="1"/>
  <c r="M62" i="14"/>
  <c r="N62" i="40" s="1"/>
  <c r="M75" i="14"/>
  <c r="N75" i="40" s="1"/>
  <c r="M88" i="14"/>
  <c r="N88" i="40" s="1"/>
  <c r="M98" i="14"/>
  <c r="N98" i="40" s="1"/>
  <c r="M130" i="14"/>
  <c r="N130" i="40" s="1"/>
  <c r="M161" i="14"/>
  <c r="N161" i="40" s="1"/>
  <c r="M170" i="14"/>
  <c r="N170" i="40" s="1"/>
  <c r="M177" i="14"/>
  <c r="N177" i="40" s="1"/>
  <c r="M37" i="14"/>
  <c r="N37" i="40" s="1"/>
  <c r="M51" i="14"/>
  <c r="N51" i="40" s="1"/>
  <c r="M76" i="14"/>
  <c r="N76" i="40" s="1"/>
  <c r="M99" i="14"/>
  <c r="N99" i="40" s="1"/>
  <c r="M109" i="14"/>
  <c r="N109" i="40" s="1"/>
  <c r="M131" i="14"/>
  <c r="N131" i="40" s="1"/>
  <c r="M144" i="14"/>
  <c r="N144" i="40" s="1"/>
  <c r="M171" i="14"/>
  <c r="N171" i="40" s="1"/>
  <c r="M178" i="14"/>
  <c r="N178" i="40" s="1"/>
  <c r="M31" i="14"/>
  <c r="N31" i="40" s="1"/>
  <c r="M42" i="14"/>
  <c r="N42" i="40" s="1"/>
  <c r="M82" i="14"/>
  <c r="N82" i="40" s="1"/>
  <c r="M100" i="14"/>
  <c r="N100" i="40" s="1"/>
  <c r="M133" i="14"/>
  <c r="N133" i="40" s="1"/>
  <c r="M145" i="14"/>
  <c r="N145" i="40" s="1"/>
  <c r="M163" i="14"/>
  <c r="N163" i="40" s="1"/>
  <c r="M179" i="14"/>
  <c r="N179" i="40" s="1"/>
  <c r="M52" i="14"/>
  <c r="N52" i="40" s="1"/>
  <c r="M44" i="14"/>
  <c r="N44" i="40" s="1"/>
  <c r="M167" i="14"/>
  <c r="N167" i="40" s="1"/>
  <c r="M45" i="14"/>
  <c r="N45" i="40" s="1"/>
  <c r="M106" i="14"/>
  <c r="N106" i="40" s="1"/>
  <c r="M135" i="14"/>
  <c r="N135" i="40" s="1"/>
  <c r="M122" i="14"/>
  <c r="N122" i="40" s="1"/>
  <c r="M64" i="14"/>
  <c r="N64" i="40" s="1"/>
  <c r="M113" i="14"/>
  <c r="N113" i="40" s="1"/>
  <c r="M60" i="14"/>
  <c r="N60" i="40" s="1"/>
  <c r="M183" i="14"/>
  <c r="N183" i="40" s="1"/>
  <c r="M96" i="14"/>
  <c r="N96" i="40" s="1"/>
  <c r="M24" i="14"/>
  <c r="N24" i="40" s="1"/>
  <c r="M77" i="14"/>
  <c r="N77" i="40" s="1"/>
  <c r="M56" i="14"/>
  <c r="N56" i="40" s="1"/>
  <c r="M118" i="14"/>
  <c r="N118" i="40" s="1"/>
  <c r="O118" i="40" s="1"/>
  <c r="P118" i="40" s="1"/>
  <c r="M132" i="14"/>
  <c r="M104" i="14"/>
  <c r="N104" i="40" s="1"/>
  <c r="I14" i="14"/>
  <c r="M114" i="14"/>
  <c r="N114" i="40" s="1"/>
  <c r="M150" i="14"/>
  <c r="N150" i="40" s="1"/>
  <c r="M110" i="14"/>
  <c r="N110" i="40" s="1"/>
  <c r="O110" i="40" s="1"/>
  <c r="P110" i="40" s="1"/>
  <c r="M72" i="14"/>
  <c r="N72" i="40" s="1"/>
  <c r="M81" i="14"/>
  <c r="N81" i="40" s="1"/>
  <c r="M164" i="14"/>
  <c r="N164" i="40" s="1"/>
  <c r="O164" i="40" s="1"/>
  <c r="P164" i="40" s="1"/>
  <c r="M61" i="14"/>
  <c r="N61" i="40" s="1"/>
  <c r="M50" i="14"/>
  <c r="N50" i="40" s="1"/>
  <c r="M139" i="14"/>
  <c r="N139" i="40" s="1"/>
  <c r="O139" i="40" s="1"/>
  <c r="P139" i="40" s="1"/>
  <c r="M22" i="14"/>
  <c r="N22" i="40" s="1"/>
  <c r="M86" i="14"/>
  <c r="N86" i="40" s="1"/>
  <c r="M57" i="14"/>
  <c r="N57" i="40" s="1"/>
  <c r="O57" i="40" s="1"/>
  <c r="P57" i="40" s="1"/>
  <c r="M181" i="14"/>
  <c r="N181" i="40" s="1"/>
  <c r="M95" i="14"/>
  <c r="N95" i="40" s="1"/>
  <c r="M143" i="14"/>
  <c r="N143" i="40" s="1"/>
  <c r="M142" i="14"/>
  <c r="N142" i="40" s="1"/>
  <c r="M101" i="14"/>
  <c r="N101" i="40" s="1"/>
  <c r="O101" i="40" s="1"/>
  <c r="P101" i="40" s="1"/>
  <c r="K198" i="14"/>
  <c r="M105" i="14"/>
  <c r="N105" i="40" s="1"/>
  <c r="M21" i="14"/>
  <c r="N21" i="40" s="1"/>
  <c r="M124" i="14"/>
  <c r="N124" i="40" s="1"/>
  <c r="M17" i="14"/>
  <c r="N17" i="40" s="1"/>
  <c r="M147" i="14"/>
  <c r="N147" i="40" s="1"/>
  <c r="O147" i="40" s="1"/>
  <c r="P147" i="40" s="1"/>
  <c r="M80" i="14"/>
  <c r="N80" i="40" s="1"/>
  <c r="M70" i="14"/>
  <c r="N70" i="40" s="1"/>
  <c r="M121" i="14"/>
  <c r="N121" i="40" s="1"/>
  <c r="M92" i="14"/>
  <c r="N92" i="40" s="1"/>
  <c r="O92" i="40" s="1"/>
  <c r="P92" i="40" s="1"/>
  <c r="M154" i="14"/>
  <c r="N154" i="40" s="1"/>
  <c r="M151" i="14"/>
  <c r="N151" i="40" s="1"/>
  <c r="P183" i="40" l="1"/>
  <c r="N92" i="36"/>
  <c r="O92" i="36" s="1"/>
  <c r="P92" i="36" s="1"/>
  <c r="N92" i="38"/>
  <c r="O92" i="38" s="1"/>
  <c r="P92" i="38" s="1"/>
  <c r="N110" i="36"/>
  <c r="O110" i="36" s="1"/>
  <c r="P110" i="36" s="1"/>
  <c r="N110" i="38"/>
  <c r="O110" i="38" s="1"/>
  <c r="P110" i="38" s="1"/>
  <c r="N144" i="36"/>
  <c r="N144" i="38"/>
  <c r="N152" i="36"/>
  <c r="N152" i="38"/>
  <c r="N27" i="36"/>
  <c r="N27" i="38"/>
  <c r="N115" i="36"/>
  <c r="N115" i="38"/>
  <c r="N66" i="36"/>
  <c r="N66" i="38"/>
  <c r="N24" i="36"/>
  <c r="N24" i="38"/>
  <c r="N106" i="36"/>
  <c r="N106" i="38"/>
  <c r="N29" i="36"/>
  <c r="N29" i="38"/>
  <c r="N47" i="36"/>
  <c r="N47" i="38"/>
  <c r="N175" i="36"/>
  <c r="N175" i="38"/>
  <c r="N69" i="36"/>
  <c r="N69" i="38"/>
  <c r="N65" i="36"/>
  <c r="N65" i="38"/>
  <c r="N101" i="36"/>
  <c r="O101" i="36" s="1"/>
  <c r="P101" i="36" s="1"/>
  <c r="N101" i="38"/>
  <c r="O101" i="38" s="1"/>
  <c r="P101" i="38" s="1"/>
  <c r="N96" i="36"/>
  <c r="N96" i="38"/>
  <c r="N100" i="36"/>
  <c r="N100" i="38"/>
  <c r="N109" i="36"/>
  <c r="N109" i="38"/>
  <c r="N130" i="36"/>
  <c r="N130" i="38"/>
  <c r="N87" i="36"/>
  <c r="N87" i="38"/>
  <c r="N108" i="36"/>
  <c r="N108" i="38"/>
  <c r="N173" i="36"/>
  <c r="N173" i="38"/>
  <c r="N176" i="36"/>
  <c r="N176" i="38"/>
  <c r="N169" i="36"/>
  <c r="N169" i="38"/>
  <c r="N174" i="36"/>
  <c r="N174" i="38"/>
  <c r="N83" i="36"/>
  <c r="N83" i="38"/>
  <c r="N25" i="36"/>
  <c r="N25" i="38"/>
  <c r="N33" i="36"/>
  <c r="N33" i="38"/>
  <c r="N41" i="36"/>
  <c r="N41" i="38"/>
  <c r="N80" i="36"/>
  <c r="N80" i="38"/>
  <c r="N142" i="36"/>
  <c r="N142" i="38"/>
  <c r="N50" i="36"/>
  <c r="N50" i="38"/>
  <c r="N183" i="36"/>
  <c r="N183" i="38"/>
  <c r="N167" i="36"/>
  <c r="N167" i="38"/>
  <c r="N82" i="36"/>
  <c r="N82" i="38"/>
  <c r="N99" i="36"/>
  <c r="N99" i="38"/>
  <c r="N98" i="36"/>
  <c r="N98" i="38"/>
  <c r="N91" i="36"/>
  <c r="N91" i="38"/>
  <c r="N85" i="36"/>
  <c r="N85" i="38"/>
  <c r="N125" i="36"/>
  <c r="N125" i="38"/>
  <c r="N160" i="36"/>
  <c r="N160" i="38"/>
  <c r="N159" i="36"/>
  <c r="N159" i="38"/>
  <c r="N168" i="36"/>
  <c r="N168" i="38"/>
  <c r="N71" i="36"/>
  <c r="N71" i="38"/>
  <c r="N68" i="36"/>
  <c r="N68" i="38"/>
  <c r="N23" i="36"/>
  <c r="N23" i="38"/>
  <c r="N32" i="36"/>
  <c r="N32" i="38"/>
  <c r="N77" i="36"/>
  <c r="N77" i="38"/>
  <c r="N170" i="36"/>
  <c r="N170" i="38"/>
  <c r="N34" i="36"/>
  <c r="N34" i="38"/>
  <c r="N22" i="36"/>
  <c r="N22" i="38"/>
  <c r="N161" i="36"/>
  <c r="N161" i="38"/>
  <c r="N129" i="36"/>
  <c r="N129" i="38"/>
  <c r="N70" i="36"/>
  <c r="N70" i="38"/>
  <c r="N143" i="36"/>
  <c r="N143" i="38"/>
  <c r="N76" i="36"/>
  <c r="N76" i="38"/>
  <c r="N55" i="36"/>
  <c r="N55" i="38"/>
  <c r="N46" i="36"/>
  <c r="N46" i="38"/>
  <c r="N17" i="36"/>
  <c r="N17" i="38"/>
  <c r="N95" i="36"/>
  <c r="N95" i="38"/>
  <c r="N164" i="36"/>
  <c r="O164" i="36" s="1"/>
  <c r="P164" i="36" s="1"/>
  <c r="N164" i="38"/>
  <c r="O164" i="38" s="1"/>
  <c r="P164" i="38" s="1"/>
  <c r="N113" i="36"/>
  <c r="N113" i="38"/>
  <c r="N52" i="36"/>
  <c r="N52" i="38"/>
  <c r="N31" i="36"/>
  <c r="N31" i="38"/>
  <c r="N51" i="36"/>
  <c r="N51" i="38"/>
  <c r="N75" i="36"/>
  <c r="N75" i="38"/>
  <c r="N180" i="36"/>
  <c r="N180" i="38"/>
  <c r="N28" i="36"/>
  <c r="N28" i="38"/>
  <c r="N67" i="36"/>
  <c r="N67" i="38"/>
  <c r="N117" i="36"/>
  <c r="N117" i="38"/>
  <c r="N127" i="36"/>
  <c r="N127" i="38"/>
  <c r="N146" i="36"/>
  <c r="N146" i="38"/>
  <c r="N36" i="36"/>
  <c r="N36" i="38"/>
  <c r="N63" i="36"/>
  <c r="N63" i="38"/>
  <c r="N43" i="36"/>
  <c r="N43" i="38"/>
  <c r="N105" i="36"/>
  <c r="N105" i="38"/>
  <c r="N135" i="36"/>
  <c r="N135" i="38"/>
  <c r="N84" i="36"/>
  <c r="N84" i="38"/>
  <c r="N121" i="36"/>
  <c r="N121" i="38"/>
  <c r="N150" i="36"/>
  <c r="N150" i="38"/>
  <c r="N133" i="36"/>
  <c r="N133" i="38"/>
  <c r="N128" i="36"/>
  <c r="N128" i="38"/>
  <c r="N107" i="36"/>
  <c r="N107" i="38"/>
  <c r="N53" i="36"/>
  <c r="N53" i="38"/>
  <c r="N139" i="36"/>
  <c r="O139" i="36" s="1"/>
  <c r="P139" i="36" s="1"/>
  <c r="N139" i="38"/>
  <c r="O139" i="38" s="1"/>
  <c r="P139" i="38" s="1"/>
  <c r="N147" i="36"/>
  <c r="O147" i="36" s="1"/>
  <c r="P147" i="36" s="1"/>
  <c r="N147" i="38"/>
  <c r="O147" i="38" s="1"/>
  <c r="P147" i="38" s="1"/>
  <c r="N104" i="36"/>
  <c r="N104" i="38"/>
  <c r="N42" i="36"/>
  <c r="N42" i="38"/>
  <c r="N35" i="36"/>
  <c r="N35" i="38"/>
  <c r="N137" i="36"/>
  <c r="N137" i="38"/>
  <c r="N124" i="36"/>
  <c r="N124" i="38"/>
  <c r="N64" i="36"/>
  <c r="N64" i="38"/>
  <c r="N90" i="36"/>
  <c r="N90" i="38"/>
  <c r="N136" i="36"/>
  <c r="N136" i="38"/>
  <c r="N86" i="36"/>
  <c r="N86" i="38"/>
  <c r="N145" i="36"/>
  <c r="N145" i="38"/>
  <c r="N40" i="36"/>
  <c r="N40" i="38"/>
  <c r="N48" i="36"/>
  <c r="N48" i="38"/>
  <c r="N157" i="36"/>
  <c r="N157" i="38"/>
  <c r="N89" i="36"/>
  <c r="N89" i="38"/>
  <c r="N131" i="36"/>
  <c r="N131" i="38"/>
  <c r="N114" i="36"/>
  <c r="N114" i="38"/>
  <c r="N45" i="36"/>
  <c r="N45" i="38"/>
  <c r="N61" i="36"/>
  <c r="N61" i="38"/>
  <c r="N60" i="36"/>
  <c r="N60" i="38"/>
  <c r="N44" i="36"/>
  <c r="N44" i="38"/>
  <c r="N88" i="36"/>
  <c r="N88" i="38"/>
  <c r="N39" i="36"/>
  <c r="N39" i="38"/>
  <c r="N138" i="36"/>
  <c r="N138" i="38"/>
  <c r="N158" i="36"/>
  <c r="N158" i="38"/>
  <c r="N54" i="36"/>
  <c r="N54" i="38"/>
  <c r="N151" i="36"/>
  <c r="N151" i="38"/>
  <c r="N181" i="36"/>
  <c r="N181" i="38"/>
  <c r="N81" i="36"/>
  <c r="N81" i="38"/>
  <c r="N118" i="36"/>
  <c r="O118" i="36" s="1"/>
  <c r="P118" i="36" s="1"/>
  <c r="N118" i="38"/>
  <c r="O118" i="38" s="1"/>
  <c r="P118" i="38" s="1"/>
  <c r="N179" i="36"/>
  <c r="N179" i="38"/>
  <c r="N178" i="36"/>
  <c r="N178" i="38"/>
  <c r="N37" i="36"/>
  <c r="N37" i="38"/>
  <c r="N62" i="36"/>
  <c r="N62" i="38"/>
  <c r="N153" i="36"/>
  <c r="N153" i="38"/>
  <c r="N156" i="36"/>
  <c r="N156" i="38"/>
  <c r="N97" i="36"/>
  <c r="N97" i="38"/>
  <c r="N73" i="36"/>
  <c r="N73" i="38"/>
  <c r="N26" i="36"/>
  <c r="N26" i="38"/>
  <c r="N172" i="36"/>
  <c r="N172" i="38"/>
  <c r="N162" i="36"/>
  <c r="N162" i="38"/>
  <c r="N154" i="36"/>
  <c r="N154" i="38"/>
  <c r="N21" i="36"/>
  <c r="N21" i="38"/>
  <c r="N57" i="36"/>
  <c r="O57" i="36" s="1"/>
  <c r="P57" i="36" s="1"/>
  <c r="N57" i="38"/>
  <c r="O57" i="38" s="1"/>
  <c r="P57" i="38" s="1"/>
  <c r="N72" i="36"/>
  <c r="N72" i="38"/>
  <c r="N56" i="36"/>
  <c r="N56" i="38"/>
  <c r="N122" i="36"/>
  <c r="N122" i="38"/>
  <c r="N163" i="36"/>
  <c r="N163" i="38"/>
  <c r="N171" i="36"/>
  <c r="N171" i="38"/>
  <c r="N177" i="36"/>
  <c r="N177" i="38"/>
  <c r="N49" i="36"/>
  <c r="N49" i="38"/>
  <c r="N30" i="36"/>
  <c r="N30" i="38"/>
  <c r="N116" i="36"/>
  <c r="N116" i="38"/>
  <c r="N134" i="36"/>
  <c r="N134" i="38"/>
  <c r="N74" i="36"/>
  <c r="N74" i="38"/>
  <c r="N38" i="36"/>
  <c r="N38" i="38"/>
  <c r="N126" i="36"/>
  <c r="N126" i="38"/>
  <c r="N155" i="36"/>
  <c r="N155" i="38"/>
  <c r="N123" i="36"/>
  <c r="N123" i="38"/>
  <c r="G191" i="14"/>
  <c r="N147" i="35"/>
  <c r="O147" i="35" s="1"/>
  <c r="P147" i="35" s="1"/>
  <c r="N147" i="19"/>
  <c r="O147" i="19" s="1"/>
  <c r="P147" i="19" s="1"/>
  <c r="N147" i="25"/>
  <c r="O147" i="25" s="1"/>
  <c r="P147" i="25" s="1"/>
  <c r="N147" i="11"/>
  <c r="O147" i="11" s="1"/>
  <c r="P147" i="11" s="1"/>
  <c r="N147" i="21"/>
  <c r="O147" i="21" s="1"/>
  <c r="P147" i="21" s="1"/>
  <c r="N147" i="5"/>
  <c r="O147" i="5" s="1"/>
  <c r="P147" i="5" s="1"/>
  <c r="N147" i="22"/>
  <c r="O147" i="22" s="1"/>
  <c r="P147" i="22" s="1"/>
  <c r="N147" i="10"/>
  <c r="O147" i="10" s="1"/>
  <c r="P147" i="10" s="1"/>
  <c r="N147" i="13"/>
  <c r="O147" i="13" s="1"/>
  <c r="P147" i="13" s="1"/>
  <c r="N147" i="27"/>
  <c r="O147" i="27" s="1"/>
  <c r="P147" i="27" s="1"/>
  <c r="N147" i="6"/>
  <c r="O147" i="6" s="1"/>
  <c r="P147" i="6" s="1"/>
  <c r="N147" i="24"/>
  <c r="O147" i="24" s="1"/>
  <c r="P147" i="24" s="1"/>
  <c r="N147" i="7"/>
  <c r="O147" i="7" s="1"/>
  <c r="P147" i="7" s="1"/>
  <c r="N147" i="23"/>
  <c r="O147" i="23" s="1"/>
  <c r="P147" i="23" s="1"/>
  <c r="N147" i="20"/>
  <c r="O147" i="20" s="1"/>
  <c r="P147" i="20" s="1"/>
  <c r="N167" i="35"/>
  <c r="N167" i="10"/>
  <c r="N167" i="22"/>
  <c r="N167" i="5"/>
  <c r="N167" i="13"/>
  <c r="N167" i="19"/>
  <c r="N167" i="25"/>
  <c r="N167" i="27"/>
  <c r="N167" i="24"/>
  <c r="N167" i="6"/>
  <c r="N167" i="20"/>
  <c r="N167" i="7"/>
  <c r="N167" i="23"/>
  <c r="N167" i="21"/>
  <c r="N167" i="11"/>
  <c r="N99" i="35"/>
  <c r="N99" i="10"/>
  <c r="N99" i="24"/>
  <c r="N99" i="27"/>
  <c r="N99" i="19"/>
  <c r="N99" i="22"/>
  <c r="N99" i="25"/>
  <c r="N99" i="21"/>
  <c r="N99" i="7"/>
  <c r="N99" i="13"/>
  <c r="N99" i="23"/>
  <c r="N99" i="6"/>
  <c r="N99" i="5"/>
  <c r="N99" i="11"/>
  <c r="N99" i="20"/>
  <c r="N85" i="35"/>
  <c r="N85" i="5"/>
  <c r="N85" i="10"/>
  <c r="N85" i="22"/>
  <c r="N85" i="24"/>
  <c r="N85" i="20"/>
  <c r="N85" i="6"/>
  <c r="N85" i="19"/>
  <c r="N85" i="27"/>
  <c r="N85" i="21"/>
  <c r="N85" i="13"/>
  <c r="N85" i="25"/>
  <c r="N85" i="23"/>
  <c r="N85" i="11"/>
  <c r="N85" i="7"/>
  <c r="N160" i="35"/>
  <c r="N160" i="10"/>
  <c r="N160" i="22"/>
  <c r="N160" i="5"/>
  <c r="N160" i="13"/>
  <c r="N160" i="19"/>
  <c r="N160" i="25"/>
  <c r="N160" i="27"/>
  <c r="N160" i="20"/>
  <c r="N160" i="11"/>
  <c r="N160" i="24"/>
  <c r="N160" i="7"/>
  <c r="N160" i="6"/>
  <c r="N160" i="23"/>
  <c r="N160" i="21"/>
  <c r="N71" i="35"/>
  <c r="N71" i="20"/>
  <c r="N71" i="11"/>
  <c r="N71" i="6"/>
  <c r="N71" i="23"/>
  <c r="N71" i="5"/>
  <c r="N71" i="22"/>
  <c r="N71" i="21"/>
  <c r="N71" i="25"/>
  <c r="N71" i="13"/>
  <c r="N71" i="19"/>
  <c r="N71" i="10"/>
  <c r="N71" i="7"/>
  <c r="N71" i="27"/>
  <c r="N71" i="24"/>
  <c r="N23" i="35"/>
  <c r="N23" i="10"/>
  <c r="N23" i="20"/>
  <c r="N23" i="7"/>
  <c r="N23" i="19"/>
  <c r="N23" i="13"/>
  <c r="N23" i="11"/>
  <c r="N23" i="6"/>
  <c r="N23" i="23"/>
  <c r="N23" i="27"/>
  <c r="N23" i="24"/>
  <c r="N23" i="22"/>
  <c r="N23" i="25"/>
  <c r="N23" i="21"/>
  <c r="N23" i="5"/>
  <c r="N95" i="35"/>
  <c r="N95" i="25"/>
  <c r="N95" i="21"/>
  <c r="N95" i="24"/>
  <c r="N95" i="23"/>
  <c r="N95" i="5"/>
  <c r="N95" i="22"/>
  <c r="N95" i="13"/>
  <c r="N95" i="11"/>
  <c r="N95" i="27"/>
  <c r="N95" i="19"/>
  <c r="N95" i="7"/>
  <c r="N95" i="20"/>
  <c r="N95" i="10"/>
  <c r="N95" i="6"/>
  <c r="N104" i="35"/>
  <c r="N104" i="11"/>
  <c r="N104" i="6"/>
  <c r="N104" i="23"/>
  <c r="N104" i="20"/>
  <c r="N104" i="24"/>
  <c r="N104" i="19"/>
  <c r="N104" i="22"/>
  <c r="N104" i="25"/>
  <c r="N104" i="21"/>
  <c r="N104" i="10"/>
  <c r="N104" i="27"/>
  <c r="N104" i="13"/>
  <c r="N104" i="7"/>
  <c r="N104" i="5"/>
  <c r="N44" i="35"/>
  <c r="N44" i="27"/>
  <c r="N44" i="19"/>
  <c r="N44" i="10"/>
  <c r="N44" i="24"/>
  <c r="N44" i="13"/>
  <c r="N44" i="7"/>
  <c r="N44" i="23"/>
  <c r="N44" i="5"/>
  <c r="N44" i="22"/>
  <c r="N44" i="21"/>
  <c r="N44" i="6"/>
  <c r="N44" i="20"/>
  <c r="N44" i="25"/>
  <c r="N44" i="11"/>
  <c r="N76" i="35"/>
  <c r="N76" i="5"/>
  <c r="N76" i="10"/>
  <c r="N76" i="22"/>
  <c r="N76" i="24"/>
  <c r="N76" i="20"/>
  <c r="N76" i="6"/>
  <c r="N76" i="13"/>
  <c r="N76" i="19"/>
  <c r="N76" i="27"/>
  <c r="N76" i="11"/>
  <c r="N76" i="7"/>
  <c r="N76" i="23"/>
  <c r="N76" i="25"/>
  <c r="N76" i="21"/>
  <c r="N35" i="35"/>
  <c r="N35" i="10"/>
  <c r="N35" i="22"/>
  <c r="N35" i="5"/>
  <c r="N35" i="13"/>
  <c r="N35" i="19"/>
  <c r="N35" i="25"/>
  <c r="N35" i="27"/>
  <c r="N35" i="24"/>
  <c r="N35" i="23"/>
  <c r="N35" i="20"/>
  <c r="N35" i="21"/>
  <c r="N35" i="6"/>
  <c r="N35" i="11"/>
  <c r="N35" i="7"/>
  <c r="N55" i="35"/>
  <c r="N55" i="10"/>
  <c r="N55" i="22"/>
  <c r="N55" i="5"/>
  <c r="N55" i="13"/>
  <c r="N55" i="19"/>
  <c r="N55" i="25"/>
  <c r="N55" i="27"/>
  <c r="N55" i="24"/>
  <c r="N55" i="6"/>
  <c r="N55" i="23"/>
  <c r="N55" i="20"/>
  <c r="N55" i="7"/>
  <c r="N55" i="21"/>
  <c r="N55" i="11"/>
  <c r="N137" i="35"/>
  <c r="N137" i="10"/>
  <c r="N137" i="24"/>
  <c r="N137" i="27"/>
  <c r="N137" i="19"/>
  <c r="N137" i="22"/>
  <c r="N137" i="25"/>
  <c r="N137" i="21"/>
  <c r="N137" i="13"/>
  <c r="N137" i="7"/>
  <c r="N137" i="6"/>
  <c r="N137" i="5"/>
  <c r="N137" i="23"/>
  <c r="N137" i="11"/>
  <c r="N137" i="20"/>
  <c r="N46" i="35"/>
  <c r="N46" i="10"/>
  <c r="N46" i="24"/>
  <c r="N46" i="27"/>
  <c r="N46" i="19"/>
  <c r="N46" i="22"/>
  <c r="N46" i="25"/>
  <c r="N46" i="21"/>
  <c r="N46" i="13"/>
  <c r="N46" i="11"/>
  <c r="N46" i="7"/>
  <c r="N46" i="5"/>
  <c r="N46" i="6"/>
  <c r="N46" i="23"/>
  <c r="N46" i="20"/>
  <c r="N124" i="35"/>
  <c r="N124" i="11"/>
  <c r="N124" i="6"/>
  <c r="N124" i="20"/>
  <c r="N124" i="24"/>
  <c r="N124" i="22"/>
  <c r="N124" i="25"/>
  <c r="N124" i="21"/>
  <c r="N124" i="10"/>
  <c r="N124" i="27"/>
  <c r="N124" i="13"/>
  <c r="N124" i="7"/>
  <c r="N124" i="23"/>
  <c r="N124" i="5"/>
  <c r="N124" i="19"/>
  <c r="N52" i="35"/>
  <c r="N52" i="7"/>
  <c r="N52" i="19"/>
  <c r="N52" i="13"/>
  <c r="N52" i="27"/>
  <c r="N52" i="23"/>
  <c r="N52" i="20"/>
  <c r="N52" i="21"/>
  <c r="N52" i="6"/>
  <c r="N52" i="5"/>
  <c r="N52" i="10"/>
  <c r="N52" i="25"/>
  <c r="N52" i="11"/>
  <c r="N52" i="22"/>
  <c r="N52" i="24"/>
  <c r="N51" i="35"/>
  <c r="N51" i="11"/>
  <c r="N51" i="23"/>
  <c r="N51" i="7"/>
  <c r="N51" i="21"/>
  <c r="N51" i="6"/>
  <c r="N51" i="13"/>
  <c r="N51" i="19"/>
  <c r="N51" i="27"/>
  <c r="N51" i="22"/>
  <c r="N51" i="25"/>
  <c r="N51" i="24"/>
  <c r="N51" i="10"/>
  <c r="N51" i="5"/>
  <c r="N51" i="20"/>
  <c r="N180" i="35"/>
  <c r="N180" i="10"/>
  <c r="N180" i="24"/>
  <c r="N180" i="27"/>
  <c r="N180" i="19"/>
  <c r="N180" i="22"/>
  <c r="N180" i="25"/>
  <c r="N180" i="21"/>
  <c r="N180" i="7"/>
  <c r="N180" i="5"/>
  <c r="N180" i="13"/>
  <c r="N180" i="6"/>
  <c r="N180" i="11"/>
  <c r="N180" i="23"/>
  <c r="N180" i="20"/>
  <c r="N67" i="35"/>
  <c r="N67" i="20"/>
  <c r="N67" i="21"/>
  <c r="N67" i="25"/>
  <c r="N67" i="10"/>
  <c r="N67" i="13"/>
  <c r="N67" i="27"/>
  <c r="N67" i="22"/>
  <c r="N67" i="24"/>
  <c r="N67" i="7"/>
  <c r="N67" i="5"/>
  <c r="N67" i="11"/>
  <c r="N67" i="6"/>
  <c r="N67" i="19"/>
  <c r="N67" i="23"/>
  <c r="N127" i="35"/>
  <c r="N127" i="11"/>
  <c r="N127" i="23"/>
  <c r="N127" i="7"/>
  <c r="N127" i="21"/>
  <c r="N127" i="6"/>
  <c r="N127" i="13"/>
  <c r="N127" i="19"/>
  <c r="N127" i="25"/>
  <c r="N127" i="10"/>
  <c r="N127" i="27"/>
  <c r="N127" i="20"/>
  <c r="N127" i="5"/>
  <c r="N127" i="22"/>
  <c r="N127" i="24"/>
  <c r="N36" i="35"/>
  <c r="N36" i="10"/>
  <c r="N36" i="24"/>
  <c r="N36" i="27"/>
  <c r="N36" i="19"/>
  <c r="N36" i="22"/>
  <c r="N36" i="25"/>
  <c r="N36" i="21"/>
  <c r="N36" i="13"/>
  <c r="N36" i="11"/>
  <c r="N36" i="7"/>
  <c r="N36" i="23"/>
  <c r="N36" i="6"/>
  <c r="N36" i="5"/>
  <c r="N36" i="20"/>
  <c r="N63" i="35"/>
  <c r="N63" i="7"/>
  <c r="N63" i="19"/>
  <c r="N63" i="13"/>
  <c r="N63" i="27"/>
  <c r="N63" i="23"/>
  <c r="N63" i="20"/>
  <c r="N63" i="21"/>
  <c r="N63" i="6"/>
  <c r="N63" i="5"/>
  <c r="N63" i="10"/>
  <c r="N63" i="11"/>
  <c r="N63" i="25"/>
  <c r="N63" i="24"/>
  <c r="N63" i="22"/>
  <c r="N21" i="35"/>
  <c r="N21" i="22"/>
  <c r="N21" i="20"/>
  <c r="N21" i="24"/>
  <c r="N21" i="25"/>
  <c r="N21" i="10"/>
  <c r="N21" i="5"/>
  <c r="N21" i="7"/>
  <c r="N21" i="6"/>
  <c r="N21" i="19"/>
  <c r="N21" i="13"/>
  <c r="N21" i="23"/>
  <c r="N21" i="27"/>
  <c r="N21" i="21"/>
  <c r="N21" i="11"/>
  <c r="N72" i="35"/>
  <c r="N72" i="7"/>
  <c r="N72" i="21"/>
  <c r="N72" i="6"/>
  <c r="N72" i="10"/>
  <c r="N72" i="23"/>
  <c r="N72" i="22"/>
  <c r="N72" i="19"/>
  <c r="N72" i="13"/>
  <c r="N72" i="27"/>
  <c r="N72" i="25"/>
  <c r="N72" i="24"/>
  <c r="N72" i="20"/>
  <c r="N72" i="11"/>
  <c r="N72" i="5"/>
  <c r="N64" i="35"/>
  <c r="N64" i="23"/>
  <c r="N64" i="24"/>
  <c r="N64" i="11"/>
  <c r="N64" i="6"/>
  <c r="N64" i="20"/>
  <c r="N64" i="25"/>
  <c r="N64" i="10"/>
  <c r="N64" i="27"/>
  <c r="N64" i="7"/>
  <c r="N64" i="21"/>
  <c r="N64" i="19"/>
  <c r="N64" i="5"/>
  <c r="N64" i="13"/>
  <c r="N64" i="22"/>
  <c r="N179" i="35"/>
  <c r="N179" i="10"/>
  <c r="N179" i="22"/>
  <c r="N179" i="5"/>
  <c r="N179" i="13"/>
  <c r="N179" i="19"/>
  <c r="N179" i="25"/>
  <c r="N179" i="27"/>
  <c r="N179" i="20"/>
  <c r="N179" i="24"/>
  <c r="N179" i="6"/>
  <c r="N179" i="11"/>
  <c r="N179" i="7"/>
  <c r="N179" i="23"/>
  <c r="N179" i="21"/>
  <c r="N37" i="35"/>
  <c r="N37" i="10"/>
  <c r="N37" i="24"/>
  <c r="N37" i="22"/>
  <c r="N37" i="20"/>
  <c r="N37" i="21"/>
  <c r="N37" i="11"/>
  <c r="N37" i="25"/>
  <c r="N37" i="6"/>
  <c r="N37" i="7"/>
  <c r="N37" i="5"/>
  <c r="N37" i="23"/>
  <c r="N37" i="13"/>
  <c r="N37" i="19"/>
  <c r="N37" i="27"/>
  <c r="N62" i="35"/>
  <c r="N62" i="11"/>
  <c r="N62" i="27"/>
  <c r="N62" i="23"/>
  <c r="N62" i="25"/>
  <c r="N62" i="22"/>
  <c r="N62" i="13"/>
  <c r="N62" i="20"/>
  <c r="N62" i="10"/>
  <c r="N62" i="7"/>
  <c r="N62" i="19"/>
  <c r="N62" i="21"/>
  <c r="N62" i="6"/>
  <c r="N62" i="24"/>
  <c r="N62" i="5"/>
  <c r="N90" i="35"/>
  <c r="N90" i="10"/>
  <c r="N90" i="24"/>
  <c r="N90" i="27"/>
  <c r="N90" i="19"/>
  <c r="N90" i="22"/>
  <c r="N90" i="25"/>
  <c r="N90" i="21"/>
  <c r="N90" i="13"/>
  <c r="N90" i="7"/>
  <c r="N90" i="5"/>
  <c r="N90" i="11"/>
  <c r="N90" i="6"/>
  <c r="N90" i="23"/>
  <c r="N90" i="20"/>
  <c r="N153" i="35"/>
  <c r="N153" i="6"/>
  <c r="N153" i="5"/>
  <c r="N153" i="11"/>
  <c r="N153" i="23"/>
  <c r="N153" i="27"/>
  <c r="N153" i="22"/>
  <c r="N153" i="24"/>
  <c r="N153" i="7"/>
  <c r="N153" i="20"/>
  <c r="N153" i="19"/>
  <c r="N153" i="13"/>
  <c r="N153" i="10"/>
  <c r="N153" i="25"/>
  <c r="N153" i="21"/>
  <c r="N156" i="35"/>
  <c r="N156" i="10"/>
  <c r="N156" i="22"/>
  <c r="N156" i="5"/>
  <c r="N156" i="13"/>
  <c r="N156" i="19"/>
  <c r="N156" i="25"/>
  <c r="N156" i="27"/>
  <c r="N156" i="24"/>
  <c r="N156" i="23"/>
  <c r="N156" i="20"/>
  <c r="N156" i="21"/>
  <c r="N156" i="11"/>
  <c r="N156" i="7"/>
  <c r="N156" i="6"/>
  <c r="N97" i="35"/>
  <c r="N97" i="27"/>
  <c r="N97" i="19"/>
  <c r="N97" i="10"/>
  <c r="N97" i="24"/>
  <c r="N97" i="13"/>
  <c r="N97" i="7"/>
  <c r="N97" i="23"/>
  <c r="N97" i="5"/>
  <c r="N97" i="22"/>
  <c r="N97" i="21"/>
  <c r="N97" i="11"/>
  <c r="N97" i="20"/>
  <c r="N97" i="25"/>
  <c r="N97" i="6"/>
  <c r="N73" i="35"/>
  <c r="N73" i="27"/>
  <c r="N73" i="19"/>
  <c r="N73" i="10"/>
  <c r="N73" i="24"/>
  <c r="N73" i="13"/>
  <c r="N73" i="7"/>
  <c r="N73" i="23"/>
  <c r="N73" i="5"/>
  <c r="N73" i="22"/>
  <c r="N73" i="25"/>
  <c r="N73" i="20"/>
  <c r="N73" i="21"/>
  <c r="N73" i="6"/>
  <c r="N73" i="11"/>
  <c r="N136" i="35"/>
  <c r="N136" i="10"/>
  <c r="N136" i="22"/>
  <c r="N136" i="5"/>
  <c r="N136" i="13"/>
  <c r="N136" i="19"/>
  <c r="N136" i="25"/>
  <c r="N136" i="27"/>
  <c r="N136" i="24"/>
  <c r="N136" i="7"/>
  <c r="N136" i="6"/>
  <c r="N136" i="23"/>
  <c r="N136" i="20"/>
  <c r="N136" i="21"/>
  <c r="N136" i="11"/>
  <c r="N26" i="35"/>
  <c r="N26" i="25"/>
  <c r="N26" i="20"/>
  <c r="N26" i="23"/>
  <c r="N26" i="22"/>
  <c r="N26" i="21"/>
  <c r="N26" i="10"/>
  <c r="N26" i="6"/>
  <c r="N26" i="7"/>
  <c r="N26" i="13"/>
  <c r="N26" i="27"/>
  <c r="N26" i="11"/>
  <c r="N26" i="5"/>
  <c r="N26" i="24"/>
  <c r="N26" i="19"/>
  <c r="N172" i="35"/>
  <c r="N172" i="10"/>
  <c r="N172" i="24"/>
  <c r="N172" i="27"/>
  <c r="N172" i="19"/>
  <c r="N172" i="22"/>
  <c r="N172" i="25"/>
  <c r="N172" i="21"/>
  <c r="N172" i="7"/>
  <c r="N172" i="6"/>
  <c r="N172" i="13"/>
  <c r="N172" i="23"/>
  <c r="N172" i="11"/>
  <c r="N172" i="5"/>
  <c r="N172" i="20"/>
  <c r="N162" i="35"/>
  <c r="N162" i="5"/>
  <c r="N162" i="10"/>
  <c r="N162" i="22"/>
  <c r="N162" i="24"/>
  <c r="N162" i="20"/>
  <c r="N162" i="6"/>
  <c r="N162" i="19"/>
  <c r="N162" i="23"/>
  <c r="N162" i="13"/>
  <c r="N162" i="11"/>
  <c r="N162" i="25"/>
  <c r="N162" i="21"/>
  <c r="N162" i="7"/>
  <c r="N162" i="27"/>
  <c r="N92" i="35"/>
  <c r="O92" i="35" s="1"/>
  <c r="P92" i="35" s="1"/>
  <c r="N92" i="23"/>
  <c r="O92" i="23" s="1"/>
  <c r="P92" i="23" s="1"/>
  <c r="N92" i="22"/>
  <c r="O92" i="22" s="1"/>
  <c r="P92" i="22" s="1"/>
  <c r="N92" i="25"/>
  <c r="O92" i="25" s="1"/>
  <c r="P92" i="25" s="1"/>
  <c r="N92" i="20"/>
  <c r="O92" i="20" s="1"/>
  <c r="P92" i="20" s="1"/>
  <c r="N92" i="7"/>
  <c r="O92" i="7" s="1"/>
  <c r="P92" i="7" s="1"/>
  <c r="N92" i="5"/>
  <c r="O92" i="5" s="1"/>
  <c r="P92" i="5" s="1"/>
  <c r="N92" i="6"/>
  <c r="O92" i="6" s="1"/>
  <c r="P92" i="6" s="1"/>
  <c r="N92" i="27"/>
  <c r="O92" i="27" s="1"/>
  <c r="P92" i="27" s="1"/>
  <c r="N92" i="21"/>
  <c r="O92" i="21" s="1"/>
  <c r="P92" i="21" s="1"/>
  <c r="N92" i="13"/>
  <c r="O92" i="13" s="1"/>
  <c r="P92" i="13" s="1"/>
  <c r="N92" i="19"/>
  <c r="O92" i="19" s="1"/>
  <c r="P92" i="19" s="1"/>
  <c r="N92" i="11"/>
  <c r="O92" i="11" s="1"/>
  <c r="P92" i="11" s="1"/>
  <c r="N92" i="10"/>
  <c r="O92" i="10" s="1"/>
  <c r="P92" i="10" s="1"/>
  <c r="N92" i="24"/>
  <c r="O92" i="24" s="1"/>
  <c r="P92" i="24" s="1"/>
  <c r="N105" i="35"/>
  <c r="N105" i="22"/>
  <c r="N105" i="20"/>
  <c r="N105" i="21"/>
  <c r="N105" i="11"/>
  <c r="N105" i="10"/>
  <c r="N105" i="24"/>
  <c r="N105" i="19"/>
  <c r="N105" i="25"/>
  <c r="N105" i="7"/>
  <c r="N105" i="6"/>
  <c r="N105" i="5"/>
  <c r="N105" i="23"/>
  <c r="N105" i="27"/>
  <c r="N105" i="13"/>
  <c r="N86" i="35"/>
  <c r="N86" i="20"/>
  <c r="N86" i="21"/>
  <c r="N86" i="24"/>
  <c r="N86" i="19"/>
  <c r="N86" i="25"/>
  <c r="N86" i="11"/>
  <c r="N86" i="5"/>
  <c r="N86" i="10"/>
  <c r="N86" i="13"/>
  <c r="N86" i="23"/>
  <c r="N86" i="27"/>
  <c r="N86" i="22"/>
  <c r="N86" i="7"/>
  <c r="N86" i="6"/>
  <c r="N110" i="35"/>
  <c r="O110" i="35" s="1"/>
  <c r="P110" i="35" s="1"/>
  <c r="N110" i="27"/>
  <c r="O110" i="27" s="1"/>
  <c r="P110" i="27" s="1"/>
  <c r="N110" i="20"/>
  <c r="O110" i="20" s="1"/>
  <c r="P110" i="20" s="1"/>
  <c r="N110" i="21"/>
  <c r="O110" i="21" s="1"/>
  <c r="P110" i="21" s="1"/>
  <c r="N110" i="11"/>
  <c r="O110" i="11" s="1"/>
  <c r="P110" i="11" s="1"/>
  <c r="N110" i="23"/>
  <c r="O110" i="23" s="1"/>
  <c r="P110" i="23" s="1"/>
  <c r="N110" i="22"/>
  <c r="O110" i="22" s="1"/>
  <c r="P110" i="22" s="1"/>
  <c r="N110" i="24"/>
  <c r="O110" i="24" s="1"/>
  <c r="P110" i="24" s="1"/>
  <c r="N110" i="13"/>
  <c r="O110" i="13" s="1"/>
  <c r="P110" i="13" s="1"/>
  <c r="N110" i="25"/>
  <c r="O110" i="25" s="1"/>
  <c r="P110" i="25" s="1"/>
  <c r="N110" i="10"/>
  <c r="O110" i="10" s="1"/>
  <c r="P110" i="10" s="1"/>
  <c r="N110" i="6"/>
  <c r="O110" i="6" s="1"/>
  <c r="P110" i="6" s="1"/>
  <c r="N110" i="19"/>
  <c r="O110" i="19" s="1"/>
  <c r="P110" i="19" s="1"/>
  <c r="N110" i="7"/>
  <c r="O110" i="7" s="1"/>
  <c r="P110" i="7" s="1"/>
  <c r="N110" i="5"/>
  <c r="O110" i="5" s="1"/>
  <c r="P110" i="5" s="1"/>
  <c r="N56" i="35"/>
  <c r="N56" i="25"/>
  <c r="N56" i="23"/>
  <c r="N56" i="20"/>
  <c r="N56" i="21"/>
  <c r="N56" i="5"/>
  <c r="N56" i="11"/>
  <c r="N56" i="24"/>
  <c r="N56" i="7"/>
  <c r="N56" i="6"/>
  <c r="N56" i="27"/>
  <c r="N56" i="19"/>
  <c r="N56" i="10"/>
  <c r="N56" i="13"/>
  <c r="N56" i="22"/>
  <c r="N122" i="35"/>
  <c r="N122" i="10"/>
  <c r="N122" i="11"/>
  <c r="N122" i="27"/>
  <c r="N122" i="22"/>
  <c r="N122" i="24"/>
  <c r="N122" i="7"/>
  <c r="N122" i="23"/>
  <c r="N122" i="21"/>
  <c r="N122" i="6"/>
  <c r="N122" i="19"/>
  <c r="N122" i="20"/>
  <c r="N122" i="5"/>
  <c r="N122" i="25"/>
  <c r="N122" i="13"/>
  <c r="N163" i="35"/>
  <c r="N163" i="27"/>
  <c r="N163" i="19"/>
  <c r="N163" i="10"/>
  <c r="N163" i="24"/>
  <c r="N163" i="13"/>
  <c r="N163" i="7"/>
  <c r="N163" i="23"/>
  <c r="N163" i="5"/>
  <c r="N163" i="22"/>
  <c r="N163" i="25"/>
  <c r="N163" i="21"/>
  <c r="N163" i="11"/>
  <c r="N163" i="20"/>
  <c r="N163" i="6"/>
  <c r="N171" i="35"/>
  <c r="N171" i="10"/>
  <c r="N171" i="22"/>
  <c r="N171" i="5"/>
  <c r="N171" i="13"/>
  <c r="N171" i="19"/>
  <c r="N171" i="25"/>
  <c r="N171" i="27"/>
  <c r="N171" i="20"/>
  <c r="N171" i="24"/>
  <c r="N171" i="21"/>
  <c r="N171" i="11"/>
  <c r="N171" i="7"/>
  <c r="N171" i="6"/>
  <c r="N171" i="23"/>
  <c r="N177" i="35"/>
  <c r="N177" i="5"/>
  <c r="N177" i="10"/>
  <c r="N177" i="22"/>
  <c r="N177" i="24"/>
  <c r="N177" i="20"/>
  <c r="N177" i="6"/>
  <c r="N177" i="13"/>
  <c r="N177" i="11"/>
  <c r="N177" i="7"/>
  <c r="N177" i="19"/>
  <c r="N177" i="27"/>
  <c r="N177" i="25"/>
  <c r="N177" i="23"/>
  <c r="N177" i="21"/>
  <c r="N49" i="35"/>
  <c r="N49" i="10"/>
  <c r="N49" i="22"/>
  <c r="N49" i="5"/>
  <c r="N49" i="13"/>
  <c r="N49" i="19"/>
  <c r="N49" i="25"/>
  <c r="N49" i="27"/>
  <c r="N49" i="20"/>
  <c r="N49" i="24"/>
  <c r="N49" i="11"/>
  <c r="N49" i="7"/>
  <c r="N49" i="6"/>
  <c r="N49" i="23"/>
  <c r="N49" i="21"/>
  <c r="N30" i="35"/>
  <c r="N30" i="22"/>
  <c r="N30" i="24"/>
  <c r="N30" i="10"/>
  <c r="N30" i="25"/>
  <c r="N30" i="11"/>
  <c r="N30" i="23"/>
  <c r="N30" i="20"/>
  <c r="N30" i="6"/>
  <c r="N30" i="19"/>
  <c r="N30" i="21"/>
  <c r="N30" i="7"/>
  <c r="N30" i="5"/>
  <c r="N30" i="13"/>
  <c r="N30" i="27"/>
  <c r="N116" i="35"/>
  <c r="N116" i="10"/>
  <c r="N116" i="22"/>
  <c r="N116" i="5"/>
  <c r="N116" i="13"/>
  <c r="N116" i="19"/>
  <c r="N116" i="25"/>
  <c r="N116" i="27"/>
  <c r="N116" i="20"/>
  <c r="N116" i="24"/>
  <c r="N116" i="6"/>
  <c r="N116" i="11"/>
  <c r="N116" i="7"/>
  <c r="N116" i="23"/>
  <c r="N116" i="21"/>
  <c r="N134" i="35"/>
  <c r="N134" i="5"/>
  <c r="N134" i="10"/>
  <c r="N134" i="22"/>
  <c r="N134" i="24"/>
  <c r="N134" i="20"/>
  <c r="N134" i="6"/>
  <c r="N134" i="19"/>
  <c r="N134" i="13"/>
  <c r="N134" i="27"/>
  <c r="N134" i="21"/>
  <c r="N134" i="11"/>
  <c r="N134" i="25"/>
  <c r="N134" i="7"/>
  <c r="N134" i="23"/>
  <c r="N74" i="35"/>
  <c r="N74" i="10"/>
  <c r="N74" i="22"/>
  <c r="N74" i="5"/>
  <c r="N74" i="13"/>
  <c r="N74" i="19"/>
  <c r="N74" i="25"/>
  <c r="N74" i="27"/>
  <c r="N74" i="24"/>
  <c r="N74" i="7"/>
  <c r="N74" i="20"/>
  <c r="N74" i="21"/>
  <c r="N74" i="11"/>
  <c r="N74" i="6"/>
  <c r="N74" i="23"/>
  <c r="N38" i="35"/>
  <c r="N38" i="20"/>
  <c r="N38" i="11"/>
  <c r="N38" i="6"/>
  <c r="N38" i="23"/>
  <c r="N38" i="5"/>
  <c r="N38" i="22"/>
  <c r="N38" i="25"/>
  <c r="N38" i="21"/>
  <c r="N38" i="7"/>
  <c r="N38" i="27"/>
  <c r="N38" i="24"/>
  <c r="N38" i="10"/>
  <c r="N38" i="19"/>
  <c r="N38" i="13"/>
  <c r="N126" i="35"/>
  <c r="N126" i="11"/>
  <c r="N126" i="6"/>
  <c r="N126" i="20"/>
  <c r="N126" i="25"/>
  <c r="N126" i="21"/>
  <c r="N126" i="13"/>
  <c r="N126" i="7"/>
  <c r="N126" i="23"/>
  <c r="N126" i="24"/>
  <c r="N126" i="5"/>
  <c r="N126" i="27"/>
  <c r="N126" i="19"/>
  <c r="N126" i="22"/>
  <c r="N126" i="10"/>
  <c r="N155" i="35"/>
  <c r="N155" i="6"/>
  <c r="N155" i="5"/>
  <c r="N155" i="11"/>
  <c r="N155" i="23"/>
  <c r="N155" i="27"/>
  <c r="N155" i="22"/>
  <c r="N155" i="24"/>
  <c r="N155" i="7"/>
  <c r="N155" i="19"/>
  <c r="N155" i="25"/>
  <c r="N155" i="13"/>
  <c r="N155" i="21"/>
  <c r="N155" i="10"/>
  <c r="N155" i="20"/>
  <c r="N123" i="35"/>
  <c r="N123" i="5"/>
  <c r="N123" i="10"/>
  <c r="N123" i="22"/>
  <c r="N123" i="24"/>
  <c r="N123" i="20"/>
  <c r="N123" i="6"/>
  <c r="N123" i="19"/>
  <c r="N123" i="23"/>
  <c r="N123" i="13"/>
  <c r="N123" i="25"/>
  <c r="N123" i="27"/>
  <c r="N123" i="11"/>
  <c r="N123" i="21"/>
  <c r="N123" i="7"/>
  <c r="N121" i="35"/>
  <c r="N121" i="11"/>
  <c r="N121" i="23"/>
  <c r="N121" i="7"/>
  <c r="N121" i="21"/>
  <c r="N121" i="5"/>
  <c r="N121" i="10"/>
  <c r="N121" i="20"/>
  <c r="N121" i="6"/>
  <c r="N121" i="22"/>
  <c r="N121" i="13"/>
  <c r="N121" i="19"/>
  <c r="N121" i="25"/>
  <c r="N121" i="27"/>
  <c r="N121" i="24"/>
  <c r="N22" i="35"/>
  <c r="N22" i="22"/>
  <c r="N22" i="7"/>
  <c r="N22" i="11"/>
  <c r="N22" i="6"/>
  <c r="N22" i="19"/>
  <c r="N22" i="10"/>
  <c r="N22" i="13"/>
  <c r="N22" i="24"/>
  <c r="N22" i="5"/>
  <c r="N22" i="23"/>
  <c r="N22" i="21"/>
  <c r="N22" i="27"/>
  <c r="N22" i="25"/>
  <c r="N22" i="20"/>
  <c r="N150" i="35"/>
  <c r="N150" i="5"/>
  <c r="N150" i="19"/>
  <c r="N150" i="25"/>
  <c r="N150" i="10"/>
  <c r="N150" i="22"/>
  <c r="N150" i="21"/>
  <c r="N150" i="23"/>
  <c r="N150" i="24"/>
  <c r="N150" i="20"/>
  <c r="N150" i="7"/>
  <c r="N150" i="6"/>
  <c r="N150" i="13"/>
  <c r="N150" i="11"/>
  <c r="N150" i="27"/>
  <c r="N77" i="35"/>
  <c r="N77" i="10"/>
  <c r="N77" i="7"/>
  <c r="N77" i="23"/>
  <c r="N77" i="21"/>
  <c r="N77" i="24"/>
  <c r="N77" i="6"/>
  <c r="N77" i="25"/>
  <c r="N77" i="19"/>
  <c r="N77" i="27"/>
  <c r="N77" i="20"/>
  <c r="N77" i="13"/>
  <c r="N77" i="11"/>
  <c r="N77" i="5"/>
  <c r="N77" i="22"/>
  <c r="N135" i="35"/>
  <c r="N135" i="27"/>
  <c r="N135" i="5"/>
  <c r="N135" i="10"/>
  <c r="N135" i="6"/>
  <c r="N135" i="13"/>
  <c r="N135" i="19"/>
  <c r="N135" i="23"/>
  <c r="N135" i="7"/>
  <c r="N135" i="22"/>
  <c r="N135" i="25"/>
  <c r="N135" i="20"/>
  <c r="N135" i="21"/>
  <c r="N135" i="11"/>
  <c r="N135" i="24"/>
  <c r="N145" i="35"/>
  <c r="N145" i="10"/>
  <c r="N145" i="19"/>
  <c r="N145" i="23"/>
  <c r="N145" i="13"/>
  <c r="N145" i="22"/>
  <c r="N145" i="25"/>
  <c r="N145" i="6"/>
  <c r="N145" i="27"/>
  <c r="N145" i="20"/>
  <c r="N145" i="11"/>
  <c r="N145" i="24"/>
  <c r="N145" i="5"/>
  <c r="N145" i="7"/>
  <c r="N145" i="21"/>
  <c r="N144" i="35"/>
  <c r="N144" i="27"/>
  <c r="N144" i="19"/>
  <c r="N144" i="10"/>
  <c r="N144" i="24"/>
  <c r="N144" i="13"/>
  <c r="N144" i="7"/>
  <c r="N144" i="23"/>
  <c r="N144" i="5"/>
  <c r="N144" i="22"/>
  <c r="N144" i="20"/>
  <c r="N144" i="21"/>
  <c r="N144" i="11"/>
  <c r="N144" i="6"/>
  <c r="N144" i="25"/>
  <c r="N170" i="35"/>
  <c r="N170" i="27"/>
  <c r="N170" i="19"/>
  <c r="N170" i="10"/>
  <c r="N170" i="24"/>
  <c r="N170" i="13"/>
  <c r="N170" i="7"/>
  <c r="N170" i="23"/>
  <c r="N170" i="5"/>
  <c r="N170" i="25"/>
  <c r="N170" i="22"/>
  <c r="N170" i="21"/>
  <c r="N170" i="20"/>
  <c r="N170" i="6"/>
  <c r="N170" i="11"/>
  <c r="N40" i="35"/>
  <c r="N40" i="11"/>
  <c r="N40" i="6"/>
  <c r="N40" i="20"/>
  <c r="N40" i="25"/>
  <c r="N40" i="21"/>
  <c r="N40" i="13"/>
  <c r="N40" i="7"/>
  <c r="N40" i="5"/>
  <c r="N40" i="23"/>
  <c r="N40" i="22"/>
  <c r="N40" i="19"/>
  <c r="N40" i="27"/>
  <c r="N40" i="10"/>
  <c r="N40" i="24"/>
  <c r="N152" i="35"/>
  <c r="N152" i="5"/>
  <c r="N152" i="10"/>
  <c r="N152" i="22"/>
  <c r="N152" i="24"/>
  <c r="N152" i="20"/>
  <c r="N152" i="6"/>
  <c r="N152" i="19"/>
  <c r="N152" i="13"/>
  <c r="N152" i="25"/>
  <c r="N152" i="23"/>
  <c r="N152" i="11"/>
  <c r="N152" i="27"/>
  <c r="N152" i="7"/>
  <c r="N152" i="21"/>
  <c r="N84" i="35"/>
  <c r="N84" i="10"/>
  <c r="N84" i="24"/>
  <c r="N84" i="27"/>
  <c r="N84" i="19"/>
  <c r="N84" i="22"/>
  <c r="N84" i="25"/>
  <c r="N84" i="21"/>
  <c r="N84" i="7"/>
  <c r="N84" i="13"/>
  <c r="N84" i="11"/>
  <c r="N84" i="23"/>
  <c r="N84" i="20"/>
  <c r="N84" i="6"/>
  <c r="N84" i="5"/>
  <c r="N34" i="35"/>
  <c r="N34" i="27"/>
  <c r="N34" i="19"/>
  <c r="N34" i="10"/>
  <c r="N34" i="13"/>
  <c r="N34" i="7"/>
  <c r="N34" i="23"/>
  <c r="N34" i="5"/>
  <c r="N34" i="21"/>
  <c r="N34" i="6"/>
  <c r="N34" i="25"/>
  <c r="N34" i="20"/>
  <c r="N34" i="24"/>
  <c r="N34" i="11"/>
  <c r="N34" i="22"/>
  <c r="N48" i="35"/>
  <c r="N48" i="27"/>
  <c r="N48" i="19"/>
  <c r="N48" i="10"/>
  <c r="N48" i="24"/>
  <c r="N48" i="13"/>
  <c r="N48" i="7"/>
  <c r="N48" i="23"/>
  <c r="N48" i="5"/>
  <c r="N48" i="25"/>
  <c r="N48" i="11"/>
  <c r="N48" i="22"/>
  <c r="N48" i="21"/>
  <c r="N48" i="20"/>
  <c r="N48" i="6"/>
  <c r="N27" i="35"/>
  <c r="N27" i="6"/>
  <c r="N27" i="23"/>
  <c r="N27" i="10"/>
  <c r="N27" i="21"/>
  <c r="N27" i="5"/>
  <c r="N27" i="27"/>
  <c r="N27" i="22"/>
  <c r="N27" i="25"/>
  <c r="N27" i="7"/>
  <c r="N27" i="19"/>
  <c r="N27" i="13"/>
  <c r="N27" i="11"/>
  <c r="N27" i="24"/>
  <c r="N27" i="20"/>
  <c r="N115" i="35"/>
  <c r="N115" i="27"/>
  <c r="N115" i="19"/>
  <c r="N115" i="10"/>
  <c r="N115" i="24"/>
  <c r="N115" i="13"/>
  <c r="N115" i="7"/>
  <c r="N115" i="23"/>
  <c r="N115" i="5"/>
  <c r="N115" i="11"/>
  <c r="N115" i="22"/>
  <c r="N115" i="20"/>
  <c r="N115" i="21"/>
  <c r="N115" i="6"/>
  <c r="N115" i="25"/>
  <c r="N157" i="35"/>
  <c r="N157" i="11"/>
  <c r="N157" i="5"/>
  <c r="N157" i="21"/>
  <c r="N157" i="23"/>
  <c r="N157" i="24"/>
  <c r="N157" i="10"/>
  <c r="N157" i="6"/>
  <c r="N157" i="27"/>
  <c r="N157" i="20"/>
  <c r="N157" i="19"/>
  <c r="N157" i="13"/>
  <c r="N157" i="22"/>
  <c r="N157" i="25"/>
  <c r="N157" i="7"/>
  <c r="N66" i="35"/>
  <c r="N66" i="7"/>
  <c r="N66" i="21"/>
  <c r="N66" i="11"/>
  <c r="N66" i="23"/>
  <c r="N66" i="25"/>
  <c r="N66" i="27"/>
  <c r="N66" i="24"/>
  <c r="N66" i="20"/>
  <c r="N66" i="6"/>
  <c r="N66" i="13"/>
  <c r="N66" i="5"/>
  <c r="N66" i="19"/>
  <c r="N66" i="22"/>
  <c r="N66" i="10"/>
  <c r="N89" i="35"/>
  <c r="N89" i="10"/>
  <c r="N89" i="22"/>
  <c r="N89" i="5"/>
  <c r="N89" i="13"/>
  <c r="N89" i="19"/>
  <c r="N89" i="25"/>
  <c r="N89" i="27"/>
  <c r="N89" i="24"/>
  <c r="N89" i="20"/>
  <c r="N89" i="6"/>
  <c r="N89" i="21"/>
  <c r="N89" i="23"/>
  <c r="N89" i="11"/>
  <c r="N89" i="7"/>
  <c r="N61" i="35"/>
  <c r="N61" i="10"/>
  <c r="N61" i="24"/>
  <c r="N61" i="5"/>
  <c r="N61" i="27"/>
  <c r="N61" i="19"/>
  <c r="N61" i="20"/>
  <c r="N61" i="11"/>
  <c r="N61" i="22"/>
  <c r="N61" i="6"/>
  <c r="N61" i="25"/>
  <c r="N61" i="21"/>
  <c r="N61" i="13"/>
  <c r="N61" i="7"/>
  <c r="N61" i="23"/>
  <c r="N183" i="35"/>
  <c r="N183" i="24"/>
  <c r="N183" i="7"/>
  <c r="N183" i="6"/>
  <c r="N183" i="5"/>
  <c r="N183" i="10"/>
  <c r="N183" i="13"/>
  <c r="N183" i="22"/>
  <c r="N183" i="19"/>
  <c r="N183" i="11"/>
  <c r="N183" i="23"/>
  <c r="N183" i="27"/>
  <c r="N183" i="20"/>
  <c r="N183" i="21"/>
  <c r="N183" i="25"/>
  <c r="N82" i="35"/>
  <c r="N82" i="27"/>
  <c r="N82" i="19"/>
  <c r="N82" i="10"/>
  <c r="N82" i="24"/>
  <c r="N82" i="13"/>
  <c r="N82" i="7"/>
  <c r="N82" i="23"/>
  <c r="N82" i="5"/>
  <c r="N82" i="22"/>
  <c r="N82" i="25"/>
  <c r="N82" i="20"/>
  <c r="N82" i="21"/>
  <c r="N82" i="11"/>
  <c r="N82" i="6"/>
  <c r="N98" i="35"/>
  <c r="N98" i="10"/>
  <c r="N98" i="22"/>
  <c r="N98" i="5"/>
  <c r="N98" i="13"/>
  <c r="N98" i="19"/>
  <c r="N98" i="25"/>
  <c r="N98" i="27"/>
  <c r="N98" i="20"/>
  <c r="N98" i="24"/>
  <c r="N98" i="7"/>
  <c r="N98" i="6"/>
  <c r="N98" i="11"/>
  <c r="N98" i="23"/>
  <c r="N98" i="21"/>
  <c r="N125" i="35"/>
  <c r="N125" i="7"/>
  <c r="N125" i="21"/>
  <c r="N125" i="11"/>
  <c r="N125" i="23"/>
  <c r="N125" i="25"/>
  <c r="N125" i="27"/>
  <c r="N125" i="24"/>
  <c r="N125" i="20"/>
  <c r="N125" i="6"/>
  <c r="N125" i="19"/>
  <c r="N125" i="13"/>
  <c r="N125" i="10"/>
  <c r="N125" i="5"/>
  <c r="N125" i="22"/>
  <c r="N168" i="35"/>
  <c r="N168" i="10"/>
  <c r="N168" i="24"/>
  <c r="N168" i="27"/>
  <c r="N168" i="19"/>
  <c r="N168" i="22"/>
  <c r="N168" i="25"/>
  <c r="N168" i="21"/>
  <c r="N168" i="13"/>
  <c r="N168" i="11"/>
  <c r="N168" i="20"/>
  <c r="N168" i="7"/>
  <c r="N168" i="23"/>
  <c r="N168" i="6"/>
  <c r="N168" i="5"/>
  <c r="N32" i="35"/>
  <c r="N32" i="10"/>
  <c r="N32" i="24"/>
  <c r="N32" i="22"/>
  <c r="N32" i="25"/>
  <c r="N32" i="21"/>
  <c r="N32" i="7"/>
  <c r="N32" i="27"/>
  <c r="N32" i="6"/>
  <c r="N32" i="5"/>
  <c r="N32" i="13"/>
  <c r="N32" i="19"/>
  <c r="N32" i="11"/>
  <c r="N32" i="23"/>
  <c r="N32" i="20"/>
  <c r="N17" i="35"/>
  <c r="N17" i="10"/>
  <c r="N17" i="21"/>
  <c r="N17" i="6"/>
  <c r="N17" i="23"/>
  <c r="N17" i="19"/>
  <c r="N17" i="5"/>
  <c r="N17" i="27"/>
  <c r="N17" i="22"/>
  <c r="N17" i="11"/>
  <c r="N17" i="24"/>
  <c r="N17" i="25"/>
  <c r="N17" i="20"/>
  <c r="N17" i="13"/>
  <c r="N17" i="7"/>
  <c r="M190" i="14"/>
  <c r="N190" i="40" s="1"/>
  <c r="N164" i="35"/>
  <c r="O164" i="35" s="1"/>
  <c r="P164" i="35" s="1"/>
  <c r="N164" i="27"/>
  <c r="O164" i="27" s="1"/>
  <c r="P164" i="27" s="1"/>
  <c r="N164" i="20"/>
  <c r="O164" i="20" s="1"/>
  <c r="P164" i="20" s="1"/>
  <c r="N164" i="13"/>
  <c r="O164" i="13" s="1"/>
  <c r="P164" i="13" s="1"/>
  <c r="N164" i="10"/>
  <c r="O164" i="10" s="1"/>
  <c r="P164" i="10" s="1"/>
  <c r="N164" i="11"/>
  <c r="O164" i="11" s="1"/>
  <c r="P164" i="11" s="1"/>
  <c r="N164" i="22"/>
  <c r="O164" i="22" s="1"/>
  <c r="P164" i="22" s="1"/>
  <c r="N164" i="7"/>
  <c r="O164" i="7" s="1"/>
  <c r="P164" i="7" s="1"/>
  <c r="N164" i="24"/>
  <c r="O164" i="24" s="1"/>
  <c r="P164" i="24" s="1"/>
  <c r="N164" i="6"/>
  <c r="O164" i="6" s="1"/>
  <c r="P164" i="6" s="1"/>
  <c r="N164" i="23"/>
  <c r="O164" i="23" s="1"/>
  <c r="P164" i="23" s="1"/>
  <c r="N164" i="25"/>
  <c r="O164" i="25" s="1"/>
  <c r="P164" i="25" s="1"/>
  <c r="N164" i="21"/>
  <c r="O164" i="21" s="1"/>
  <c r="P164" i="21" s="1"/>
  <c r="N164" i="5"/>
  <c r="O164" i="5" s="1"/>
  <c r="P164" i="5" s="1"/>
  <c r="N164" i="19"/>
  <c r="O164" i="19" s="1"/>
  <c r="P164" i="19" s="1"/>
  <c r="N60" i="35"/>
  <c r="N60" i="25"/>
  <c r="N60" i="27"/>
  <c r="N60" i="21"/>
  <c r="N60" i="6"/>
  <c r="N60" i="13"/>
  <c r="N60" i="5"/>
  <c r="N60" i="19"/>
  <c r="N60" i="24"/>
  <c r="N60" i="11"/>
  <c r="N60" i="23"/>
  <c r="N60" i="10"/>
  <c r="N60" i="22"/>
  <c r="N60" i="20"/>
  <c r="N60" i="7"/>
  <c r="N42" i="35"/>
  <c r="N42" i="20"/>
  <c r="N42" i="11"/>
  <c r="N42" i="6"/>
  <c r="N42" i="23"/>
  <c r="N42" i="5"/>
  <c r="N42" i="22"/>
  <c r="N42" i="21"/>
  <c r="N42" i="24"/>
  <c r="N42" i="25"/>
  <c r="N42" i="13"/>
  <c r="N42" i="7"/>
  <c r="N42" i="10"/>
  <c r="N42" i="27"/>
  <c r="N42" i="19"/>
  <c r="N88" i="35"/>
  <c r="N88" i="27"/>
  <c r="N88" i="19"/>
  <c r="N88" i="10"/>
  <c r="N88" i="24"/>
  <c r="N88" i="13"/>
  <c r="N88" i="7"/>
  <c r="N88" i="23"/>
  <c r="N88" i="5"/>
  <c r="N88" i="22"/>
  <c r="N88" i="20"/>
  <c r="N88" i="6"/>
  <c r="N88" i="25"/>
  <c r="N88" i="21"/>
  <c r="N88" i="11"/>
  <c r="N39" i="35"/>
  <c r="N39" i="7"/>
  <c r="N39" i="21"/>
  <c r="N39" i="11"/>
  <c r="N39" i="23"/>
  <c r="N39" i="25"/>
  <c r="N39" i="27"/>
  <c r="N39" i="24"/>
  <c r="N39" i="20"/>
  <c r="N39" i="13"/>
  <c r="N39" i="10"/>
  <c r="N39" i="6"/>
  <c r="N39" i="5"/>
  <c r="N39" i="19"/>
  <c r="N39" i="22"/>
  <c r="N138" i="35"/>
  <c r="N138" i="5"/>
  <c r="N138" i="10"/>
  <c r="N138" i="22"/>
  <c r="N138" i="24"/>
  <c r="N138" i="20"/>
  <c r="N138" i="6"/>
  <c r="N138" i="13"/>
  <c r="N138" i="19"/>
  <c r="N138" i="27"/>
  <c r="N138" i="11"/>
  <c r="N138" i="25"/>
  <c r="N138" i="7"/>
  <c r="N138" i="23"/>
  <c r="N138" i="21"/>
  <c r="N158" i="35"/>
  <c r="N158" i="5"/>
  <c r="N158" i="10"/>
  <c r="N158" i="22"/>
  <c r="N158" i="24"/>
  <c r="N158" i="20"/>
  <c r="N158" i="6"/>
  <c r="N158" i="13"/>
  <c r="N158" i="11"/>
  <c r="N158" i="19"/>
  <c r="N158" i="23"/>
  <c r="N158" i="27"/>
  <c r="N158" i="25"/>
  <c r="N158" i="21"/>
  <c r="N158" i="7"/>
  <c r="N54" i="35"/>
  <c r="N54" i="27"/>
  <c r="N54" i="19"/>
  <c r="N54" i="10"/>
  <c r="N54" i="24"/>
  <c r="N54" i="13"/>
  <c r="N54" i="7"/>
  <c r="N54" i="23"/>
  <c r="N54" i="5"/>
  <c r="N54" i="22"/>
  <c r="N54" i="25"/>
  <c r="N54" i="21"/>
  <c r="N54" i="11"/>
  <c r="N54" i="20"/>
  <c r="N54" i="6"/>
  <c r="N151" i="35"/>
  <c r="N151" i="21"/>
  <c r="N151" i="7"/>
  <c r="N151" i="10"/>
  <c r="N151" i="20"/>
  <c r="N151" i="24"/>
  <c r="N151" i="25"/>
  <c r="N151" i="6"/>
  <c r="N151" i="19"/>
  <c r="N151" i="13"/>
  <c r="N151" i="27"/>
  <c r="N151" i="23"/>
  <c r="N151" i="22"/>
  <c r="N151" i="5"/>
  <c r="N151" i="11"/>
  <c r="N181" i="35"/>
  <c r="N181" i="11"/>
  <c r="N181" i="20"/>
  <c r="N181" i="10"/>
  <c r="N181" i="19"/>
  <c r="N181" i="25"/>
  <c r="N181" i="22"/>
  <c r="N181" i="6"/>
  <c r="N181" i="24"/>
  <c r="N181" i="13"/>
  <c r="N181" i="23"/>
  <c r="N181" i="27"/>
  <c r="N181" i="21"/>
  <c r="N181" i="7"/>
  <c r="N181" i="5"/>
  <c r="N81" i="35"/>
  <c r="N81" i="25"/>
  <c r="N81" i="7"/>
  <c r="N81" i="5"/>
  <c r="N81" i="19"/>
  <c r="N81" i="27"/>
  <c r="N81" i="21"/>
  <c r="N81" i="23"/>
  <c r="N81" i="20"/>
  <c r="N81" i="11"/>
  <c r="N81" i="13"/>
  <c r="N81" i="10"/>
  <c r="N81" i="24"/>
  <c r="N81" i="6"/>
  <c r="N81" i="22"/>
  <c r="N113" i="35"/>
  <c r="N113" i="22"/>
  <c r="N113" i="25"/>
  <c r="N113" i="13"/>
  <c r="N113" i="7"/>
  <c r="N113" i="23"/>
  <c r="N113" i="24"/>
  <c r="N113" i="11"/>
  <c r="N113" i="6"/>
  <c r="N113" i="5"/>
  <c r="N113" i="21"/>
  <c r="N113" i="10"/>
  <c r="N113" i="27"/>
  <c r="N113" i="19"/>
  <c r="N113" i="20"/>
  <c r="N31" i="35"/>
  <c r="N31" i="5"/>
  <c r="N31" i="10"/>
  <c r="N31" i="22"/>
  <c r="N31" i="24"/>
  <c r="N31" i="20"/>
  <c r="N31" i="6"/>
  <c r="N31" i="19"/>
  <c r="N31" i="23"/>
  <c r="N31" i="21"/>
  <c r="N31" i="13"/>
  <c r="N31" i="25"/>
  <c r="N31" i="11"/>
  <c r="N31" i="27"/>
  <c r="N31" i="7"/>
  <c r="N75" i="35"/>
  <c r="N75" i="10"/>
  <c r="N75" i="24"/>
  <c r="N75" i="27"/>
  <c r="N75" i="19"/>
  <c r="N75" i="22"/>
  <c r="N75" i="25"/>
  <c r="N75" i="21"/>
  <c r="N75" i="13"/>
  <c r="N75" i="23"/>
  <c r="N75" i="20"/>
  <c r="N75" i="7"/>
  <c r="N75" i="6"/>
  <c r="N75" i="5"/>
  <c r="N75" i="11"/>
  <c r="N28" i="35"/>
  <c r="N28" i="27"/>
  <c r="N28" i="19"/>
  <c r="N28" i="13"/>
  <c r="N28" i="7"/>
  <c r="N28" i="23"/>
  <c r="N28" i="5"/>
  <c r="N28" i="10"/>
  <c r="N28" i="11"/>
  <c r="N28" i="20"/>
  <c r="N28" i="21"/>
  <c r="N28" i="24"/>
  <c r="N28" i="22"/>
  <c r="N28" i="6"/>
  <c r="N28" i="25"/>
  <c r="N117" i="35"/>
  <c r="N117" i="10"/>
  <c r="N117" i="24"/>
  <c r="N117" i="27"/>
  <c r="N117" i="19"/>
  <c r="N117" i="22"/>
  <c r="N117" i="25"/>
  <c r="N117" i="21"/>
  <c r="N117" i="7"/>
  <c r="N117" i="13"/>
  <c r="N117" i="6"/>
  <c r="N117" i="11"/>
  <c r="N117" i="23"/>
  <c r="N117" i="5"/>
  <c r="N117" i="20"/>
  <c r="N146" i="35"/>
  <c r="N146" i="10"/>
  <c r="N146" i="24"/>
  <c r="N146" i="27"/>
  <c r="N146" i="19"/>
  <c r="N146" i="22"/>
  <c r="N146" i="25"/>
  <c r="N146" i="21"/>
  <c r="N146" i="7"/>
  <c r="N146" i="5"/>
  <c r="N146" i="13"/>
  <c r="N146" i="11"/>
  <c r="N146" i="23"/>
  <c r="N146" i="20"/>
  <c r="N146" i="6"/>
  <c r="N43" i="35"/>
  <c r="N43" i="5"/>
  <c r="N43" i="10"/>
  <c r="N43" i="22"/>
  <c r="N43" i="24"/>
  <c r="N43" i="20"/>
  <c r="N43" i="6"/>
  <c r="N43" i="19"/>
  <c r="N43" i="27"/>
  <c r="N43" i="13"/>
  <c r="N43" i="25"/>
  <c r="N43" i="23"/>
  <c r="N43" i="21"/>
  <c r="N43" i="11"/>
  <c r="N43" i="7"/>
  <c r="N154" i="35"/>
  <c r="N154" i="7"/>
  <c r="N154" i="21"/>
  <c r="N154" i="11"/>
  <c r="N154" i="23"/>
  <c r="N154" i="22"/>
  <c r="N154" i="5"/>
  <c r="N154" i="25"/>
  <c r="N154" i="27"/>
  <c r="N154" i="10"/>
  <c r="N154" i="13"/>
  <c r="N154" i="24"/>
  <c r="N154" i="20"/>
  <c r="N154" i="6"/>
  <c r="N154" i="19"/>
  <c r="N57" i="35"/>
  <c r="O57" i="35" s="1"/>
  <c r="P57" i="35" s="1"/>
  <c r="N57" i="25"/>
  <c r="O57" i="25" s="1"/>
  <c r="P57" i="25" s="1"/>
  <c r="N57" i="7"/>
  <c r="O57" i="7" s="1"/>
  <c r="P57" i="7" s="1"/>
  <c r="N57" i="21"/>
  <c r="O57" i="21" s="1"/>
  <c r="P57" i="21" s="1"/>
  <c r="N57" i="27"/>
  <c r="O57" i="27" s="1"/>
  <c r="P57" i="27" s="1"/>
  <c r="N57" i="6"/>
  <c r="O57" i="6" s="1"/>
  <c r="P57" i="6" s="1"/>
  <c r="N57" i="22"/>
  <c r="O57" i="22" s="1"/>
  <c r="P57" i="22" s="1"/>
  <c r="N57" i="24"/>
  <c r="O57" i="24" s="1"/>
  <c r="P57" i="24" s="1"/>
  <c r="N57" i="23"/>
  <c r="O57" i="23" s="1"/>
  <c r="P57" i="23" s="1"/>
  <c r="N57" i="10"/>
  <c r="O57" i="10" s="1"/>
  <c r="P57" i="10" s="1"/>
  <c r="N57" i="5"/>
  <c r="O57" i="5" s="1"/>
  <c r="P57" i="5" s="1"/>
  <c r="N57" i="11"/>
  <c r="O57" i="11" s="1"/>
  <c r="P57" i="11" s="1"/>
  <c r="N57" i="20"/>
  <c r="O57" i="20" s="1"/>
  <c r="P57" i="20" s="1"/>
  <c r="N57" i="13"/>
  <c r="O57" i="13" s="1"/>
  <c r="P57" i="13" s="1"/>
  <c r="N57" i="19"/>
  <c r="O57" i="19" s="1"/>
  <c r="P57" i="19" s="1"/>
  <c r="N118" i="35"/>
  <c r="O118" i="35" s="1"/>
  <c r="P118" i="35" s="1"/>
  <c r="N118" i="11"/>
  <c r="O118" i="11" s="1"/>
  <c r="P118" i="11" s="1"/>
  <c r="N118" i="20"/>
  <c r="O118" i="20" s="1"/>
  <c r="P118" i="20" s="1"/>
  <c r="N118" i="6"/>
  <c r="O118" i="6" s="1"/>
  <c r="P118" i="6" s="1"/>
  <c r="N118" i="25"/>
  <c r="O118" i="25" s="1"/>
  <c r="P118" i="25" s="1"/>
  <c r="N118" i="23"/>
  <c r="O118" i="23" s="1"/>
  <c r="P118" i="23" s="1"/>
  <c r="N118" i="27"/>
  <c r="O118" i="27" s="1"/>
  <c r="P118" i="27" s="1"/>
  <c r="N118" i="19"/>
  <c r="O118" i="19" s="1"/>
  <c r="P118" i="19" s="1"/>
  <c r="N118" i="22"/>
  <c r="O118" i="22" s="1"/>
  <c r="P118" i="22" s="1"/>
  <c r="N118" i="24"/>
  <c r="O118" i="24" s="1"/>
  <c r="P118" i="24" s="1"/>
  <c r="N118" i="7"/>
  <c r="O118" i="7" s="1"/>
  <c r="P118" i="7" s="1"/>
  <c r="N118" i="13"/>
  <c r="O118" i="13" s="1"/>
  <c r="P118" i="13" s="1"/>
  <c r="N118" i="21"/>
  <c r="O118" i="21" s="1"/>
  <c r="P118" i="21" s="1"/>
  <c r="N118" i="5"/>
  <c r="O118" i="5" s="1"/>
  <c r="P118" i="5" s="1"/>
  <c r="N118" i="10"/>
  <c r="O118" i="10" s="1"/>
  <c r="P118" i="10" s="1"/>
  <c r="N178" i="35"/>
  <c r="N178" i="27"/>
  <c r="N178" i="19"/>
  <c r="N178" i="10"/>
  <c r="N178" i="24"/>
  <c r="N178" i="13"/>
  <c r="N178" i="7"/>
  <c r="N178" i="23"/>
  <c r="N178" i="5"/>
  <c r="N178" i="22"/>
  <c r="N178" i="20"/>
  <c r="N178" i="21"/>
  <c r="N178" i="11"/>
  <c r="N178" i="6"/>
  <c r="N178" i="25"/>
  <c r="N70" i="35"/>
  <c r="N70" i="5"/>
  <c r="N70" i="19"/>
  <c r="N70" i="27"/>
  <c r="N70" i="20"/>
  <c r="N70" i="13"/>
  <c r="N70" i="10"/>
  <c r="N70" i="22"/>
  <c r="N70" i="11"/>
  <c r="N70" i="25"/>
  <c r="N70" i="24"/>
  <c r="N70" i="21"/>
  <c r="N70" i="7"/>
  <c r="N70" i="6"/>
  <c r="N70" i="23"/>
  <c r="N101" i="35"/>
  <c r="O101" i="35" s="1"/>
  <c r="P101" i="35" s="1"/>
  <c r="N101" i="6"/>
  <c r="O101" i="6" s="1"/>
  <c r="P101" i="6" s="1"/>
  <c r="N101" i="22"/>
  <c r="O101" i="22" s="1"/>
  <c r="P101" i="22" s="1"/>
  <c r="N101" i="21"/>
  <c r="O101" i="21" s="1"/>
  <c r="P101" i="21" s="1"/>
  <c r="N101" i="5"/>
  <c r="O101" i="5" s="1"/>
  <c r="P101" i="5" s="1"/>
  <c r="N101" i="23"/>
  <c r="O101" i="23" s="1"/>
  <c r="P101" i="23" s="1"/>
  <c r="N101" i="19"/>
  <c r="O101" i="19" s="1"/>
  <c r="P101" i="19" s="1"/>
  <c r="N101" i="13"/>
  <c r="O101" i="13" s="1"/>
  <c r="P101" i="13" s="1"/>
  <c r="N101" i="24"/>
  <c r="O101" i="24" s="1"/>
  <c r="P101" i="24" s="1"/>
  <c r="N101" i="20"/>
  <c r="O101" i="20" s="1"/>
  <c r="P101" i="20" s="1"/>
  <c r="N101" i="11"/>
  <c r="O101" i="11" s="1"/>
  <c r="P101" i="11" s="1"/>
  <c r="N101" i="25"/>
  <c r="O101" i="25" s="1"/>
  <c r="P101" i="25" s="1"/>
  <c r="N101" i="27"/>
  <c r="O101" i="27" s="1"/>
  <c r="P101" i="27" s="1"/>
  <c r="N101" i="10"/>
  <c r="O101" i="10" s="1"/>
  <c r="P101" i="10" s="1"/>
  <c r="N101" i="7"/>
  <c r="O101" i="7" s="1"/>
  <c r="P101" i="7" s="1"/>
  <c r="N139" i="35"/>
  <c r="O139" i="35" s="1"/>
  <c r="P139" i="35" s="1"/>
  <c r="N139" i="11"/>
  <c r="O139" i="11" s="1"/>
  <c r="P139" i="11" s="1"/>
  <c r="N139" i="5"/>
  <c r="O139" i="5" s="1"/>
  <c r="P139" i="5" s="1"/>
  <c r="N139" i="25"/>
  <c r="O139" i="25" s="1"/>
  <c r="P139" i="25" s="1"/>
  <c r="N139" i="27"/>
  <c r="O139" i="27" s="1"/>
  <c r="P139" i="27" s="1"/>
  <c r="N139" i="19"/>
  <c r="O139" i="19" s="1"/>
  <c r="P139" i="19" s="1"/>
  <c r="N139" i="10"/>
  <c r="O139" i="10" s="1"/>
  <c r="P139" i="10" s="1"/>
  <c r="N139" i="6"/>
  <c r="O139" i="6" s="1"/>
  <c r="P139" i="6" s="1"/>
  <c r="N139" i="21"/>
  <c r="O139" i="21" s="1"/>
  <c r="P139" i="21" s="1"/>
  <c r="N139" i="20"/>
  <c r="O139" i="20" s="1"/>
  <c r="P139" i="20" s="1"/>
  <c r="N139" i="24"/>
  <c r="O139" i="24" s="1"/>
  <c r="P139" i="24" s="1"/>
  <c r="N139" i="23"/>
  <c r="O139" i="23" s="1"/>
  <c r="P139" i="23" s="1"/>
  <c r="N139" i="22"/>
  <c r="O139" i="22" s="1"/>
  <c r="P139" i="22" s="1"/>
  <c r="N139" i="7"/>
  <c r="O139" i="7" s="1"/>
  <c r="P139" i="7" s="1"/>
  <c r="N139" i="13"/>
  <c r="O139" i="13" s="1"/>
  <c r="P139" i="13" s="1"/>
  <c r="N24" i="35"/>
  <c r="N24" i="21"/>
  <c r="N24" i="25"/>
  <c r="N24" i="11"/>
  <c r="N24" i="27"/>
  <c r="N24" i="23"/>
  <c r="N24" i="7"/>
  <c r="N24" i="24"/>
  <c r="N24" i="20"/>
  <c r="N24" i="22"/>
  <c r="N24" i="6"/>
  <c r="N24" i="13"/>
  <c r="N24" i="5"/>
  <c r="N24" i="19"/>
  <c r="N24" i="10"/>
  <c r="N106" i="35"/>
  <c r="N106" i="27"/>
  <c r="N106" i="19"/>
  <c r="N106" i="10"/>
  <c r="N106" i="24"/>
  <c r="N106" i="13"/>
  <c r="N106" i="7"/>
  <c r="N106" i="23"/>
  <c r="N106" i="5"/>
  <c r="N106" i="22"/>
  <c r="N106" i="21"/>
  <c r="N106" i="6"/>
  <c r="N106" i="25"/>
  <c r="N106" i="11"/>
  <c r="N106" i="20"/>
  <c r="N133" i="35"/>
  <c r="N133" i="10"/>
  <c r="N133" i="24"/>
  <c r="N133" i="27"/>
  <c r="N133" i="19"/>
  <c r="N133" i="22"/>
  <c r="N133" i="25"/>
  <c r="N133" i="21"/>
  <c r="N133" i="7"/>
  <c r="N133" i="6"/>
  <c r="N133" i="13"/>
  <c r="N133" i="23"/>
  <c r="N133" i="11"/>
  <c r="N133" i="5"/>
  <c r="N133" i="20"/>
  <c r="N131" i="35"/>
  <c r="N131" i="10"/>
  <c r="N131" i="22"/>
  <c r="N131" i="5"/>
  <c r="N131" i="13"/>
  <c r="N131" i="19"/>
  <c r="N131" i="25"/>
  <c r="N131" i="27"/>
  <c r="N131" i="20"/>
  <c r="N131" i="11"/>
  <c r="N131" i="24"/>
  <c r="N131" i="21"/>
  <c r="N131" i="7"/>
  <c r="N131" i="6"/>
  <c r="N131" i="23"/>
  <c r="N161" i="35"/>
  <c r="N161" i="10"/>
  <c r="N161" i="24"/>
  <c r="N161" i="27"/>
  <c r="N161" i="19"/>
  <c r="N161" i="22"/>
  <c r="N161" i="25"/>
  <c r="N161" i="21"/>
  <c r="N161" i="7"/>
  <c r="N161" i="5"/>
  <c r="N161" i="13"/>
  <c r="N161" i="23"/>
  <c r="N161" i="6"/>
  <c r="N161" i="11"/>
  <c r="N161" i="20"/>
  <c r="N29" i="35"/>
  <c r="N29" i="10"/>
  <c r="N29" i="22"/>
  <c r="N29" i="13"/>
  <c r="N29" i="19"/>
  <c r="N29" i="25"/>
  <c r="N29" i="27"/>
  <c r="N29" i="11"/>
  <c r="N29" i="6"/>
  <c r="N29" i="5"/>
  <c r="N29" i="20"/>
  <c r="N29" i="24"/>
  <c r="N29" i="23"/>
  <c r="N29" i="7"/>
  <c r="N29" i="21"/>
  <c r="N128" i="35"/>
  <c r="N128" i="20"/>
  <c r="N128" i="11"/>
  <c r="N128" i="6"/>
  <c r="N128" i="23"/>
  <c r="N128" i="5"/>
  <c r="N128" i="22"/>
  <c r="N128" i="25"/>
  <c r="N128" i="21"/>
  <c r="N128" i="13"/>
  <c r="N128" i="24"/>
  <c r="N128" i="7"/>
  <c r="N128" i="27"/>
  <c r="N128" i="19"/>
  <c r="N128" i="10"/>
  <c r="N47" i="35"/>
  <c r="N47" i="5"/>
  <c r="N47" i="10"/>
  <c r="N47" i="22"/>
  <c r="N47" i="24"/>
  <c r="N47" i="20"/>
  <c r="N47" i="6"/>
  <c r="N47" i="13"/>
  <c r="N47" i="19"/>
  <c r="N47" i="11"/>
  <c r="N47" i="25"/>
  <c r="N47" i="23"/>
  <c r="N47" i="27"/>
  <c r="N47" i="21"/>
  <c r="N47" i="7"/>
  <c r="N175" i="35"/>
  <c r="N175" i="10"/>
  <c r="N175" i="22"/>
  <c r="N175" i="5"/>
  <c r="N175" i="13"/>
  <c r="N175" i="19"/>
  <c r="N175" i="25"/>
  <c r="N175" i="27"/>
  <c r="N175" i="24"/>
  <c r="N175" i="7"/>
  <c r="N175" i="6"/>
  <c r="N175" i="20"/>
  <c r="N175" i="23"/>
  <c r="N175" i="21"/>
  <c r="N175" i="11"/>
  <c r="N129" i="35"/>
  <c r="N129" i="11"/>
  <c r="N129" i="6"/>
  <c r="N129" i="23"/>
  <c r="N129" i="19"/>
  <c r="N129" i="22"/>
  <c r="N129" i="20"/>
  <c r="N129" i="13"/>
  <c r="N129" i="10"/>
  <c r="N129" i="25"/>
  <c r="N129" i="27"/>
  <c r="N129" i="7"/>
  <c r="N129" i="5"/>
  <c r="N129" i="24"/>
  <c r="N129" i="21"/>
  <c r="N107" i="35"/>
  <c r="N107" i="10"/>
  <c r="N107" i="22"/>
  <c r="N107" i="5"/>
  <c r="N107" i="13"/>
  <c r="N107" i="19"/>
  <c r="N107" i="25"/>
  <c r="N107" i="27"/>
  <c r="N107" i="24"/>
  <c r="N107" i="20"/>
  <c r="N107" i="7"/>
  <c r="N107" i="23"/>
  <c r="N107" i="21"/>
  <c r="N107" i="6"/>
  <c r="N107" i="11"/>
  <c r="N69" i="35"/>
  <c r="N69" i="10"/>
  <c r="N69" i="24"/>
  <c r="N69" i="27"/>
  <c r="N69" i="19"/>
  <c r="N69" i="22"/>
  <c r="N69" i="25"/>
  <c r="N69" i="21"/>
  <c r="N69" i="7"/>
  <c r="N69" i="6"/>
  <c r="N69" i="5"/>
  <c r="N69" i="13"/>
  <c r="N69" i="11"/>
  <c r="N69" i="23"/>
  <c r="N69" i="20"/>
  <c r="N53" i="35"/>
  <c r="N53" i="5"/>
  <c r="N53" i="10"/>
  <c r="N53" i="22"/>
  <c r="N53" i="24"/>
  <c r="N53" i="20"/>
  <c r="N53" i="6"/>
  <c r="N53" i="19"/>
  <c r="N53" i="13"/>
  <c r="N53" i="23"/>
  <c r="N53" i="11"/>
  <c r="N53" i="25"/>
  <c r="N53" i="27"/>
  <c r="N53" i="21"/>
  <c r="N53" i="7"/>
  <c r="N65" i="35"/>
  <c r="N65" i="20"/>
  <c r="N65" i="11"/>
  <c r="N65" i="6"/>
  <c r="N65" i="23"/>
  <c r="N65" i="5"/>
  <c r="N65" i="22"/>
  <c r="N65" i="25"/>
  <c r="N65" i="21"/>
  <c r="N65" i="7"/>
  <c r="N65" i="24"/>
  <c r="N65" i="27"/>
  <c r="N65" i="19"/>
  <c r="N65" i="10"/>
  <c r="N65" i="13"/>
  <c r="N80" i="35"/>
  <c r="N80" i="27"/>
  <c r="N80" i="19"/>
  <c r="N80" i="10"/>
  <c r="N80" i="24"/>
  <c r="N80" i="11"/>
  <c r="N80" i="25"/>
  <c r="N80" i="13"/>
  <c r="N80" i="7"/>
  <c r="N80" i="6"/>
  <c r="N80" i="20"/>
  <c r="N80" i="23"/>
  <c r="N80" i="5"/>
  <c r="N80" i="22"/>
  <c r="N80" i="21"/>
  <c r="N142" i="35"/>
  <c r="N142" i="23"/>
  <c r="N142" i="5"/>
  <c r="N142" i="19"/>
  <c r="N142" i="25"/>
  <c r="N142" i="21"/>
  <c r="N142" i="7"/>
  <c r="N142" i="22"/>
  <c r="N142" i="10"/>
  <c r="N142" i="24"/>
  <c r="N142" i="13"/>
  <c r="N142" i="11"/>
  <c r="N142" i="6"/>
  <c r="N142" i="27"/>
  <c r="N142" i="20"/>
  <c r="N50" i="35"/>
  <c r="N50" i="11"/>
  <c r="N50" i="23"/>
  <c r="N50" i="27"/>
  <c r="N50" i="24"/>
  <c r="N50" i="6"/>
  <c r="N50" i="5"/>
  <c r="N50" i="7"/>
  <c r="N50" i="19"/>
  <c r="N50" i="25"/>
  <c r="N50" i="20"/>
  <c r="N50" i="10"/>
  <c r="N50" i="13"/>
  <c r="N50" i="22"/>
  <c r="N50" i="21"/>
  <c r="N114" i="35"/>
  <c r="N114" i="10"/>
  <c r="N114" i="22"/>
  <c r="N114" i="7"/>
  <c r="N114" i="5"/>
  <c r="N114" i="11"/>
  <c r="N114" i="23"/>
  <c r="N114" i="13"/>
  <c r="N114" i="19"/>
  <c r="N114" i="21"/>
  <c r="N114" i="6"/>
  <c r="N114" i="25"/>
  <c r="N114" i="27"/>
  <c r="N114" i="24"/>
  <c r="N114" i="20"/>
  <c r="N96" i="35"/>
  <c r="N96" i="10"/>
  <c r="N96" i="24"/>
  <c r="N96" i="6"/>
  <c r="N96" i="19"/>
  <c r="N96" i="22"/>
  <c r="N96" i="20"/>
  <c r="N96" i="13"/>
  <c r="N96" i="5"/>
  <c r="N96" i="21"/>
  <c r="N96" i="27"/>
  <c r="N96" i="11"/>
  <c r="N96" i="25"/>
  <c r="N96" i="7"/>
  <c r="N96" i="23"/>
  <c r="N45" i="35"/>
  <c r="N45" i="10"/>
  <c r="N45" i="22"/>
  <c r="N45" i="5"/>
  <c r="N45" i="13"/>
  <c r="N45" i="19"/>
  <c r="N45" i="25"/>
  <c r="N45" i="27"/>
  <c r="N45" i="20"/>
  <c r="N45" i="23"/>
  <c r="N45" i="21"/>
  <c r="N45" i="11"/>
  <c r="N45" i="24"/>
  <c r="N45" i="7"/>
  <c r="N45" i="6"/>
  <c r="N100" i="35"/>
  <c r="N100" i="5"/>
  <c r="N100" i="10"/>
  <c r="N100" i="22"/>
  <c r="N100" i="24"/>
  <c r="N100" i="20"/>
  <c r="N100" i="6"/>
  <c r="N100" i="19"/>
  <c r="N100" i="23"/>
  <c r="N100" i="13"/>
  <c r="N100" i="11"/>
  <c r="N100" i="25"/>
  <c r="N100" i="7"/>
  <c r="N100" i="27"/>
  <c r="N100" i="21"/>
  <c r="N109" i="35"/>
  <c r="N109" i="5"/>
  <c r="N109" i="10"/>
  <c r="N109" i="22"/>
  <c r="N109" i="24"/>
  <c r="N109" i="20"/>
  <c r="N109" i="6"/>
  <c r="N109" i="13"/>
  <c r="N109" i="25"/>
  <c r="N109" i="19"/>
  <c r="N109" i="27"/>
  <c r="N109" i="11"/>
  <c r="N109" i="23"/>
  <c r="N109" i="21"/>
  <c r="N109" i="7"/>
  <c r="N130" i="35"/>
  <c r="N130" i="27"/>
  <c r="N130" i="19"/>
  <c r="N130" i="10"/>
  <c r="N130" i="24"/>
  <c r="N130" i="13"/>
  <c r="N130" i="7"/>
  <c r="N130" i="23"/>
  <c r="N130" i="5"/>
  <c r="N130" i="25"/>
  <c r="N130" i="22"/>
  <c r="N130" i="21"/>
  <c r="N130" i="20"/>
  <c r="N130" i="6"/>
  <c r="N130" i="11"/>
  <c r="N87" i="35"/>
  <c r="N87" i="10"/>
  <c r="N87" i="24"/>
  <c r="N87" i="22"/>
  <c r="N87" i="20"/>
  <c r="N87" i="21"/>
  <c r="N87" i="11"/>
  <c r="N87" i="25"/>
  <c r="N87" i="7"/>
  <c r="N87" i="5"/>
  <c r="N87" i="23"/>
  <c r="N87" i="6"/>
  <c r="N87" i="27"/>
  <c r="N87" i="13"/>
  <c r="N87" i="19"/>
  <c r="N108" i="35"/>
  <c r="N108" i="10"/>
  <c r="N108" i="24"/>
  <c r="N108" i="27"/>
  <c r="N108" i="19"/>
  <c r="N108" i="22"/>
  <c r="N108" i="25"/>
  <c r="N108" i="21"/>
  <c r="N108" i="13"/>
  <c r="N108" i="11"/>
  <c r="N108" i="7"/>
  <c r="N108" i="23"/>
  <c r="N108" i="6"/>
  <c r="N108" i="5"/>
  <c r="N108" i="20"/>
  <c r="N173" i="35"/>
  <c r="N173" i="5"/>
  <c r="N173" i="10"/>
  <c r="N173" i="22"/>
  <c r="N173" i="24"/>
  <c r="N173" i="20"/>
  <c r="N173" i="6"/>
  <c r="N173" i="19"/>
  <c r="N173" i="21"/>
  <c r="N173" i="13"/>
  <c r="N173" i="23"/>
  <c r="N173" i="27"/>
  <c r="N173" i="11"/>
  <c r="N173" i="25"/>
  <c r="N173" i="7"/>
  <c r="N176" i="35"/>
  <c r="N176" i="10"/>
  <c r="N176" i="24"/>
  <c r="N176" i="27"/>
  <c r="N176" i="19"/>
  <c r="N176" i="22"/>
  <c r="N176" i="25"/>
  <c r="N176" i="21"/>
  <c r="N176" i="13"/>
  <c r="N176" i="7"/>
  <c r="N176" i="11"/>
  <c r="N176" i="6"/>
  <c r="N176" i="5"/>
  <c r="N176" i="23"/>
  <c r="N176" i="20"/>
  <c r="N169" i="35"/>
  <c r="N169" i="5"/>
  <c r="N169" i="10"/>
  <c r="N169" i="22"/>
  <c r="N169" i="24"/>
  <c r="N169" i="20"/>
  <c r="N169" i="6"/>
  <c r="N169" i="13"/>
  <c r="N169" i="19"/>
  <c r="N169" i="23"/>
  <c r="N169" i="27"/>
  <c r="N169" i="7"/>
  <c r="N169" i="21"/>
  <c r="N169" i="11"/>
  <c r="N169" i="25"/>
  <c r="N174" i="35"/>
  <c r="N174" i="27"/>
  <c r="N174" i="19"/>
  <c r="N174" i="10"/>
  <c r="N174" i="24"/>
  <c r="N174" i="13"/>
  <c r="N174" i="7"/>
  <c r="N174" i="23"/>
  <c r="N174" i="5"/>
  <c r="N174" i="22"/>
  <c r="N174" i="25"/>
  <c r="N174" i="6"/>
  <c r="N174" i="11"/>
  <c r="N174" i="20"/>
  <c r="N174" i="21"/>
  <c r="N83" i="35"/>
  <c r="N83" i="10"/>
  <c r="N83" i="22"/>
  <c r="N83" i="5"/>
  <c r="N83" i="13"/>
  <c r="N83" i="19"/>
  <c r="N83" i="25"/>
  <c r="N83" i="27"/>
  <c r="N83" i="20"/>
  <c r="N83" i="21"/>
  <c r="N83" i="24"/>
  <c r="N83" i="6"/>
  <c r="N83" i="7"/>
  <c r="N83" i="23"/>
  <c r="N83" i="11"/>
  <c r="N25" i="35"/>
  <c r="N25" i="24"/>
  <c r="N25" i="27"/>
  <c r="N25" i="19"/>
  <c r="N25" i="11"/>
  <c r="N25" i="10"/>
  <c r="N25" i="21"/>
  <c r="N25" i="7"/>
  <c r="N25" i="23"/>
  <c r="N25" i="20"/>
  <c r="N25" i="6"/>
  <c r="N25" i="25"/>
  <c r="N25" i="5"/>
  <c r="N25" i="13"/>
  <c r="N25" i="22"/>
  <c r="N33" i="35"/>
  <c r="N33" i="5"/>
  <c r="N33" i="24"/>
  <c r="N33" i="20"/>
  <c r="N33" i="6"/>
  <c r="N33" i="10"/>
  <c r="N33" i="7"/>
  <c r="N33" i="27"/>
  <c r="N33" i="13"/>
  <c r="N33" i="21"/>
  <c r="N33" i="23"/>
  <c r="N33" i="22"/>
  <c r="N33" i="11"/>
  <c r="N33" i="25"/>
  <c r="N33" i="19"/>
  <c r="N41" i="35"/>
  <c r="N41" i="11"/>
  <c r="N41" i="23"/>
  <c r="N41" i="7"/>
  <c r="N41" i="21"/>
  <c r="N41" i="6"/>
  <c r="N41" i="13"/>
  <c r="N41" i="19"/>
  <c r="N41" i="27"/>
  <c r="N41" i="25"/>
  <c r="N41" i="10"/>
  <c r="N41" i="24"/>
  <c r="N41" i="20"/>
  <c r="N41" i="5"/>
  <c r="N41" i="22"/>
  <c r="N143" i="35"/>
  <c r="N143" i="7"/>
  <c r="N143" i="21"/>
  <c r="N143" i="6"/>
  <c r="N143" i="13"/>
  <c r="N143" i="11"/>
  <c r="N143" i="23"/>
  <c r="N143" i="22"/>
  <c r="N143" i="5"/>
  <c r="N143" i="25"/>
  <c r="N143" i="27"/>
  <c r="N143" i="10"/>
  <c r="N143" i="24"/>
  <c r="N143" i="20"/>
  <c r="N143" i="19"/>
  <c r="N91" i="35"/>
  <c r="N91" i="5"/>
  <c r="N91" i="10"/>
  <c r="N91" i="22"/>
  <c r="N91" i="24"/>
  <c r="N91" i="20"/>
  <c r="N91" i="6"/>
  <c r="N91" i="13"/>
  <c r="N91" i="11"/>
  <c r="N91" i="25"/>
  <c r="N91" i="7"/>
  <c r="N91" i="19"/>
  <c r="N91" i="23"/>
  <c r="N91" i="27"/>
  <c r="N91" i="21"/>
  <c r="N68" i="35"/>
  <c r="N68" i="10"/>
  <c r="N68" i="22"/>
  <c r="N68" i="5"/>
  <c r="N68" i="13"/>
  <c r="N68" i="19"/>
  <c r="N68" i="25"/>
  <c r="N68" i="27"/>
  <c r="N68" i="20"/>
  <c r="N68" i="11"/>
  <c r="N68" i="24"/>
  <c r="N68" i="6"/>
  <c r="N68" i="21"/>
  <c r="N68" i="7"/>
  <c r="N68" i="23"/>
  <c r="N159" i="35"/>
  <c r="N159" i="6"/>
  <c r="N159" i="10"/>
  <c r="N159" i="27"/>
  <c r="N159" i="13"/>
  <c r="N159" i="20"/>
  <c r="N159" i="23"/>
  <c r="N159" i="7"/>
  <c r="N159" i="21"/>
  <c r="N159" i="5"/>
  <c r="N159" i="25"/>
  <c r="N159" i="11"/>
  <c r="N159" i="24"/>
  <c r="N159" i="19"/>
  <c r="N159" i="22"/>
  <c r="P183" i="36" l="1"/>
  <c r="N190" i="36"/>
  <c r="N190" i="38"/>
  <c r="P183" i="38"/>
  <c r="P183" i="10"/>
  <c r="P183" i="23"/>
  <c r="P183" i="24"/>
  <c r="P183" i="13"/>
  <c r="P183" i="6"/>
  <c r="P183" i="25"/>
  <c r="P183" i="20"/>
  <c r="P183" i="11"/>
  <c r="P183" i="21"/>
  <c r="P183" i="27"/>
  <c r="P183" i="5"/>
  <c r="P183" i="7"/>
  <c r="P183" i="35"/>
  <c r="N190" i="35"/>
  <c r="N190" i="25"/>
  <c r="N190" i="13"/>
  <c r="N190" i="24"/>
  <c r="N190" i="23"/>
  <c r="N190" i="19"/>
  <c r="N190" i="6"/>
  <c r="N190" i="11"/>
  <c r="N190" i="27"/>
  <c r="N190" i="22"/>
  <c r="N190" i="10"/>
  <c r="N190" i="21"/>
  <c r="N190" i="20"/>
  <c r="N190" i="7"/>
  <c r="N190" i="5"/>
  <c r="P183" i="19"/>
  <c r="P183" i="22"/>
  <c r="K15" i="27" l="1"/>
  <c r="G201" i="14"/>
  <c r="G205" i="14" s="1"/>
  <c r="G207" i="14" s="1"/>
  <c r="F201" i="14"/>
  <c r="G206" i="27"/>
  <c r="G207" i="27"/>
  <c r="K16" i="27"/>
  <c r="G206" i="14" l="1"/>
  <c r="G208" i="14" s="1"/>
  <c r="I16" i="14"/>
  <c r="I15" i="14"/>
  <c r="G208" i="27"/>
</calcChain>
</file>

<file path=xl/sharedStrings.xml><?xml version="1.0" encoding="utf-8"?>
<sst xmlns="http://schemas.openxmlformats.org/spreadsheetml/2006/main" count="5663" uniqueCount="415">
  <si>
    <t>PERIOD BEGINNING ------------&gt;</t>
  </si>
  <si>
    <t>PERIOD ENDING -----------------&gt;</t>
  </si>
  <si>
    <t>1</t>
  </si>
  <si>
    <t>2</t>
  </si>
  <si>
    <t>3</t>
  </si>
  <si>
    <t>4</t>
  </si>
  <si>
    <t>5</t>
  </si>
  <si>
    <t>6</t>
  </si>
  <si>
    <t>7</t>
  </si>
  <si>
    <t>8</t>
  </si>
  <si>
    <t>FCP AS FILED</t>
  </si>
  <si>
    <t>FCP ADJ'S</t>
  </si>
  <si>
    <t>ADJ FCP</t>
  </si>
  <si>
    <t>AUDIT ADJ'S</t>
  </si>
  <si>
    <t>AUDITED FCP</t>
  </si>
  <si>
    <t>% TO</t>
  </si>
  <si>
    <t>(COL 1 + 2)</t>
  </si>
  <si>
    <t>(COL 3 + 4)</t>
  </si>
  <si>
    <t>TOTAL</t>
  </si>
  <si>
    <t>GENERAL ADMINISTRATIVE</t>
  </si>
  <si>
    <t xml:space="preserve">Administrator Salary </t>
  </si>
  <si>
    <t>Asst. Admin. Salary</t>
  </si>
  <si>
    <t>Office Salaries and Wages</t>
  </si>
  <si>
    <t>Payroll Taxes &amp; Emp Benefits</t>
  </si>
  <si>
    <t>Management Services</t>
  </si>
  <si>
    <t>Advertising</t>
  </si>
  <si>
    <t>Telephone</t>
  </si>
  <si>
    <t>Dues, Subs, &amp; Licenses</t>
  </si>
  <si>
    <t>Off Supplies,Printing &amp; Postage</t>
  </si>
  <si>
    <t>Legal and Accounting</t>
  </si>
  <si>
    <t>Travel, Seminars &amp; Adm Trg</t>
  </si>
  <si>
    <t>Data Processing</t>
  </si>
  <si>
    <t>Amortization-Organization</t>
  </si>
  <si>
    <t>Patient Day Assessment</t>
  </si>
  <si>
    <t>Interest - Operating Loans</t>
  </si>
  <si>
    <t>Income Taxes</t>
  </si>
  <si>
    <t>Bad Debts</t>
  </si>
  <si>
    <t>Contributions</t>
  </si>
  <si>
    <t>PROPERTY AND RELATED EXPENSES</t>
  </si>
  <si>
    <t>PLANT OPERATION &amp; MAINTENANCE</t>
  </si>
  <si>
    <t>Salaries and Wages</t>
  </si>
  <si>
    <t>Payroll Tax &amp; Emp Benefit</t>
  </si>
  <si>
    <t>Equipment Rental-Short Term</t>
  </si>
  <si>
    <t>Supplies</t>
  </si>
  <si>
    <t>Purchased Services</t>
  </si>
  <si>
    <t>Repair &amp; Mnt.- Bldg &amp; Grounds</t>
  </si>
  <si>
    <t>Repair &amp; Mnt.- Equipment</t>
  </si>
  <si>
    <t>Repair &amp; Mnt.- Trans Equip</t>
  </si>
  <si>
    <t>Utilities</t>
  </si>
  <si>
    <t>TOTAL PLANT OPER &amp; MAINT</t>
  </si>
  <si>
    <t>DIETARY</t>
  </si>
  <si>
    <t>Food</t>
  </si>
  <si>
    <t>Food Supplies</t>
  </si>
  <si>
    <t>Purchased Service/Consultant</t>
  </si>
  <si>
    <t>TOTAL DIETARY</t>
  </si>
  <si>
    <t>LAUNDRY AND LINEN</t>
  </si>
  <si>
    <t>Linen and Bedding</t>
  </si>
  <si>
    <t>Purchased Service/Consultants</t>
  </si>
  <si>
    <t>TOTAL LAUNDRY &amp; LINEN</t>
  </si>
  <si>
    <t>HOUSEKEEPING</t>
  </si>
  <si>
    <t>TOTAL HOUSEKEEPING</t>
  </si>
  <si>
    <t>NURSING</t>
  </si>
  <si>
    <t>01</t>
  </si>
  <si>
    <t>Nurs Adm Sal - Med Recd, In Serv</t>
  </si>
  <si>
    <t>02</t>
  </si>
  <si>
    <t>Nurs Adm Payroll Tax &amp; Benefits</t>
  </si>
  <si>
    <t>03</t>
  </si>
  <si>
    <t>Nursing Direct Care Sal &amp; Wages</t>
  </si>
  <si>
    <t>04</t>
  </si>
  <si>
    <t>Medical Supplies</t>
  </si>
  <si>
    <t>OSHA/CDC Required Expense</t>
  </si>
  <si>
    <t>TOTAL NURSING</t>
  </si>
  <si>
    <t>RECREATIONAL ACTIVITIES &amp; SPECIAL SERVICES</t>
  </si>
  <si>
    <t>Salaries &amp; Wages</t>
  </si>
  <si>
    <t>Other (Attach Schedule)</t>
  </si>
  <si>
    <t>ACTIVE TREATMENT</t>
  </si>
  <si>
    <t>Payroll Taxes and Emp Benefits</t>
  </si>
  <si>
    <t>Purchased Services/Consultants</t>
  </si>
  <si>
    <t>Speech/Audio Therapist</t>
  </si>
  <si>
    <t>Occupational Therapist</t>
  </si>
  <si>
    <t>Recreational Therapist</t>
  </si>
  <si>
    <t>Physical Therapist</t>
  </si>
  <si>
    <t>Social Services Worker</t>
  </si>
  <si>
    <t>Day Treatment In House</t>
  </si>
  <si>
    <t>Adaptive Equip-Repairs &amp; Maint</t>
  </si>
  <si>
    <t>Programing</t>
  </si>
  <si>
    <t>TOTAL ACTIVE TREATMENT</t>
  </si>
  <si>
    <t>PRIVATE DAYS</t>
  </si>
  <si>
    <t>RESPITE/OTHER DAYS</t>
  </si>
  <si>
    <t>TOTAL PATIENT DAYS</t>
  </si>
  <si>
    <t>CALENDAR DAYS IN PERIOD</t>
  </si>
  <si>
    <t xml:space="preserve">TOTAL REVENUE </t>
  </si>
  <si>
    <t>030-00</t>
  </si>
  <si>
    <t xml:space="preserve">     310</t>
  </si>
  <si>
    <t xml:space="preserve">     320</t>
  </si>
  <si>
    <t xml:space="preserve">     330</t>
  </si>
  <si>
    <t xml:space="preserve">     340</t>
  </si>
  <si>
    <t xml:space="preserve">     350</t>
  </si>
  <si>
    <t>040-00</t>
  </si>
  <si>
    <t xml:space="preserve">     380</t>
  </si>
  <si>
    <t xml:space="preserve">     390</t>
  </si>
  <si>
    <t>050-00</t>
  </si>
  <si>
    <t xml:space="preserve">     420</t>
  </si>
  <si>
    <t>060-00</t>
  </si>
  <si>
    <t>070-00</t>
  </si>
  <si>
    <t>080-00</t>
  </si>
  <si>
    <t xml:space="preserve">     490</t>
  </si>
  <si>
    <t>Non Medical Supplies (Charts &amp; Forms)</t>
  </si>
  <si>
    <t>Oxygen Equipment &amp; Rental</t>
  </si>
  <si>
    <t>010-00</t>
  </si>
  <si>
    <t xml:space="preserve">     010</t>
  </si>
  <si>
    <t xml:space="preserve">     011</t>
  </si>
  <si>
    <t xml:space="preserve">     012</t>
  </si>
  <si>
    <t xml:space="preserve">     040</t>
  </si>
  <si>
    <t xml:space="preserve">     060</t>
  </si>
  <si>
    <t xml:space="preserve">     070</t>
  </si>
  <si>
    <t xml:space="preserve">     080</t>
  </si>
  <si>
    <t xml:space="preserve">     090</t>
  </si>
  <si>
    <t xml:space="preserve">     100</t>
  </si>
  <si>
    <t xml:space="preserve">     110</t>
  </si>
  <si>
    <t xml:space="preserve">     120</t>
  </si>
  <si>
    <t xml:space="preserve">     140</t>
  </si>
  <si>
    <t xml:space="preserve">     150</t>
  </si>
  <si>
    <t xml:space="preserve">     160</t>
  </si>
  <si>
    <t xml:space="preserve">     170</t>
  </si>
  <si>
    <t xml:space="preserve">     180</t>
  </si>
  <si>
    <t xml:space="preserve">     190</t>
  </si>
  <si>
    <t xml:space="preserve">     200</t>
  </si>
  <si>
    <t xml:space="preserve">     210</t>
  </si>
  <si>
    <t>020-00</t>
  </si>
  <si>
    <t xml:space="preserve">     230</t>
  </si>
  <si>
    <t xml:space="preserve">     240</t>
  </si>
  <si>
    <t xml:space="preserve">     250</t>
  </si>
  <si>
    <t xml:space="preserve">     260</t>
  </si>
  <si>
    <t xml:space="preserve">     270</t>
  </si>
  <si>
    <t xml:space="preserve">     013</t>
  </si>
  <si>
    <t xml:space="preserve">     041</t>
  </si>
  <si>
    <t>090-00</t>
  </si>
  <si>
    <t xml:space="preserve">     313</t>
  </si>
  <si>
    <t xml:space="preserve">     314</t>
  </si>
  <si>
    <t xml:space="preserve">     315</t>
  </si>
  <si>
    <t xml:space="preserve">     318</t>
  </si>
  <si>
    <t xml:space="preserve">     319</t>
  </si>
  <si>
    <t xml:space="preserve">     391</t>
  </si>
  <si>
    <t xml:space="preserve">     392</t>
  </si>
  <si>
    <t>05</t>
  </si>
  <si>
    <t>TOTAL EXPENSES PER G/L</t>
  </si>
  <si>
    <t>Workers Compensation</t>
  </si>
  <si>
    <t>Professional/General Liability Insurance</t>
  </si>
  <si>
    <t>050</t>
  </si>
  <si>
    <t>Purchased Nursing Services</t>
  </si>
  <si>
    <t>Evaluation</t>
  </si>
  <si>
    <t>Instructor</t>
  </si>
  <si>
    <t>Testing</t>
  </si>
  <si>
    <t>Material</t>
  </si>
  <si>
    <t>Miscellaneous</t>
  </si>
  <si>
    <t>REVENUE (INCL TPL) (SCH B)</t>
  </si>
  <si>
    <t>EXPENSES (SCH C)</t>
  </si>
  <si>
    <t>COST CAT &amp; ACCT</t>
  </si>
  <si>
    <t>CENSUS (SCH D)</t>
  </si>
  <si>
    <t>OCCUPANCY (SCH D)</t>
  </si>
  <si>
    <t>REV CAT</t>
  </si>
  <si>
    <t>010-090</t>
  </si>
  <si>
    <t>Director Fees</t>
  </si>
  <si>
    <t>051</t>
  </si>
  <si>
    <t>Home Office Charges (attach schedule)</t>
  </si>
  <si>
    <t>Utilization Review</t>
  </si>
  <si>
    <t>Civil Money Penalties (Medicare and Medicaid)</t>
  </si>
  <si>
    <t>Other Taxes (attach schedule)</t>
  </si>
  <si>
    <t>Transportation Salaries and Wages</t>
  </si>
  <si>
    <t>Transportation Payroll Taxes &amp; Emp Benefits</t>
  </si>
  <si>
    <t>Gifts</t>
  </si>
  <si>
    <t>Bank/Service Charges</t>
  </si>
  <si>
    <t>Public Relations</t>
  </si>
  <si>
    <t>Recruiting Expense</t>
  </si>
  <si>
    <t>TV/Cable/Satellite Expense</t>
  </si>
  <si>
    <t>Beauty &amp; Barber Expense</t>
  </si>
  <si>
    <t>Gain/loss on asset disposition</t>
  </si>
  <si>
    <t>Other</t>
  </si>
  <si>
    <t>Day Treatment Outside Service</t>
  </si>
  <si>
    <t>FCP less G/L must = 0</t>
  </si>
  <si>
    <t>PROFIT/LOSS TO REVENUE</t>
  </si>
  <si>
    <t>TOTAL LICENSED BEDS</t>
  </si>
  <si>
    <t>PROFIT/LOSS TO EXPENSES</t>
  </si>
  <si>
    <t>Name of ICF-MR Facility</t>
  </si>
  <si>
    <t>PERIOD BEGINNING --------------&gt;</t>
  </si>
  <si>
    <t>PERIOD ENDING  ------------------&gt;</t>
  </si>
  <si>
    <t>AUDIT</t>
  </si>
  <si>
    <t>Hours Worked</t>
  </si>
  <si>
    <t>ADJ'S</t>
  </si>
  <si>
    <t>REVENUE (INCL TPL)  (SCH B)</t>
  </si>
  <si>
    <t>NET MEDICAID REVENUE - UTAH</t>
  </si>
  <si>
    <t>NET MEDICAID - NON UTAH</t>
  </si>
  <si>
    <t>NET PRIVATE  REVENUE</t>
  </si>
  <si>
    <t>NET RESPITE/OTHER  REVENUE</t>
  </si>
  <si>
    <t>NET MISC INCOME</t>
  </si>
  <si>
    <t>n/a</t>
  </si>
  <si>
    <t>010-000</t>
  </si>
  <si>
    <t>010</t>
  </si>
  <si>
    <t>011</t>
  </si>
  <si>
    <t>Asst Administrator Salary</t>
  </si>
  <si>
    <t>012</t>
  </si>
  <si>
    <t>040</t>
  </si>
  <si>
    <t>060</t>
  </si>
  <si>
    <t>070</t>
  </si>
  <si>
    <t>080</t>
  </si>
  <si>
    <t>090</t>
  </si>
  <si>
    <t>100</t>
  </si>
  <si>
    <t>Dues, Subscriptions &amp; Licenses</t>
  </si>
  <si>
    <t>110</t>
  </si>
  <si>
    <t>Office Supplies, Printing &amp; Postage</t>
  </si>
  <si>
    <t>120</t>
  </si>
  <si>
    <t>Travel , Seminars, &amp; Admin Training</t>
  </si>
  <si>
    <t>Interest-Operating Loans</t>
  </si>
  <si>
    <t>Worker's compensation</t>
  </si>
  <si>
    <t>Other Penalties/Fines</t>
  </si>
  <si>
    <t>Transportation Salaries &amp; Wages</t>
  </si>
  <si>
    <t>TOTAL GENERAL ADMINISTRATIVE</t>
  </si>
  <si>
    <t>020-000</t>
  </si>
  <si>
    <t>TOTAL PROPERTY &amp; RELATED</t>
  </si>
  <si>
    <t>030-000</t>
  </si>
  <si>
    <t>Repair &amp; Mnt.- Trans Equipment</t>
  </si>
  <si>
    <t>040-000</t>
  </si>
  <si>
    <t>050-000</t>
  </si>
  <si>
    <t>060-000</t>
  </si>
  <si>
    <t>Payroll Taxes &amp; Benefits</t>
  </si>
  <si>
    <t>070-000</t>
  </si>
  <si>
    <t>Nurse Admin Sal-Med Rec, In Ser</t>
  </si>
  <si>
    <t>013</t>
  </si>
  <si>
    <t>Nurse Admin Payroll Tax and Benefits</t>
  </si>
  <si>
    <t>Nurse Dir Care Salaries &amp; Wages</t>
  </si>
  <si>
    <t>041</t>
  </si>
  <si>
    <t>Nurse Dir Care Payroll Tax &amp; Benefits</t>
  </si>
  <si>
    <t>Oxygen Equipment and Rental</t>
  </si>
  <si>
    <t>Nurse Aide Training Costs</t>
  </si>
  <si>
    <t>Evaluation Costs</t>
  </si>
  <si>
    <t>Instructor Costs</t>
  </si>
  <si>
    <t>Testing Costs</t>
  </si>
  <si>
    <t>Material Costs</t>
  </si>
  <si>
    <t>Misc. Costs</t>
  </si>
  <si>
    <t>080-000</t>
  </si>
  <si>
    <t>310</t>
  </si>
  <si>
    <t>490</t>
  </si>
  <si>
    <t>TOTAL REC ACT &amp; SOCIAL SERVICES</t>
  </si>
  <si>
    <t>090-000</t>
  </si>
  <si>
    <t>Programming</t>
  </si>
  <si>
    <t>TOTAL REPORTED EXPENSES PER FCP</t>
  </si>
  <si>
    <t>PROFIT / (LOSS) (REV - EXP)</t>
  </si>
  <si>
    <t>MEDICAID DAYS - UTAH</t>
  </si>
  <si>
    <t>MEDICAID DAYS - NON UTAH</t>
  </si>
  <si>
    <t xml:space="preserve">TOTAL LICENSED BEDS </t>
  </si>
  <si>
    <t>AUDITED REVENUE AS</t>
  </si>
  <si>
    <t xml:space="preserve"> % OF TOTAL REVENUE</t>
  </si>
  <si>
    <t>INDUSTRY AMOUNT</t>
  </si>
  <si>
    <t>AUDITED EXPENSE AS</t>
  </si>
  <si>
    <t>Industry Gain / (Loss) Per Day</t>
  </si>
  <si>
    <t>MEDICAID: UTAH DAYS</t>
  </si>
  <si>
    <t>MEDICAID: NON-UTAH DAYS</t>
  </si>
  <si>
    <t>Recreational Supplies</t>
  </si>
  <si>
    <t>Total Hours Worked</t>
  </si>
  <si>
    <t>Total Hours Paid</t>
  </si>
  <si>
    <t>Building Rent</t>
  </si>
  <si>
    <t>Building Depreciation</t>
  </si>
  <si>
    <t>Building Interest Expense</t>
  </si>
  <si>
    <t>"Real Property" Property Tax</t>
  </si>
  <si>
    <t>"Real Property" Property Insurance</t>
  </si>
  <si>
    <t>Vehicle Depreciation</t>
  </si>
  <si>
    <t>Vehicle Interest Expense</t>
  </si>
  <si>
    <t>Vehicle Insurance</t>
  </si>
  <si>
    <t>Vehicle Property Tax</t>
  </si>
  <si>
    <t>Equipment Leases (Operating Leases Only)</t>
  </si>
  <si>
    <t>Equipment Depreciation</t>
  </si>
  <si>
    <t>Equipment Interest Expense</t>
  </si>
  <si>
    <t>Payroll Taxes &amp; Emp Benefit</t>
  </si>
  <si>
    <t>Furniture &amp; Equipment less than Capitalization $ Threshold</t>
  </si>
  <si>
    <t>Nursing Direct Care Payroll Tax &amp; Benefits</t>
  </si>
  <si>
    <t>100-000</t>
  </si>
  <si>
    <t>ANCILLARIES NOT IN MEDICAID DAILY RATE</t>
  </si>
  <si>
    <t>Physician &amp; Psychiatrist - Staff Salaries</t>
  </si>
  <si>
    <t>020</t>
  </si>
  <si>
    <t>030</t>
  </si>
  <si>
    <t>Physician &amp; Psychiatrist-Supplies/Other</t>
  </si>
  <si>
    <t>Purchased Physician &amp; Psychiatrist (non-emp)</t>
  </si>
  <si>
    <t>140</t>
  </si>
  <si>
    <t>Laboratory &amp; Radiology Service</t>
  </si>
  <si>
    <t>350</t>
  </si>
  <si>
    <t>Other Direct Care (i.e. psychologists, podiatrists, and optometrists)</t>
  </si>
  <si>
    <t>360</t>
  </si>
  <si>
    <t>Dental Care (excludes annual exam)</t>
  </si>
  <si>
    <t>370</t>
  </si>
  <si>
    <t>Emergency Ambulance</t>
  </si>
  <si>
    <t>380</t>
  </si>
  <si>
    <t>Eye Glassess, Dentures, Hearing Aids</t>
  </si>
  <si>
    <t>390</t>
  </si>
  <si>
    <t>Special Equipment Approved by Medicaid</t>
  </si>
  <si>
    <t>400</t>
  </si>
  <si>
    <t>Prosthetic Devices</t>
  </si>
  <si>
    <t>450</t>
  </si>
  <si>
    <t>Prescription Drugs</t>
  </si>
  <si>
    <t>460</t>
  </si>
  <si>
    <t>Oxygen Gas</t>
  </si>
  <si>
    <t>Miscellaneous (Attach Detail Schedule if greater than $100)</t>
  </si>
  <si>
    <t>TOTAL ANCILLARIES NOT IN MEDICAID RATE</t>
  </si>
  <si>
    <t>TOTAL RECREATIONAL ACTIVITIES &amp; SPECIAL SERVICES</t>
  </si>
  <si>
    <t>TOTAL PLANT OPERATION &amp; MAINTENANCE</t>
  </si>
  <si>
    <t>Q1</t>
  </si>
  <si>
    <t>Q2</t>
  </si>
  <si>
    <t>Q3</t>
  </si>
  <si>
    <t>Q4</t>
  </si>
  <si>
    <t>Hours Paid</t>
  </si>
  <si>
    <t>MEDICAID CERTIFIED BEDS</t>
  </si>
  <si>
    <t>Dental Care - Annual Exam</t>
  </si>
  <si>
    <t>Physician &amp; Psychiatrist Payroll Tax and Benefit</t>
  </si>
  <si>
    <t>% OF TOTAL EXPENSE</t>
  </si>
  <si>
    <t>TOTAL REVENUE</t>
  </si>
  <si>
    <t>PROFIT / (LOSS)  (REV - EXP)</t>
  </si>
  <si>
    <t>"RealProperty" Property Tax*</t>
  </si>
  <si>
    <t>"Real Property" Property Insurance*</t>
  </si>
  <si>
    <t>Vechicle Insurance</t>
  </si>
  <si>
    <t>TOTAL PATIENT DAYS AVAILABLE (Total Licensed Beds x Calendar Days in Period)</t>
  </si>
  <si>
    <t>TOTAL OCCUPANCY (Total Patient Days ÷Total Patient Days Available)</t>
  </si>
  <si>
    <r>
      <t>MEDICAID OCCUPANCY (Medicaid Days-Utah  ÷</t>
    </r>
    <r>
      <rPr>
        <sz val="7.5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Total Patient Days Available)</t>
    </r>
  </si>
  <si>
    <r>
      <t>MEDICAID OCCUPANCY AS A % OF TOTAL OCCUPANCY (Medicaid Occupancy ÷</t>
    </r>
    <r>
      <rPr>
        <sz val="7.5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Total Occupancy)</t>
    </r>
  </si>
  <si>
    <t>HOURS WORKED</t>
  </si>
  <si>
    <t>HOURS PAID</t>
  </si>
  <si>
    <t>440a</t>
  </si>
  <si>
    <t>440b</t>
  </si>
  <si>
    <t>440c</t>
  </si>
  <si>
    <t>440d</t>
  </si>
  <si>
    <r>
      <t xml:space="preserve">TOTAL PATIENT DAYS AVAILABLE </t>
    </r>
    <r>
      <rPr>
        <b/>
        <sz val="10"/>
        <color indexed="8"/>
        <rFont val="Times New Roman"/>
        <family val="1"/>
      </rPr>
      <t>(Total Licensed Beds*Calendar Days in Period)</t>
    </r>
  </si>
  <si>
    <r>
      <t xml:space="preserve">MEDICAID OCCUPANCY AS A % OF TOTAL OCCUPANCY </t>
    </r>
    <r>
      <rPr>
        <b/>
        <sz val="10"/>
        <color indexed="8"/>
        <rFont val="Times New Roman"/>
        <family val="1"/>
      </rPr>
      <t>(Medicaid Occupancy/Total Occupancy)</t>
    </r>
  </si>
  <si>
    <t>Active Treatment Supplies</t>
  </si>
  <si>
    <t>Personal Property Tax</t>
  </si>
  <si>
    <t>ICF-MR - SUMMARY</t>
  </si>
  <si>
    <t>% OF</t>
  </si>
  <si>
    <t>REVEVENUE  CATEGORY</t>
  </si>
  <si>
    <t>COST CATEGORY &amp; ACCOUNT</t>
  </si>
  <si>
    <t>272</t>
  </si>
  <si>
    <t>Wheelchair Depreciation</t>
  </si>
  <si>
    <t>274</t>
  </si>
  <si>
    <t>Adaptive Equipment Depreciation</t>
  </si>
  <si>
    <t>Physician &amp; Psychiatrist Payroll Tax &amp; Benefit</t>
  </si>
  <si>
    <t>OTHER DAYS</t>
  </si>
  <si>
    <r>
      <t xml:space="preserve">TOTAL OCCUPANCY </t>
    </r>
    <r>
      <rPr>
        <b/>
        <sz val="10"/>
        <color indexed="8"/>
        <rFont val="Times New Roman"/>
        <family val="1"/>
      </rPr>
      <t>(Total Patient Days/Total Patient Days Available Before Bed Banking)</t>
    </r>
  </si>
  <si>
    <r>
      <t xml:space="preserve">MEDICAID OCCUPANCY </t>
    </r>
    <r>
      <rPr>
        <b/>
        <sz val="10"/>
        <color indexed="8"/>
        <rFont val="Times New Roman"/>
        <family val="1"/>
      </rPr>
      <t>(Medicaid Days-Utah /Total Patient Days Available Before Bed Banking)</t>
    </r>
  </si>
  <si>
    <t>Private Revenue Per Day</t>
  </si>
  <si>
    <t>Rev</t>
  </si>
  <si>
    <t>Exp</t>
  </si>
  <si>
    <t>Days</t>
  </si>
  <si>
    <t>Beds</t>
  </si>
  <si>
    <t>Total Days</t>
  </si>
  <si>
    <t>440e</t>
  </si>
  <si>
    <t>PER DAY</t>
  </si>
  <si>
    <t>INDUSTRY</t>
  </si>
  <si>
    <t>VARIANCE %</t>
  </si>
  <si>
    <t>ASSIGNED WEIGHT</t>
  </si>
  <si>
    <t>AMOUNT</t>
  </si>
  <si>
    <t>COL 8/9</t>
  </si>
  <si>
    <t>IF COL 11 &gt;20%</t>
  </si>
  <si>
    <t xml:space="preserve"> PER DAY (COL 5 ÷ AUDITED DAYS)</t>
  </si>
  <si>
    <t>AUDITED DAYS AS % OF TOTAL DAYS</t>
  </si>
  <si>
    <t>MEDALLION MANOR, INC.</t>
  </si>
  <si>
    <t>MEDALLION SUPPORTED LIVING - LEHI</t>
  </si>
  <si>
    <t>MEDALLION SUPPORTED LIVING - PAYSON</t>
  </si>
  <si>
    <t>Mesa Vista Inc</t>
  </si>
  <si>
    <t>West Jordan Care Center</t>
  </si>
  <si>
    <r>
      <rPr>
        <b/>
        <sz val="10"/>
        <rFont val="NewCenturySchlbk"/>
      </rPr>
      <t xml:space="preserve">(1)                        </t>
    </r>
    <r>
      <rPr>
        <sz val="10"/>
        <rFont val="NewCenturySchlbk"/>
        <family val="1"/>
      </rPr>
      <t>04</t>
    </r>
  </si>
  <si>
    <r>
      <rPr>
        <b/>
        <sz val="10"/>
        <rFont val="NewCenturySchlbk"/>
      </rPr>
      <t>(1)</t>
    </r>
    <r>
      <rPr>
        <sz val="10"/>
        <rFont val="NewCenturySchlbk"/>
        <family val="1"/>
      </rPr>
      <t xml:space="preserve">                                05</t>
    </r>
  </si>
  <si>
    <t/>
  </si>
  <si>
    <t>Hillcrest Care Center</t>
  </si>
  <si>
    <t>Medallion Suppported Living-Springville</t>
  </si>
  <si>
    <t>ADJUSTMENT NOTES</t>
  </si>
  <si>
    <t>1) ADJUST BLDG. RENT 020-230 to remove RP Cost and put in underlying costs.</t>
  </si>
  <si>
    <t>DM 3/11/15</t>
  </si>
  <si>
    <t>DESK REVIEW ADJ'S</t>
  </si>
  <si>
    <t>RELATED PARTY COSTS</t>
  </si>
  <si>
    <t>remove RP rent</t>
  </si>
  <si>
    <t>add RP depr</t>
  </si>
  <si>
    <t>add RP Int Exp</t>
  </si>
  <si>
    <t>RELATED PARTY RENT</t>
  </si>
  <si>
    <t>add tax prep cost, Moyes Properties</t>
  </si>
  <si>
    <t>COL 4 HAS DATA FROM</t>
  </si>
  <si>
    <t>RHA HLTH SVCS (NEW)</t>
  </si>
  <si>
    <t xml:space="preserve">COL 3, FCP for </t>
  </si>
  <si>
    <t>Bungalow Care Center, RHA Hlth Svcs &amp; DDMS</t>
  </si>
  <si>
    <t>Eastside Care Center RHA Hlth Svcs  &amp; DDMS</t>
  </si>
  <si>
    <t>Hidden Hollow Care Center, RHA Hlth Svcs &amp; DDMS</t>
  </si>
  <si>
    <t>Lindon Care Center, RHA Hlth Svcs &amp; DDMS</t>
  </si>
  <si>
    <t>Northside Care Center RHA Hlth Svcs &amp; DDMS</t>
  </si>
  <si>
    <t>Provo Care Center RHA Hlth Svcs &amp; DDMS</t>
  </si>
  <si>
    <t>Westside Care Center, RHA Hlth Svcs (NEW) &amp; DDMS</t>
  </si>
  <si>
    <t>COLUMNS 1 &amp; 2 are for SUPPORTED INDEPENDENCE 7/1/16 - 3/31/17</t>
  </si>
  <si>
    <t>DR: remove TV for residents -3860.52</t>
  </si>
  <si>
    <t>DR: Remove Calble TV</t>
  </si>
  <si>
    <t>DR: move (neg) bank chrgs to 010-310</t>
  </si>
  <si>
    <t>DR: moverd (neg) bank charges from 010-250</t>
  </si>
  <si>
    <t>DR: remove cable/TV expense</t>
  </si>
  <si>
    <t>DR: remove cable TV expense</t>
  </si>
  <si>
    <t>DR: remove cable TV</t>
  </si>
  <si>
    <t>Wide Horizons Residential Care  (Ensign)</t>
  </si>
  <si>
    <t>Iron County Care Center LLC</t>
  </si>
  <si>
    <t>Schedules revised 9/24/18</t>
  </si>
  <si>
    <t>revised for 2018</t>
  </si>
  <si>
    <r>
      <t xml:space="preserve">DESK REVIEW ADJUSTMENT: </t>
    </r>
    <r>
      <rPr>
        <b/>
        <sz val="10"/>
        <rFont val="NewCenturySchlbk"/>
      </rPr>
      <t>60 MEDICAID BEDS.  DM 9/25/18</t>
    </r>
  </si>
  <si>
    <t>[MEDICAID] CERTIFIED ICF/ID BEDS</t>
  </si>
  <si>
    <r>
      <t xml:space="preserve">DR ADJ: </t>
    </r>
    <r>
      <rPr>
        <b/>
        <u/>
        <sz val="10"/>
        <rFont val="NewCenturySchlbk"/>
      </rPr>
      <t>45</t>
    </r>
    <r>
      <rPr>
        <b/>
        <sz val="10"/>
        <rFont val="NewCenturySchlbk"/>
      </rPr>
      <t xml:space="preserve"> BEDS, NOT 16</t>
    </r>
  </si>
  <si>
    <t>dm 10/9/18</t>
  </si>
  <si>
    <t>SYCRACUSE SUPPORTED LIVING</t>
  </si>
  <si>
    <t>dm 10/10/18: Corrected FCP Submitted &amp; input</t>
  </si>
  <si>
    <t>TOPHAMS TINY TOTS, INC</t>
  </si>
  <si>
    <t>FY18 ICF-ID INDUSTRY SUMMARY</t>
  </si>
  <si>
    <t>1)</t>
  </si>
  <si>
    <t>1) DR: correct Provider adjusting entry.</t>
  </si>
  <si>
    <t>DR: Disallow TV/Cable/Satellite expense</t>
  </si>
  <si>
    <t>DR: MOVE TRANS EQUIP DEPR TO 020-280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</si>
</sst>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$&quot;#,##0"/>
    <numFmt numFmtId="166" formatCode="&quot;$&quot;#,##0.00"/>
    <numFmt numFmtId="167" formatCode="0.0%"/>
    <numFmt numFmtId="168" formatCode="0_);\(0\)"/>
    <numFmt numFmtId="169" formatCode="_([$€-2]* #,##0.00_);_([$€-2]* \(#,##0.00\);_([$€-2]* &quot;-&quot;??_)"/>
  </numFmts>
  <fonts count="34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NewCenturySchlbk"/>
      <family val="1"/>
    </font>
    <font>
      <sz val="10"/>
      <name val="NewCenturySchlbk"/>
      <family val="1"/>
    </font>
    <font>
      <sz val="10"/>
      <name val="Arial"/>
      <family val="2"/>
    </font>
    <font>
      <sz val="8"/>
      <name val="Arial"/>
      <family val="2"/>
    </font>
    <font>
      <sz val="10"/>
      <name val="NewCenturySchlbk"/>
      <family val="1"/>
    </font>
    <font>
      <b/>
      <sz val="10"/>
      <name val="NewCenturySchlbk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24"/>
      <name val="Times New Roman"/>
      <family val="1"/>
    </font>
    <font>
      <sz val="7.5"/>
      <color indexed="8"/>
      <name val="Times New Roman"/>
      <family val="1"/>
    </font>
    <font>
      <b/>
      <sz val="10"/>
      <color indexed="8"/>
      <name val="Times New Roman"/>
      <family val="1"/>
    </font>
    <font>
      <u/>
      <sz val="10"/>
      <name val="Times New Roman"/>
      <family val="1"/>
    </font>
    <font>
      <b/>
      <sz val="18"/>
      <name val="NewCenturySchlbk"/>
      <family val="1"/>
    </font>
    <font>
      <b/>
      <sz val="10"/>
      <name val="Arial"/>
      <family val="2"/>
    </font>
    <font>
      <sz val="10"/>
      <name val="Helv"/>
    </font>
    <font>
      <sz val="10"/>
      <color indexed="8"/>
      <name val="Helv"/>
    </font>
    <font>
      <u/>
      <sz val="10"/>
      <name val="NewCenturySchlbk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NewCenturySchlbk"/>
    </font>
    <font>
      <sz val="10"/>
      <name val="NewCenturySchlbk"/>
    </font>
    <font>
      <sz val="10"/>
      <name val="Arial"/>
      <family val="2"/>
    </font>
    <font>
      <b/>
      <u/>
      <sz val="10"/>
      <name val="NewCenturySchlbk"/>
    </font>
    <font>
      <sz val="10"/>
      <color rgb="FFFF0000"/>
      <name val="NewCenturySchlbk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CFC9A"/>
        <bgColor indexed="64"/>
      </patternFill>
    </fill>
    <fill>
      <patternFill patternType="solid">
        <fgColor rgb="FFFEFD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10" fillId="0" borderId="0"/>
    <xf numFmtId="9" fontId="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0" borderId="0"/>
  </cellStyleXfs>
  <cellXfs count="3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1" applyNumberFormat="1" applyFont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3" fontId="3" fillId="0" borderId="0" xfId="1" applyNumberFormat="1" applyFont="1" applyBorder="1"/>
    <xf numFmtId="0" fontId="5" fillId="0" borderId="0" xfId="0" applyFont="1" applyAlignment="1">
      <alignment horizontal="left"/>
    </xf>
    <xf numFmtId="6" fontId="3" fillId="0" borderId="0" xfId="0" applyNumberFormat="1" applyFont="1" applyBorder="1"/>
    <xf numFmtId="0" fontId="3" fillId="0" borderId="0" xfId="0" applyFont="1" applyBorder="1"/>
    <xf numFmtId="6" fontId="3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10" fontId="3" fillId="0" borderId="0" xfId="0" applyNumberFormat="1" applyFont="1"/>
    <xf numFmtId="7" fontId="3" fillId="0" borderId="0" xfId="0" applyNumberFormat="1" applyFont="1"/>
    <xf numFmtId="7" fontId="4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 horizontal="left"/>
    </xf>
    <xf numFmtId="6" fontId="3" fillId="2" borderId="0" xfId="0" applyNumberFormat="1" applyFont="1" applyFill="1" applyBorder="1"/>
    <xf numFmtId="10" fontId="3" fillId="2" borderId="0" xfId="0" applyNumberFormat="1" applyFont="1" applyFill="1" applyBorder="1"/>
    <xf numFmtId="7" fontId="3" fillId="2" borderId="0" xfId="0" applyNumberFormat="1" applyFont="1" applyFill="1" applyBorder="1"/>
    <xf numFmtId="0" fontId="3" fillId="0" borderId="0" xfId="0" applyFont="1" applyBorder="1" applyAlignment="1">
      <alignment horizontal="right"/>
    </xf>
    <xf numFmtId="0" fontId="5" fillId="0" borderId="0" xfId="0" applyFont="1"/>
    <xf numFmtId="0" fontId="6" fillId="2" borderId="0" xfId="4" applyFont="1" applyFill="1" applyAlignment="1">
      <alignment horizontal="left" wrapText="1"/>
    </xf>
    <xf numFmtId="38" fontId="3" fillId="2" borderId="2" xfId="0" applyNumberFormat="1" applyFont="1" applyFill="1" applyBorder="1"/>
    <xf numFmtId="14" fontId="9" fillId="0" borderId="0" xfId="0" applyNumberFormat="1" applyFont="1" applyAlignment="1" applyProtection="1">
      <alignment horizontal="right"/>
    </xf>
    <xf numFmtId="6" fontId="9" fillId="0" borderId="0" xfId="0" applyNumberFormat="1" applyFont="1" applyAlignment="1" applyProtection="1">
      <alignment horizontal="centerContinuous"/>
    </xf>
    <xf numFmtId="6" fontId="9" fillId="0" borderId="0" xfId="0" quotePrefix="1" applyNumberFormat="1" applyFont="1" applyAlignment="1" applyProtection="1">
      <alignment horizontal="centerContinuous"/>
    </xf>
    <xf numFmtId="6" fontId="9" fillId="0" borderId="0" xfId="0" quotePrefix="1" applyNumberFormat="1" applyFont="1" applyAlignment="1" applyProtection="1">
      <alignment horizontal="center"/>
    </xf>
    <xf numFmtId="6" fontId="9" fillId="2" borderId="0" xfId="0" applyNumberFormat="1" applyFont="1" applyFill="1" applyProtection="1"/>
    <xf numFmtId="0" fontId="9" fillId="2" borderId="0" xfId="0" applyFont="1" applyFill="1"/>
    <xf numFmtId="6" fontId="9" fillId="3" borderId="1" xfId="0" applyNumberFormat="1" applyFont="1" applyFill="1" applyBorder="1"/>
    <xf numFmtId="14" fontId="9" fillId="0" borderId="0" xfId="0" applyNumberFormat="1" applyFont="1" applyAlignment="1" applyProtection="1">
      <alignment horizontal="right" wrapText="1"/>
    </xf>
    <xf numFmtId="10" fontId="9" fillId="2" borderId="0" xfId="0" applyNumberFormat="1" applyFont="1" applyFill="1"/>
    <xf numFmtId="6" fontId="9" fillId="2" borderId="3" xfId="0" applyNumberFormat="1" applyFont="1" applyFill="1" applyBorder="1" applyProtection="1"/>
    <xf numFmtId="0" fontId="5" fillId="2" borderId="0" xfId="0" applyFont="1" applyFill="1"/>
    <xf numFmtId="0" fontId="13" fillId="2" borderId="0" xfId="0" quotePrefix="1" applyFont="1" applyFill="1" applyAlignment="1">
      <alignment horizontal="right"/>
    </xf>
    <xf numFmtId="37" fontId="9" fillId="2" borderId="0" xfId="0" applyNumberFormat="1" applyFont="1" applyFill="1" applyProtection="1"/>
    <xf numFmtId="37" fontId="9" fillId="3" borderId="1" xfId="1" applyNumberFormat="1" applyFont="1" applyFill="1" applyBorder="1"/>
    <xf numFmtId="10" fontId="9" fillId="2" borderId="0" xfId="0" applyNumberFormat="1" applyFont="1" applyFill="1" applyBorder="1" applyProtection="1"/>
    <xf numFmtId="6" fontId="7" fillId="0" borderId="0" xfId="0" applyNumberFormat="1" applyFont="1" applyFill="1" applyBorder="1" applyAlignment="1">
      <alignment horizontal="center"/>
    </xf>
    <xf numFmtId="6" fontId="3" fillId="2" borderId="4" xfId="0" applyNumberFormat="1" applyFont="1" applyFill="1" applyBorder="1"/>
    <xf numFmtId="0" fontId="9" fillId="2" borderId="0" xfId="0" applyFont="1" applyFill="1" applyAlignment="1" applyProtection="1">
      <alignment horizontal="right"/>
    </xf>
    <xf numFmtId="0" fontId="9" fillId="2" borderId="0" xfId="0" applyFont="1" applyFill="1" applyProtection="1"/>
    <xf numFmtId="49" fontId="5" fillId="0" borderId="0" xfId="0" applyNumberFormat="1" applyFont="1" applyAlignment="1" applyProtection="1">
      <alignment horizontal="right"/>
    </xf>
    <xf numFmtId="0" fontId="5" fillId="0" borderId="0" xfId="0" quotePrefix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6" fillId="0" borderId="0" xfId="0" applyFont="1" applyAlignment="1">
      <alignment horizontal="left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38" fontId="9" fillId="0" borderId="0" xfId="0" applyNumberFormat="1" applyFont="1" applyAlignment="1" applyProtection="1">
      <alignment horizontal="right"/>
    </xf>
    <xf numFmtId="6" fontId="3" fillId="3" borderId="1" xfId="0" applyNumberFormat="1" applyFont="1" applyFill="1" applyBorder="1"/>
    <xf numFmtId="0" fontId="3" fillId="2" borderId="0" xfId="0" applyFont="1" applyFill="1"/>
    <xf numFmtId="0" fontId="5" fillId="2" borderId="0" xfId="0" applyFont="1" applyFill="1" applyAlignment="1" applyProtection="1">
      <alignment horizontal="left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 applyProtection="1">
      <alignment horizontal="lef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 applyProtection="1">
      <alignment horizontal="center"/>
    </xf>
    <xf numFmtId="14" fontId="5" fillId="0" borderId="0" xfId="0" quotePrefix="1" applyNumberFormat="1" applyFont="1" applyAlignment="1" applyProtection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0" xfId="0" applyFont="1" applyBorder="1"/>
    <xf numFmtId="14" fontId="5" fillId="0" borderId="5" xfId="0" applyNumberFormat="1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7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 applyProtection="1">
      <alignment horizontal="center"/>
    </xf>
    <xf numFmtId="14" fontId="5" fillId="0" borderId="6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14" fontId="5" fillId="0" borderId="0" xfId="0" applyNumberFormat="1" applyFont="1" applyAlignment="1" applyProtection="1">
      <alignment horizontal="right"/>
    </xf>
    <xf numFmtId="14" fontId="5" fillId="0" borderId="0" xfId="0" applyNumberFormat="1" applyFont="1" applyAlignment="1">
      <alignment horizontal="center"/>
    </xf>
    <xf numFmtId="6" fontId="5" fillId="0" borderId="0" xfId="0" applyNumberFormat="1" applyFont="1" applyAlignment="1" applyProtection="1">
      <alignment horizontal="centerContinuous"/>
    </xf>
    <xf numFmtId="6" fontId="5" fillId="0" borderId="0" xfId="0" applyNumberFormat="1" applyFont="1" applyAlignment="1">
      <alignment horizontal="centerContinuous"/>
    </xf>
    <xf numFmtId="10" fontId="5" fillId="0" borderId="0" xfId="0" applyNumberFormat="1" applyFont="1"/>
    <xf numFmtId="7" fontId="5" fillId="0" borderId="0" xfId="0" applyNumberFormat="1" applyFont="1"/>
    <xf numFmtId="1" fontId="5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quotePrefix="1" applyFont="1" applyAlignment="1">
      <alignment horizontal="right"/>
    </xf>
    <xf numFmtId="0" fontId="5" fillId="2" borderId="0" xfId="0" applyFont="1" applyFill="1" applyBorder="1"/>
    <xf numFmtId="5" fontId="5" fillId="0" borderId="0" xfId="0" applyNumberFormat="1" applyFont="1" applyBorder="1" applyProtection="1"/>
    <xf numFmtId="5" fontId="5" fillId="0" borderId="0" xfId="0" applyNumberFormat="1" applyFont="1" applyFill="1" applyBorder="1" applyProtection="1"/>
    <xf numFmtId="5" fontId="5" fillId="0" borderId="0" xfId="0" applyNumberFormat="1" applyFont="1" applyFill="1" applyBorder="1" applyAlignment="1" applyProtection="1">
      <alignment horizontal="right"/>
    </xf>
    <xf numFmtId="0" fontId="5" fillId="2" borderId="0" xfId="0" applyFont="1" applyFill="1" applyAlignment="1" applyProtection="1">
      <alignment horizontal="right"/>
    </xf>
    <xf numFmtId="0" fontId="5" fillId="2" borderId="0" xfId="0" applyFont="1" applyFill="1" applyProtection="1"/>
    <xf numFmtId="37" fontId="5" fillId="0" borderId="0" xfId="0" applyNumberFormat="1" applyFont="1" applyFill="1" applyBorder="1" applyAlignment="1" applyProtection="1">
      <alignment horizontal="right"/>
    </xf>
    <xf numFmtId="5" fontId="5" fillId="3" borderId="7" xfId="0" applyNumberFormat="1" applyFont="1" applyFill="1" applyBorder="1" applyProtection="1"/>
    <xf numFmtId="0" fontId="5" fillId="2" borderId="0" xfId="0" quotePrefix="1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Border="1"/>
    <xf numFmtId="6" fontId="5" fillId="2" borderId="0" xfId="3" applyNumberFormat="1" applyFont="1" applyFill="1" applyBorder="1"/>
    <xf numFmtId="10" fontId="5" fillId="3" borderId="1" xfId="3" applyNumberFormat="1" applyFont="1" applyFill="1" applyBorder="1"/>
    <xf numFmtId="0" fontId="5" fillId="2" borderId="0" xfId="3" applyFont="1" applyFill="1"/>
    <xf numFmtId="0" fontId="7" fillId="0" borderId="0" xfId="0" applyFont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38" fontId="5" fillId="2" borderId="0" xfId="4" applyNumberFormat="1" applyFont="1" applyFill="1"/>
    <xf numFmtId="38" fontId="3" fillId="3" borderId="1" xfId="0" applyNumberFormat="1" applyFont="1" applyFill="1" applyBorder="1"/>
    <xf numFmtId="3" fontId="3" fillId="3" borderId="8" xfId="1" applyNumberFormat="1" applyFont="1" applyFill="1" applyBorder="1"/>
    <xf numFmtId="38" fontId="3" fillId="3" borderId="1" xfId="0" applyNumberFormat="1" applyFont="1" applyFill="1" applyBorder="1" applyAlignment="1">
      <alignment horizontal="right"/>
    </xf>
    <xf numFmtId="10" fontId="3" fillId="3" borderId="1" xfId="0" applyNumberFormat="1" applyFont="1" applyFill="1" applyBorder="1"/>
    <xf numFmtId="7" fontId="3" fillId="3" borderId="1" xfId="0" applyNumberFormat="1" applyFont="1" applyFill="1" applyBorder="1"/>
    <xf numFmtId="167" fontId="3" fillId="3" borderId="1" xfId="0" applyNumberFormat="1" applyFont="1" applyFill="1" applyBorder="1" applyAlignment="1">
      <alignment horizontal="right"/>
    </xf>
    <xf numFmtId="167" fontId="3" fillId="2" borderId="2" xfId="0" applyNumberFormat="1" applyFont="1" applyFill="1" applyBorder="1" applyAlignment="1">
      <alignment horizontal="right"/>
    </xf>
    <xf numFmtId="166" fontId="3" fillId="3" borderId="1" xfId="0" applyNumberFormat="1" applyFont="1" applyFill="1" applyBorder="1"/>
    <xf numFmtId="166" fontId="3" fillId="3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/>
    <xf numFmtId="0" fontId="9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7" fillId="0" borderId="0" xfId="0" quotePrefix="1" applyFont="1" applyAlignment="1">
      <alignment horizontal="left"/>
    </xf>
    <xf numFmtId="0" fontId="16" fillId="0" borderId="0" xfId="0" quotePrefix="1" applyFont="1" applyAlignment="1">
      <alignment horizontal="left"/>
    </xf>
    <xf numFmtId="3" fontId="5" fillId="0" borderId="0" xfId="0" applyNumberFormat="1" applyFont="1"/>
    <xf numFmtId="3" fontId="5" fillId="0" borderId="0" xfId="0" quotePrefix="1" applyNumberFormat="1" applyFont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5" fillId="4" borderId="0" xfId="2" applyNumberFormat="1" applyFont="1" applyFill="1" applyBorder="1"/>
    <xf numFmtId="3" fontId="5" fillId="4" borderId="0" xfId="0" applyNumberFormat="1" applyFont="1" applyFill="1" applyBorder="1"/>
    <xf numFmtId="3" fontId="5" fillId="2" borderId="0" xfId="0" applyNumberFormat="1" applyFont="1" applyFill="1"/>
    <xf numFmtId="3" fontId="5" fillId="4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/>
    <xf numFmtId="0" fontId="4" fillId="0" borderId="0" xfId="0" applyFont="1" applyAlignment="1">
      <alignment horizontal="left"/>
    </xf>
    <xf numFmtId="0" fontId="9" fillId="2" borderId="0" xfId="0" quotePrefix="1" applyFont="1" applyFill="1" applyAlignment="1" applyProtection="1">
      <alignment horizontal="right"/>
    </xf>
    <xf numFmtId="3" fontId="5" fillId="0" borderId="5" xfId="0" applyNumberFormat="1" applyFont="1" applyBorder="1" applyAlignment="1">
      <alignment horizontal="center" wrapText="1"/>
    </xf>
    <xf numFmtId="3" fontId="5" fillId="0" borderId="6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7" fontId="5" fillId="0" borderId="0" xfId="0" applyNumberFormat="1" applyFont="1" applyBorder="1" applyAlignment="1">
      <alignment horizontal="center"/>
    </xf>
    <xf numFmtId="7" fontId="2" fillId="0" borderId="6" xfId="0" applyNumberFormat="1" applyFont="1" applyBorder="1" applyAlignment="1">
      <alignment horizontal="center" wrapText="1"/>
    </xf>
    <xf numFmtId="38" fontId="9" fillId="2" borderId="0" xfId="0" applyNumberFormat="1" applyFont="1" applyFill="1" applyAlignment="1" applyProtection="1">
      <alignment horizontal="right"/>
    </xf>
    <xf numFmtId="3" fontId="5" fillId="2" borderId="0" xfId="2" applyNumberFormat="1" applyFont="1" applyFill="1" applyBorder="1"/>
    <xf numFmtId="3" fontId="5" fillId="2" borderId="9" xfId="2" applyNumberFormat="1" applyFont="1" applyFill="1" applyBorder="1"/>
    <xf numFmtId="3" fontId="5" fillId="2" borderId="10" xfId="2" applyNumberFormat="1" applyFont="1" applyFill="1" applyBorder="1"/>
    <xf numFmtId="3" fontId="3" fillId="2" borderId="11" xfId="0" applyNumberFormat="1" applyFont="1" applyFill="1" applyBorder="1"/>
    <xf numFmtId="3" fontId="3" fillId="2" borderId="0" xfId="0" applyNumberFormat="1" applyFont="1" applyFill="1" applyBorder="1"/>
    <xf numFmtId="3" fontId="5" fillId="4" borderId="0" xfId="0" applyNumberFormat="1" applyFont="1" applyFill="1" applyBorder="1" applyAlignment="1"/>
    <xf numFmtId="3" fontId="5" fillId="2" borderId="11" xfId="2" applyNumberFormat="1" applyFont="1" applyFill="1" applyBorder="1"/>
    <xf numFmtId="3" fontId="5" fillId="2" borderId="0" xfId="0" applyNumberFormat="1" applyFont="1" applyFill="1" applyBorder="1" applyProtection="1"/>
    <xf numFmtId="3" fontId="5" fillId="2" borderId="0" xfId="0" applyNumberFormat="1" applyFont="1" applyFill="1" applyBorder="1" applyAlignment="1" applyProtection="1">
      <alignment horizontal="right"/>
    </xf>
    <xf numFmtId="3" fontId="5" fillId="2" borderId="0" xfId="0" applyNumberFormat="1" applyFont="1" applyFill="1" applyBorder="1" applyAlignment="1" applyProtection="1">
      <alignment horizontal="center"/>
    </xf>
    <xf numFmtId="0" fontId="12" fillId="0" borderId="0" xfId="0" quotePrefix="1" applyFont="1" applyAlignment="1">
      <alignment horizontal="centerContinuous"/>
    </xf>
    <xf numFmtId="14" fontId="5" fillId="0" borderId="0" xfId="0" applyNumberFormat="1" applyFont="1" applyAlignment="1">
      <alignment horizontal="centerContinuous"/>
    </xf>
    <xf numFmtId="0" fontId="17" fillId="0" borderId="0" xfId="0" quotePrefix="1" applyFont="1" applyAlignment="1"/>
    <xf numFmtId="3" fontId="3" fillId="2" borderId="10" xfId="0" applyNumberFormat="1" applyFont="1" applyFill="1" applyBorder="1"/>
    <xf numFmtId="6" fontId="5" fillId="3" borderId="3" xfId="0" applyNumberFormat="1" applyFont="1" applyFill="1" applyBorder="1" applyProtection="1"/>
    <xf numFmtId="3" fontId="3" fillId="2" borderId="3" xfId="0" applyNumberFormat="1" applyFont="1" applyFill="1" applyBorder="1"/>
    <xf numFmtId="0" fontId="20" fillId="0" borderId="0" xfId="0" applyFont="1" applyAlignment="1">
      <alignment horizontal="left"/>
    </xf>
    <xf numFmtId="6" fontId="3" fillId="2" borderId="10" xfId="0" applyNumberFormat="1" applyFont="1" applyFill="1" applyBorder="1"/>
    <xf numFmtId="6" fontId="3" fillId="6" borderId="10" xfId="0" applyNumberFormat="1" applyFont="1" applyFill="1" applyBorder="1"/>
    <xf numFmtId="0" fontId="21" fillId="0" borderId="0" xfId="0" applyFont="1" applyProtection="1"/>
    <xf numFmtId="0" fontId="1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14" fontId="9" fillId="0" borderId="6" xfId="0" applyNumberFormat="1" applyFont="1" applyBorder="1" applyAlignment="1" applyProtection="1">
      <alignment horizontal="center"/>
    </xf>
    <xf numFmtId="0" fontId="9" fillId="0" borderId="0" xfId="0" quotePrefix="1" applyFont="1" applyAlignment="1" applyProtection="1">
      <alignment horizontal="center"/>
    </xf>
    <xf numFmtId="165" fontId="9" fillId="0" borderId="0" xfId="0" applyNumberFormat="1" applyFont="1" applyProtection="1"/>
    <xf numFmtId="14" fontId="9" fillId="0" borderId="0" xfId="0" applyNumberFormat="1" applyFont="1" applyAlignment="1" applyProtection="1">
      <alignment horizontal="center"/>
    </xf>
    <xf numFmtId="14" fontId="9" fillId="0" borderId="0" xfId="0" quotePrefix="1" applyNumberFormat="1" applyFont="1" applyAlignment="1" applyProtection="1">
      <alignment horizontal="center"/>
    </xf>
    <xf numFmtId="14" fontId="9" fillId="0" borderId="5" xfId="0" applyNumberFormat="1" applyFont="1" applyBorder="1" applyAlignment="1" applyProtection="1">
      <alignment horizontal="center"/>
    </xf>
    <xf numFmtId="14" fontId="9" fillId="0" borderId="12" xfId="0" applyNumberFormat="1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38" fontId="9" fillId="0" borderId="5" xfId="0" applyNumberFormat="1" applyFont="1" applyBorder="1" applyAlignment="1" applyProtection="1">
      <alignment horizontal="center"/>
    </xf>
    <xf numFmtId="14" fontId="9" fillId="0" borderId="13" xfId="0" applyNumberFormat="1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38" fontId="9" fillId="0" borderId="6" xfId="0" applyNumberFormat="1" applyFont="1" applyBorder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6" fontId="9" fillId="5" borderId="1" xfId="0" applyNumberFormat="1" applyFont="1" applyFill="1" applyBorder="1" applyProtection="1"/>
    <xf numFmtId="6" fontId="9" fillId="5" borderId="14" xfId="0" applyNumberFormat="1" applyFont="1" applyFill="1" applyBorder="1" applyProtection="1"/>
    <xf numFmtId="10" fontId="9" fillId="5" borderId="14" xfId="0" applyNumberFormat="1" applyFont="1" applyFill="1" applyBorder="1" applyProtection="1"/>
    <xf numFmtId="6" fontId="9" fillId="5" borderId="6" xfId="0" applyNumberFormat="1" applyFont="1" applyFill="1" applyBorder="1" applyProtection="1"/>
    <xf numFmtId="6" fontId="9" fillId="5" borderId="13" xfId="0" applyNumberFormat="1" applyFont="1" applyFill="1" applyBorder="1" applyProtection="1"/>
    <xf numFmtId="10" fontId="9" fillId="5" borderId="13" xfId="0" applyNumberFormat="1" applyFont="1" applyFill="1" applyBorder="1" applyProtection="1"/>
    <xf numFmtId="0" fontId="2" fillId="2" borderId="0" xfId="0" applyFont="1" applyFill="1" applyAlignment="1" applyProtection="1">
      <alignment horizontal="left"/>
    </xf>
    <xf numFmtId="10" fontId="9" fillId="2" borderId="0" xfId="0" applyNumberFormat="1" applyFont="1" applyFill="1" applyProtection="1"/>
    <xf numFmtId="0" fontId="1" fillId="0" borderId="0" xfId="0" applyFont="1" applyAlignment="1" applyProtection="1">
      <alignment horizontal="center"/>
    </xf>
    <xf numFmtId="17" fontId="9" fillId="0" borderId="0" xfId="0" applyNumberFormat="1" applyFont="1" applyAlignment="1" applyProtection="1">
      <alignment horizontal="right"/>
    </xf>
    <xf numFmtId="38" fontId="9" fillId="5" borderId="6" xfId="0" applyNumberFormat="1" applyFont="1" applyFill="1" applyBorder="1" applyAlignment="1" applyProtection="1">
      <alignment horizontal="right"/>
    </xf>
    <xf numFmtId="10" fontId="1" fillId="2" borderId="0" xfId="0" applyNumberFormat="1" applyFont="1" applyFill="1" applyAlignment="1" applyProtection="1">
      <alignment horizontal="center"/>
    </xf>
    <xf numFmtId="0" fontId="23" fillId="0" borderId="0" xfId="0" quotePrefix="1" applyFont="1" applyAlignment="1" applyProtection="1">
      <alignment horizontal="right"/>
    </xf>
    <xf numFmtId="0" fontId="24" fillId="0" borderId="0" xfId="0" applyFont="1" applyBorder="1" applyAlignment="1" applyProtection="1">
      <alignment horizontal="left"/>
    </xf>
    <xf numFmtId="0" fontId="23" fillId="0" borderId="0" xfId="0" quotePrefix="1" applyFont="1" applyBorder="1" applyAlignment="1" applyProtection="1">
      <alignment horizontal="right"/>
    </xf>
    <xf numFmtId="0" fontId="23" fillId="0" borderId="0" xfId="0" applyFont="1" applyAlignment="1" applyProtection="1">
      <alignment horizontal="right"/>
    </xf>
    <xf numFmtId="0" fontId="24" fillId="0" borderId="0" xfId="0" quotePrefix="1" applyFont="1" applyBorder="1" applyAlignment="1" applyProtection="1">
      <alignment horizontal="left"/>
    </xf>
    <xf numFmtId="49" fontId="23" fillId="0" borderId="0" xfId="0" applyNumberFormat="1" applyFont="1" applyAlignment="1" applyProtection="1">
      <alignment horizontal="right"/>
    </xf>
    <xf numFmtId="0" fontId="24" fillId="0" borderId="0" xfId="0" applyFont="1" applyAlignment="1" applyProtection="1">
      <alignment horizontal="left"/>
    </xf>
    <xf numFmtId="10" fontId="9" fillId="2" borderId="0" xfId="2" applyNumberFormat="1" applyFont="1" applyFill="1" applyProtection="1"/>
    <xf numFmtId="0" fontId="24" fillId="0" borderId="0" xfId="0" quotePrefix="1" applyFont="1" applyAlignment="1" applyProtection="1">
      <alignment horizontal="left"/>
    </xf>
    <xf numFmtId="3" fontId="9" fillId="2" borderId="0" xfId="0" applyNumberFormat="1" applyFont="1" applyFill="1" applyAlignment="1" applyProtection="1">
      <alignment horizontal="right"/>
    </xf>
    <xf numFmtId="0" fontId="25" fillId="2" borderId="0" xfId="0" applyFont="1" applyFill="1" applyAlignment="1" applyProtection="1">
      <alignment horizontal="left"/>
    </xf>
    <xf numFmtId="10" fontId="9" fillId="2" borderId="3" xfId="2" applyNumberFormat="1" applyFont="1" applyFill="1" applyBorder="1" applyProtection="1"/>
    <xf numFmtId="6" fontId="9" fillId="2" borderId="0" xfId="0" applyNumberFormat="1" applyFont="1" applyFill="1" applyBorder="1" applyProtection="1"/>
    <xf numFmtId="10" fontId="9" fillId="5" borderId="1" xfId="0" applyNumberFormat="1" applyFont="1" applyFill="1" applyBorder="1" applyProtection="1"/>
    <xf numFmtId="0" fontId="9" fillId="2" borderId="0" xfId="0" applyFont="1" applyFill="1" applyAlignment="1" applyProtection="1">
      <alignment horizontal="left" wrapText="1"/>
    </xf>
    <xf numFmtId="38" fontId="9" fillId="0" borderId="0" xfId="0" applyNumberFormat="1" applyFont="1" applyFill="1" applyBorder="1" applyAlignment="1" applyProtection="1">
      <alignment horizontal="right"/>
    </xf>
    <xf numFmtId="49" fontId="10" fillId="0" borderId="0" xfId="0" applyNumberFormat="1" applyFont="1" applyAlignment="1" applyProtection="1">
      <alignment horizontal="right"/>
    </xf>
    <xf numFmtId="0" fontId="10" fillId="2" borderId="0" xfId="0" applyFont="1" applyFill="1" applyAlignment="1" applyProtection="1">
      <alignment horizontal="center" wrapText="1"/>
    </xf>
    <xf numFmtId="5" fontId="10" fillId="0" borderId="0" xfId="0" applyNumberFormat="1" applyFont="1" applyBorder="1" applyProtection="1"/>
    <xf numFmtId="5" fontId="10" fillId="0" borderId="0" xfId="0" applyNumberFormat="1" applyFont="1" applyFill="1" applyBorder="1" applyProtection="1"/>
    <xf numFmtId="5" fontId="10" fillId="0" borderId="0" xfId="0" applyNumberFormat="1" applyFont="1" applyFill="1" applyBorder="1" applyAlignment="1" applyProtection="1">
      <alignment horizontal="right"/>
    </xf>
    <xf numFmtId="0" fontId="10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37" fontId="10" fillId="0" borderId="0" xfId="0" applyNumberFormat="1" applyFont="1" applyFill="1" applyBorder="1" applyAlignment="1" applyProtection="1">
      <alignment horizontal="right"/>
    </xf>
    <xf numFmtId="5" fontId="10" fillId="0" borderId="0" xfId="0" applyNumberFormat="1" applyFont="1" applyFill="1" applyBorder="1" applyAlignment="1" applyProtection="1">
      <alignment horizontal="center"/>
    </xf>
    <xf numFmtId="0" fontId="26" fillId="0" borderId="0" xfId="0" applyFont="1" applyAlignment="1" applyProtection="1">
      <alignment horizontal="left"/>
    </xf>
    <xf numFmtId="0" fontId="10" fillId="0" borderId="0" xfId="0" applyFont="1" applyProtection="1"/>
    <xf numFmtId="5" fontId="10" fillId="5" borderId="7" xfId="0" applyNumberFormat="1" applyFont="1" applyFill="1" applyBorder="1" applyProtection="1"/>
    <xf numFmtId="5" fontId="10" fillId="0" borderId="0" xfId="0" applyNumberFormat="1" applyFont="1" applyProtection="1"/>
    <xf numFmtId="0" fontId="13" fillId="2" borderId="0" xfId="0" quotePrefix="1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37" fontId="9" fillId="5" borderId="1" xfId="1" applyNumberFormat="1" applyFont="1" applyFill="1" applyBorder="1" applyProtection="1"/>
    <xf numFmtId="37" fontId="9" fillId="5" borderId="14" xfId="0" applyNumberFormat="1" applyFont="1" applyFill="1" applyBorder="1" applyProtection="1"/>
    <xf numFmtId="37" fontId="9" fillId="5" borderId="6" xfId="1" applyNumberFormat="1" applyFont="1" applyFill="1" applyBorder="1" applyProtection="1"/>
    <xf numFmtId="37" fontId="9" fillId="5" borderId="13" xfId="0" applyNumberFormat="1" applyFont="1" applyFill="1" applyBorder="1" applyProtection="1"/>
    <xf numFmtId="0" fontId="1" fillId="2" borderId="0" xfId="0" applyFont="1" applyFill="1" applyProtection="1"/>
    <xf numFmtId="3" fontId="9" fillId="5" borderId="14" xfId="1" applyNumberFormat="1" applyFont="1" applyFill="1" applyBorder="1" applyProtection="1"/>
    <xf numFmtId="1" fontId="9" fillId="2" borderId="0" xfId="0" applyNumberFormat="1" applyFont="1" applyFill="1" applyProtection="1"/>
    <xf numFmtId="37" fontId="9" fillId="5" borderId="6" xfId="0" applyNumberFormat="1" applyFont="1" applyFill="1" applyBorder="1" applyProtection="1"/>
    <xf numFmtId="0" fontId="6" fillId="2" borderId="0" xfId="0" applyFont="1" applyFill="1" applyAlignment="1" applyProtection="1">
      <alignment horizontal="left" wrapText="1"/>
    </xf>
    <xf numFmtId="167" fontId="9" fillId="5" borderId="1" xfId="5" applyNumberFormat="1" applyFont="1" applyFill="1" applyBorder="1" applyAlignment="1" applyProtection="1">
      <alignment horizontal="right"/>
    </xf>
    <xf numFmtId="165" fontId="9" fillId="5" borderId="1" xfId="0" applyNumberFormat="1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22" fillId="0" borderId="0" xfId="0" applyFont="1" applyAlignment="1" applyProtection="1">
      <alignment horizontal="left"/>
    </xf>
    <xf numFmtId="44" fontId="9" fillId="2" borderId="0" xfId="2" applyFont="1" applyFill="1" applyProtection="1"/>
    <xf numFmtId="167" fontId="9" fillId="2" borderId="0" xfId="5" applyNumberFormat="1" applyFont="1" applyFill="1" applyProtection="1"/>
    <xf numFmtId="38" fontId="9" fillId="0" borderId="6" xfId="0" applyNumberFormat="1" applyFont="1" applyBorder="1" applyAlignment="1" applyProtection="1">
      <alignment horizontal="center"/>
    </xf>
    <xf numFmtId="38" fontId="9" fillId="0" borderId="0" xfId="0" applyNumberFormat="1" applyFont="1" applyAlignment="1" applyProtection="1">
      <alignment horizontal="center"/>
    </xf>
    <xf numFmtId="2" fontId="9" fillId="2" borderId="0" xfId="0" applyNumberFormat="1" applyFont="1" applyFill="1" applyProtection="1"/>
    <xf numFmtId="2" fontId="9" fillId="2" borderId="0" xfId="0" applyNumberFormat="1" applyFont="1" applyFill="1" applyAlignment="1" applyProtection="1">
      <alignment horizontal="right"/>
    </xf>
    <xf numFmtId="7" fontId="9" fillId="2" borderId="0" xfId="0" applyNumberFormat="1" applyFont="1" applyFill="1" applyProtection="1"/>
    <xf numFmtId="44" fontId="9" fillId="2" borderId="0" xfId="2" applyFont="1" applyFill="1" applyAlignment="1" applyProtection="1">
      <alignment horizontal="right"/>
    </xf>
    <xf numFmtId="6" fontId="3" fillId="3" borderId="9" xfId="0" applyNumberFormat="1" applyFont="1" applyFill="1" applyBorder="1"/>
    <xf numFmtId="38" fontId="9" fillId="2" borderId="15" xfId="0" applyNumberFormat="1" applyFont="1" applyFill="1" applyBorder="1" applyAlignment="1" applyProtection="1">
      <alignment horizontal="right"/>
    </xf>
    <xf numFmtId="38" fontId="9" fillId="2" borderId="12" xfId="0" applyNumberFormat="1" applyFont="1" applyFill="1" applyBorder="1" applyAlignment="1" applyProtection="1">
      <alignment horizontal="right"/>
    </xf>
    <xf numFmtId="38" fontId="9" fillId="2" borderId="11" xfId="0" applyNumberFormat="1" applyFont="1" applyFill="1" applyBorder="1" applyAlignment="1" applyProtection="1">
      <alignment horizontal="right"/>
    </xf>
    <xf numFmtId="38" fontId="9" fillId="2" borderId="16" xfId="0" applyNumberFormat="1" applyFont="1" applyFill="1" applyBorder="1" applyAlignment="1" applyProtection="1">
      <alignment horizontal="right"/>
    </xf>
    <xf numFmtId="38" fontId="9" fillId="0" borderId="17" xfId="0" applyNumberFormat="1" applyFont="1" applyBorder="1" applyAlignment="1" applyProtection="1">
      <alignment horizontal="right"/>
    </xf>
    <xf numFmtId="38" fontId="9" fillId="0" borderId="13" xfId="0" applyNumberFormat="1" applyFont="1" applyBorder="1" applyAlignment="1" applyProtection="1">
      <alignment horizontal="right"/>
    </xf>
    <xf numFmtId="0" fontId="2" fillId="0" borderId="0" xfId="0" applyFont="1" applyAlignment="1">
      <alignment horizontal="center" wrapText="1"/>
    </xf>
    <xf numFmtId="3" fontId="3" fillId="6" borderId="0" xfId="1" applyNumberFormat="1" applyFont="1" applyFill="1" applyBorder="1"/>
    <xf numFmtId="3" fontId="5" fillId="7" borderId="0" xfId="2" applyNumberFormat="1" applyFont="1" applyFill="1" applyBorder="1"/>
    <xf numFmtId="10" fontId="3" fillId="6" borderId="0" xfId="0" applyNumberFormat="1" applyFont="1" applyFill="1" applyBorder="1"/>
    <xf numFmtId="6" fontId="3" fillId="6" borderId="4" xfId="0" applyNumberFormat="1" applyFont="1" applyFill="1" applyBorder="1"/>
    <xf numFmtId="0" fontId="27" fillId="0" borderId="0" xfId="0" applyFont="1" applyAlignment="1" applyProtection="1">
      <alignment horizontal="center"/>
    </xf>
    <xf numFmtId="6" fontId="9" fillId="5" borderId="18" xfId="0" applyNumberFormat="1" applyFont="1" applyFill="1" applyBorder="1" applyProtection="1"/>
    <xf numFmtId="6" fontId="9" fillId="5" borderId="19" xfId="0" applyNumberFormat="1" applyFont="1" applyFill="1" applyBorder="1" applyProtection="1"/>
    <xf numFmtId="37" fontId="9" fillId="5" borderId="18" xfId="1" applyNumberFormat="1" applyFont="1" applyFill="1" applyBorder="1" applyProtection="1"/>
    <xf numFmtId="38" fontId="9" fillId="5" borderId="18" xfId="0" applyNumberFormat="1" applyFont="1" applyFill="1" applyBorder="1" applyAlignment="1" applyProtection="1">
      <alignment horizontal="right"/>
    </xf>
    <xf numFmtId="37" fontId="10" fillId="5" borderId="18" xfId="0" applyNumberFormat="1" applyFont="1" applyFill="1" applyBorder="1" applyAlignment="1" applyProtection="1">
      <alignment horizontal="right"/>
    </xf>
    <xf numFmtId="0" fontId="28" fillId="0" borderId="0" xfId="0" applyFont="1" applyAlignment="1" applyProtection="1">
      <alignment horizontal="center"/>
    </xf>
    <xf numFmtId="37" fontId="9" fillId="5" borderId="19" xfId="0" applyNumberFormat="1" applyFont="1" applyFill="1" applyBorder="1" applyProtection="1"/>
    <xf numFmtId="3" fontId="9" fillId="5" borderId="19" xfId="1" applyNumberFormat="1" applyFont="1" applyFill="1" applyBorder="1" applyProtection="1"/>
    <xf numFmtId="167" fontId="9" fillId="5" borderId="18" xfId="5" applyNumberFormat="1" applyFont="1" applyFill="1" applyBorder="1" applyAlignment="1" applyProtection="1">
      <alignment horizontal="right"/>
    </xf>
    <xf numFmtId="165" fontId="9" fillId="5" borderId="18" xfId="0" applyNumberFormat="1" applyFont="1" applyFill="1" applyBorder="1" applyProtection="1"/>
    <xf numFmtId="0" fontId="28" fillId="0" borderId="0" xfId="0" applyFont="1" applyAlignment="1" applyProtection="1">
      <alignment horizontal="left"/>
    </xf>
    <xf numFmtId="37" fontId="29" fillId="5" borderId="6" xfId="1" applyNumberFormat="1" applyFont="1" applyFill="1" applyBorder="1" applyProtection="1"/>
    <xf numFmtId="37" fontId="29" fillId="2" borderId="0" xfId="0" applyNumberFormat="1" applyFont="1" applyFill="1" applyProtection="1"/>
    <xf numFmtId="168" fontId="29" fillId="2" borderId="0" xfId="0" applyNumberFormat="1" applyFont="1" applyFill="1" applyAlignment="1" applyProtection="1">
      <alignment horizontal="right"/>
    </xf>
    <xf numFmtId="14" fontId="9" fillId="0" borderId="18" xfId="0" applyNumberFormat="1" applyFont="1" applyBorder="1" applyAlignment="1" applyProtection="1">
      <alignment horizontal="center"/>
    </xf>
    <xf numFmtId="6" fontId="9" fillId="8" borderId="18" xfId="0" applyNumberFormat="1" applyFont="1" applyFill="1" applyBorder="1" applyProtection="1"/>
    <xf numFmtId="38" fontId="9" fillId="8" borderId="18" xfId="0" applyNumberFormat="1" applyFont="1" applyFill="1" applyBorder="1" applyProtection="1"/>
    <xf numFmtId="10" fontId="9" fillId="8" borderId="18" xfId="0" applyNumberFormat="1" applyFont="1" applyFill="1" applyBorder="1" applyProtection="1"/>
    <xf numFmtId="38" fontId="29" fillId="5" borderId="1" xfId="1" applyNumberFormat="1" applyFont="1" applyFill="1" applyBorder="1" applyProtection="1"/>
    <xf numFmtId="38" fontId="29" fillId="5" borderId="6" xfId="1" applyNumberFormat="1" applyFont="1" applyFill="1" applyBorder="1" applyProtection="1"/>
    <xf numFmtId="0" fontId="29" fillId="2" borderId="0" xfId="0" applyFont="1" applyFill="1" applyProtection="1"/>
    <xf numFmtId="0" fontId="1" fillId="0" borderId="0" xfId="0" applyFont="1"/>
    <xf numFmtId="3" fontId="9" fillId="8" borderId="18" xfId="0" applyNumberFormat="1" applyFont="1" applyFill="1" applyBorder="1" applyProtection="1"/>
    <xf numFmtId="3" fontId="9" fillId="2" borderId="0" xfId="0" applyNumberFormat="1" applyFont="1" applyFill="1" applyProtection="1"/>
    <xf numFmtId="0" fontId="9" fillId="0" borderId="0" xfId="0" quotePrefix="1" applyFont="1" applyAlignment="1" applyProtection="1"/>
    <xf numFmtId="0" fontId="29" fillId="0" borderId="0" xfId="0" applyFont="1" applyProtection="1"/>
    <xf numFmtId="6" fontId="29" fillId="5" borderId="1" xfId="0" applyNumberFormat="1" applyFont="1" applyFill="1" applyBorder="1" applyProtection="1"/>
    <xf numFmtId="6" fontId="29" fillId="5" borderId="13" xfId="0" applyNumberFormat="1" applyFont="1" applyFill="1" applyBorder="1" applyProtection="1"/>
    <xf numFmtId="6" fontId="29" fillId="2" borderId="0" xfId="0" applyNumberFormat="1" applyFont="1" applyFill="1" applyProtection="1"/>
    <xf numFmtId="38" fontId="29" fillId="2" borderId="0" xfId="0" applyNumberFormat="1" applyFont="1" applyFill="1" applyAlignment="1" applyProtection="1">
      <alignment horizontal="left"/>
    </xf>
    <xf numFmtId="37" fontId="9" fillId="2" borderId="0" xfId="7" applyNumberFormat="1" applyFont="1" applyFill="1" applyBorder="1" applyProtection="1"/>
    <xf numFmtId="37" fontId="9" fillId="2" borderId="2" xfId="7" applyNumberFormat="1" applyFont="1" applyFill="1" applyBorder="1" applyProtection="1"/>
    <xf numFmtId="3" fontId="9" fillId="2" borderId="2" xfId="7" applyNumberFormat="1" applyFont="1" applyFill="1" applyBorder="1" applyProtection="1"/>
    <xf numFmtId="0" fontId="9" fillId="2" borderId="0" xfId="7" applyNumberFormat="1" applyFont="1" applyFill="1" applyProtection="1"/>
    <xf numFmtId="37" fontId="9" fillId="2" borderId="0" xfId="7" applyNumberFormat="1" applyFont="1" applyFill="1" applyProtection="1"/>
    <xf numFmtId="6" fontId="10" fillId="5" borderId="7" xfId="0" applyNumberFormat="1" applyFont="1" applyFill="1" applyBorder="1" applyProtection="1"/>
    <xf numFmtId="38" fontId="9" fillId="2" borderId="0" xfId="0" applyNumberFormat="1" applyFont="1" applyFill="1" applyAlignment="1" applyProtection="1"/>
    <xf numFmtId="0" fontId="27" fillId="0" borderId="0" xfId="0" applyFont="1" applyAlignment="1" applyProtection="1">
      <alignment horizontal="left"/>
    </xf>
    <xf numFmtId="0" fontId="29" fillId="0" borderId="0" xfId="0" quotePrefix="1" applyFont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6" fontId="29" fillId="0" borderId="0" xfId="0" applyNumberFormat="1" applyFont="1" applyAlignment="1" applyProtection="1">
      <alignment horizontal="center"/>
    </xf>
    <xf numFmtId="167" fontId="9" fillId="9" borderId="1" xfId="5" applyNumberFormat="1" applyFont="1" applyFill="1" applyBorder="1" applyAlignment="1" applyProtection="1">
      <alignment horizontal="right"/>
    </xf>
    <xf numFmtId="3" fontId="9" fillId="9" borderId="1" xfId="5" applyNumberFormat="1" applyFont="1" applyFill="1" applyBorder="1" applyAlignment="1" applyProtection="1">
      <alignment horizontal="right"/>
    </xf>
    <xf numFmtId="3" fontId="9" fillId="9" borderId="18" xfId="5" applyNumberFormat="1" applyFont="1" applyFill="1" applyBorder="1" applyAlignment="1" applyProtection="1">
      <alignment horizontal="right"/>
    </xf>
    <xf numFmtId="37" fontId="30" fillId="5" borderId="6" xfId="1" applyNumberFormat="1" applyFont="1" applyFill="1" applyBorder="1" applyProtection="1"/>
    <xf numFmtId="6" fontId="3" fillId="10" borderId="1" xfId="0" applyNumberFormat="1" applyFont="1" applyFill="1" applyBorder="1"/>
    <xf numFmtId="3" fontId="3" fillId="10" borderId="1" xfId="0" applyNumberFormat="1" applyFont="1" applyFill="1" applyBorder="1"/>
    <xf numFmtId="38" fontId="9" fillId="2" borderId="0" xfId="0" applyNumberFormat="1" applyFont="1" applyFill="1" applyAlignment="1" applyProtection="1">
      <alignment horizontal="right" vertical="top"/>
    </xf>
    <xf numFmtId="6" fontId="33" fillId="0" borderId="0" xfId="0" applyNumberFormat="1" applyFont="1" applyAlignment="1" applyProtection="1">
      <alignment horizontal="centerContinuous"/>
    </xf>
    <xf numFmtId="14" fontId="9" fillId="0" borderId="0" xfId="0" applyNumberFormat="1" applyFont="1" applyAlignment="1" applyProtection="1"/>
    <xf numFmtId="38" fontId="29" fillId="0" borderId="0" xfId="0" applyNumberFormat="1" applyFont="1" applyAlignment="1" applyProtection="1">
      <alignment horizontal="right"/>
    </xf>
    <xf numFmtId="38" fontId="30" fillId="0" borderId="0" xfId="0" applyNumberFormat="1" applyFont="1" applyAlignment="1" applyProtection="1">
      <alignment horizontal="right"/>
    </xf>
    <xf numFmtId="6" fontId="29" fillId="0" borderId="0" xfId="0" applyNumberFormat="1" applyFont="1" applyAlignment="1" applyProtection="1">
      <alignment horizontal="left"/>
    </xf>
    <xf numFmtId="6" fontId="9" fillId="11" borderId="13" xfId="0" applyNumberFormat="1" applyFont="1" applyFill="1" applyBorder="1" applyProtection="1"/>
    <xf numFmtId="6" fontId="9" fillId="2" borderId="8" xfId="0" applyNumberFormat="1" applyFont="1" applyFill="1" applyBorder="1" applyProtection="1"/>
    <xf numFmtId="0" fontId="6" fillId="2" borderId="0" xfId="0" applyFont="1" applyFill="1" applyAlignment="1" applyProtection="1"/>
    <xf numFmtId="14" fontId="9" fillId="0" borderId="18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6" fontId="9" fillId="8" borderId="18" xfId="0" applyNumberFormat="1" applyFont="1" applyFill="1" applyBorder="1"/>
    <xf numFmtId="6" fontId="9" fillId="2" borderId="0" xfId="0" applyNumberFormat="1" applyFont="1" applyFill="1"/>
    <xf numFmtId="14" fontId="9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Continuous"/>
    </xf>
    <xf numFmtId="0" fontId="9" fillId="0" borderId="0" xfId="0" applyFont="1"/>
    <xf numFmtId="6" fontId="9" fillId="2" borderId="3" xfId="0" applyNumberFormat="1" applyFont="1" applyFill="1" applyBorder="1"/>
    <xf numFmtId="0" fontId="9" fillId="2" borderId="0" xfId="0" applyFont="1" applyFill="1" applyAlignment="1">
      <alignment horizontal="left"/>
    </xf>
    <xf numFmtId="5" fontId="10" fillId="0" borderId="0" xfId="0" applyNumberFormat="1" applyFont="1"/>
    <xf numFmtId="6" fontId="9" fillId="2" borderId="8" xfId="0" applyNumberFormat="1" applyFont="1" applyFill="1" applyBorder="1"/>
    <xf numFmtId="37" fontId="9" fillId="2" borderId="0" xfId="7" applyNumberFormat="1" applyFont="1" applyFill="1"/>
    <xf numFmtId="3" fontId="9" fillId="8" borderId="18" xfId="0" applyNumberFormat="1" applyFont="1" applyFill="1" applyBorder="1"/>
    <xf numFmtId="3" fontId="9" fillId="2" borderId="2" xfId="7" applyNumberFormat="1" applyFont="1" applyFill="1" applyBorder="1"/>
    <xf numFmtId="0" fontId="9" fillId="2" borderId="0" xfId="7" applyNumberFormat="1" applyFont="1" applyFill="1"/>
    <xf numFmtId="1" fontId="9" fillId="2" borderId="0" xfId="0" applyNumberFormat="1" applyFont="1" applyFill="1"/>
    <xf numFmtId="37" fontId="9" fillId="2" borderId="0" xfId="0" applyNumberFormat="1" applyFont="1" applyFill="1"/>
    <xf numFmtId="38" fontId="9" fillId="8" borderId="18" xfId="0" applyNumberFormat="1" applyFont="1" applyFill="1" applyBorder="1"/>
    <xf numFmtId="37" fontId="9" fillId="2" borderId="2" xfId="7" applyNumberFormat="1" applyFont="1" applyFill="1" applyBorder="1"/>
    <xf numFmtId="3" fontId="9" fillId="2" borderId="0" xfId="0" applyNumberFormat="1" applyFont="1" applyFill="1"/>
    <xf numFmtId="10" fontId="9" fillId="8" borderId="18" xfId="0" applyNumberFormat="1" applyFont="1" applyFill="1" applyBorder="1"/>
    <xf numFmtId="6" fontId="30" fillId="5" borderId="13" xfId="0" applyNumberFormat="1" applyFont="1" applyFill="1" applyBorder="1" applyProtection="1"/>
  </cellXfs>
  <cellStyles count="12">
    <cellStyle name="Comma" xfId="1" builtinId="3"/>
    <cellStyle name="Comma 2" xfId="7" xr:uid="{00000000-0005-0000-0000-000001000000}"/>
    <cellStyle name="Currency" xfId="2" builtinId="4"/>
    <cellStyle name="Currency 2" xfId="8" xr:uid="{00000000-0005-0000-0000-000003000000}"/>
    <cellStyle name="Euro" xfId="9" xr:uid="{00000000-0005-0000-0000-000004000000}"/>
    <cellStyle name="Normal" xfId="0" builtinId="0"/>
    <cellStyle name="Normal 2" xfId="6" xr:uid="{00000000-0005-0000-0000-000006000000}"/>
    <cellStyle name="Normal 3" xfId="11" xr:uid="{00000000-0005-0000-0000-000007000000}"/>
    <cellStyle name="Normal_SUMMARY" xfId="3" xr:uid="{00000000-0005-0000-0000-000008000000}"/>
    <cellStyle name="Normal_SUMMARY_1" xfId="4" xr:uid="{00000000-0005-0000-0000-000009000000}"/>
    <cellStyle name="Percent" xfId="5" builtinId="5"/>
    <cellStyle name="Percent 2" xfId="10" xr:uid="{00000000-0005-0000-0000-00000B000000}"/>
  </cellStyles>
  <dxfs count="43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  <color rgb="FFCCFFFF"/>
      <color rgb="FF66FFFF"/>
      <color rgb="FFFFFF99"/>
      <color rgb="FFFEFDD9"/>
      <color rgb="FFFDF7D9"/>
      <color rgb="FFFDF3D9"/>
      <color rgb="FFFFFFCC"/>
      <color rgb="FFFCFC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8\'18%20FCP\ICF-ID%2018%20FCPs\Bungalow\205%20ICF-ID%20FCP%20Forms-FY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8\'18%20FCP\ICF-ID%2018%20FCPs\Medallion%20Springville\ICF-ID%20FCP%20Forms-FY18%20-%20Springvill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8\'18%20FCP\ICF-ID%2018%20FCPs\Mesa%20Vista\Mesa%20Vista%20Inc%20FCP%20FY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8\'18%20FCP\ICF-ID%2018%20FCPs\Northside\225%20ICF-ID%20FCP%20Forms-FY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8\'18%20FCP\ICF-ID%2018%20FCPs\Provo\230%20ICF-ID%20FCP%20Forms-FY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8\'18%20FCP\ICF-ID%2018%20FCPs\Syracuse%20Supported%20Living\2017-2018%20FCP%20REPOR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8\'18%20FCP\ICF-ID%2018%20FCPs\Tophams%20Tiny%20Tots\ICF-ID%20FCP%20Forms-FY18%20_Tophams%20Tiny%20Tots%20Inc%20rev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8\'18%20FCP\ICF-ID%2018%20FCPs\West%20Jordan\West%20Jordan%20FCP%20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8\'18%20FCP\ICF-ID%2018%20FCPs\Westside\235%20ICF-ID%20FCP%20Forms-FY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8\'18%20FCP\ICF-ID%2018%20FCPs\Wide%20Horizons%20-en\770%20Wide%20Horizons-%20ICF-ID%20FCP%20Forms-FY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8\'18%20FCP\ICF-ID%2018%20FCPs\Eastside\210%20ICF-ID%20FCP%20Forms-FY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8\'18%20FCP\ICF-ID%2018%20FCPs\Hidden%20Hollow\215%20ICF-ID%20FCP%20Forms-FY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8\'18%20FCP\ICF-ID%2018%20FCPs\Hillcrest\ICF-ID%20FCP%20Forms-FY18%20-%20Hillcres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8\'18%20FCP\ICF-ID%2018%20FCPs\Iron%20County%20C.C\1-ICF-ID%20FCP%20Forms-FY18%20-%20Iron%20Count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8\'18%20FCP\ICF-ID%2018%20FCPs\Lindon\220%20ICF-ID%20FCP%20Forms-FY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8\'18%20FCP\ICF-ID%2018%20FCPs\Medallion%20Manor\ICF-ID%20FCP%20Forms-FY18%20-%20Medallion%20Provo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8\'18%20FCP\ICF-ID%2018%20FCPs\Medallion%20Lehi\ICF-ID%20FCP%20Forms-FY18%20-%20Leh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8\'18%20FCP\ICF-ID%2018%20FCPs\Medallion%20Payson\ICF-ID%20FCP%20Forms-FY18%20-%20Pay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>
        <row r="39">
          <cell r="C39">
            <v>42917</v>
          </cell>
          <cell r="G39">
            <v>43281</v>
          </cell>
        </row>
      </sheetData>
      <sheetData sheetId="3"/>
      <sheetData sheetId="4"/>
      <sheetData sheetId="5">
        <row r="10">
          <cell r="E10">
            <v>1433785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7905</v>
          </cell>
          <cell r="G40">
            <v>3668</v>
          </cell>
        </row>
      </sheetData>
      <sheetData sheetId="6"/>
      <sheetData sheetId="7">
        <row r="10">
          <cell r="D10">
            <v>34807</v>
          </cell>
          <cell r="F10"/>
        </row>
        <row r="11">
          <cell r="D11"/>
          <cell r="F11"/>
        </row>
        <row r="12">
          <cell r="D12">
            <v>25214</v>
          </cell>
          <cell r="F12"/>
        </row>
        <row r="13">
          <cell r="D13">
            <v>79997</v>
          </cell>
          <cell r="F13">
            <v>-73443</v>
          </cell>
        </row>
        <row r="14">
          <cell r="D14"/>
          <cell r="F14"/>
        </row>
        <row r="15">
          <cell r="D15">
            <v>95444</v>
          </cell>
          <cell r="F15">
            <v>-38177.589999999997</v>
          </cell>
        </row>
        <row r="16">
          <cell r="D16">
            <v>96150.13</v>
          </cell>
          <cell r="F16"/>
        </row>
        <row r="17">
          <cell r="D17"/>
          <cell r="F17"/>
        </row>
        <row r="18">
          <cell r="D18">
            <v>15921</v>
          </cell>
          <cell r="F18"/>
        </row>
        <row r="19">
          <cell r="D19">
            <v>4688</v>
          </cell>
          <cell r="F19">
            <v>-3850</v>
          </cell>
        </row>
        <row r="20">
          <cell r="D20">
            <v>3642</v>
          </cell>
          <cell r="F20"/>
        </row>
        <row r="21">
          <cell r="D21"/>
          <cell r="F21"/>
        </row>
        <row r="22">
          <cell r="D22"/>
          <cell r="F22"/>
        </row>
        <row r="23">
          <cell r="D23">
            <v>6547</v>
          </cell>
          <cell r="F23"/>
        </row>
        <row r="24">
          <cell r="D24"/>
          <cell r="F24"/>
        </row>
        <row r="25">
          <cell r="D25"/>
          <cell r="F25"/>
        </row>
        <row r="26">
          <cell r="D26">
            <v>64422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>
            <v>1909</v>
          </cell>
          <cell r="F29">
            <v>-1909</v>
          </cell>
        </row>
        <row r="30">
          <cell r="D30"/>
          <cell r="F30">
            <v>0</v>
          </cell>
        </row>
        <row r="31">
          <cell r="D31">
            <v>21880</v>
          </cell>
          <cell r="F31"/>
        </row>
        <row r="32">
          <cell r="D32"/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596</v>
          </cell>
          <cell r="F39"/>
        </row>
        <row r="40">
          <cell r="D40"/>
          <cell r="F40"/>
        </row>
        <row r="41">
          <cell r="D41">
            <v>4859</v>
          </cell>
          <cell r="F41"/>
        </row>
        <row r="42">
          <cell r="D42"/>
          <cell r="F42"/>
        </row>
        <row r="43">
          <cell r="D43">
            <v>3264</v>
          </cell>
          <cell r="F43"/>
        </row>
        <row r="44">
          <cell r="D44"/>
          <cell r="F44"/>
        </row>
        <row r="45">
          <cell r="D45"/>
          <cell r="F45"/>
        </row>
        <row r="57">
          <cell r="D57">
            <v>100138</v>
          </cell>
          <cell r="F57"/>
        </row>
        <row r="58">
          <cell r="D58">
            <v>3697</v>
          </cell>
          <cell r="F58"/>
        </row>
        <row r="59">
          <cell r="D59"/>
          <cell r="F59"/>
        </row>
        <row r="60">
          <cell r="D60">
            <v>5998</v>
          </cell>
          <cell r="F60"/>
        </row>
        <row r="61">
          <cell r="D61">
            <v>6603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16117</v>
          </cell>
          <cell r="F64"/>
        </row>
        <row r="65">
          <cell r="D65">
            <v>2361</v>
          </cell>
          <cell r="F65"/>
        </row>
        <row r="66">
          <cell r="D66"/>
          <cell r="F66"/>
        </row>
        <row r="67">
          <cell r="D67">
            <v>8668</v>
          </cell>
          <cell r="F67"/>
        </row>
        <row r="68">
          <cell r="D68"/>
          <cell r="F68"/>
        </row>
        <row r="69">
          <cell r="D69">
            <v>1922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48822</v>
          </cell>
          <cell r="F78"/>
        </row>
        <row r="79">
          <cell r="D79"/>
          <cell r="F79">
            <v>5331</v>
          </cell>
        </row>
        <row r="80">
          <cell r="D80">
            <v>1529</v>
          </cell>
          <cell r="F80"/>
        </row>
        <row r="81">
          <cell r="D81">
            <v>-61</v>
          </cell>
          <cell r="F81"/>
        </row>
        <row r="82">
          <cell r="D82">
            <v>170</v>
          </cell>
          <cell r="F82"/>
        </row>
        <row r="83">
          <cell r="D83">
            <v>5655</v>
          </cell>
          <cell r="F83"/>
        </row>
        <row r="84">
          <cell r="D84">
            <v>367</v>
          </cell>
          <cell r="F84"/>
        </row>
        <row r="85">
          <cell r="D85">
            <v>41511</v>
          </cell>
          <cell r="F85"/>
        </row>
        <row r="86">
          <cell r="D86"/>
          <cell r="F86"/>
        </row>
        <row r="87">
          <cell r="D87">
            <v>17258</v>
          </cell>
          <cell r="F87"/>
        </row>
        <row r="88">
          <cell r="D88"/>
          <cell r="F88"/>
        </row>
        <row r="89">
          <cell r="D89">
            <v>13172</v>
          </cell>
          <cell r="F89"/>
        </row>
        <row r="93">
          <cell r="D93">
            <v>46160</v>
          </cell>
          <cell r="F93"/>
        </row>
        <row r="94">
          <cell r="D94"/>
          <cell r="F94">
            <v>5040</v>
          </cell>
        </row>
        <row r="95">
          <cell r="D95">
            <v>4225</v>
          </cell>
          <cell r="F95"/>
        </row>
        <row r="96">
          <cell r="D96">
            <v>84784</v>
          </cell>
          <cell r="F96"/>
        </row>
        <row r="97">
          <cell r="D97">
            <v>7203</v>
          </cell>
          <cell r="F97"/>
        </row>
        <row r="98">
          <cell r="D98">
            <v>1055</v>
          </cell>
          <cell r="F98"/>
        </row>
        <row r="102">
          <cell r="D102">
            <v>17555</v>
          </cell>
          <cell r="F102"/>
        </row>
        <row r="103">
          <cell r="D103"/>
          <cell r="F103">
            <v>1917</v>
          </cell>
        </row>
        <row r="104">
          <cell r="D104"/>
          <cell r="F104"/>
        </row>
        <row r="105">
          <cell r="D105"/>
          <cell r="F105"/>
        </row>
        <row r="106">
          <cell r="D106">
            <v>2889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11091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63022</v>
          </cell>
          <cell r="F129"/>
        </row>
        <row r="130">
          <cell r="D130"/>
          <cell r="F130">
            <v>6881</v>
          </cell>
        </row>
        <row r="131">
          <cell r="D131">
            <v>20668</v>
          </cell>
          <cell r="F131"/>
        </row>
        <row r="132">
          <cell r="D132"/>
          <cell r="F132">
            <v>2257</v>
          </cell>
        </row>
        <row r="133">
          <cell r="D133"/>
          <cell r="F133"/>
        </row>
        <row r="134">
          <cell r="D134">
            <v>4612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>
            <v>13560</v>
          </cell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/>
        </row>
        <row r="151">
          <cell r="D151"/>
          <cell r="F151"/>
        </row>
        <row r="152">
          <cell r="D152"/>
          <cell r="F152"/>
        </row>
        <row r="153">
          <cell r="D153"/>
          <cell r="F153"/>
        </row>
        <row r="154">
          <cell r="D154">
            <v>1902</v>
          </cell>
          <cell r="F154"/>
        </row>
        <row r="158">
          <cell r="D158">
            <v>476381</v>
          </cell>
          <cell r="F158"/>
        </row>
        <row r="159">
          <cell r="D159"/>
          <cell r="F159">
            <v>52017</v>
          </cell>
        </row>
        <row r="160">
          <cell r="D160"/>
          <cell r="F160"/>
        </row>
        <row r="161">
          <cell r="D161"/>
          <cell r="F161"/>
        </row>
        <row r="162">
          <cell r="D162">
            <v>454</v>
          </cell>
          <cell r="F162"/>
        </row>
        <row r="163">
          <cell r="D163">
            <v>1175</v>
          </cell>
          <cell r="F163"/>
        </row>
        <row r="164">
          <cell r="D164"/>
          <cell r="F164"/>
        </row>
        <row r="165">
          <cell r="D165">
            <v>750</v>
          </cell>
          <cell r="F165"/>
        </row>
        <row r="166">
          <cell r="D166">
            <v>2200</v>
          </cell>
          <cell r="F166"/>
        </row>
        <row r="167">
          <cell r="D167"/>
          <cell r="F167"/>
        </row>
        <row r="168">
          <cell r="D168">
            <v>173342</v>
          </cell>
          <cell r="F168"/>
        </row>
        <row r="169">
          <cell r="D169">
            <v>166</v>
          </cell>
          <cell r="F169"/>
        </row>
        <row r="170">
          <cell r="D170">
            <v>1484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1416</v>
          </cell>
          <cell r="F189"/>
        </row>
        <row r="190">
          <cell r="D190"/>
          <cell r="F190"/>
        </row>
        <row r="191">
          <cell r="D191">
            <v>7300</v>
          </cell>
          <cell r="F191"/>
        </row>
        <row r="192">
          <cell r="D192">
            <v>106</v>
          </cell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>
            <v>1384</v>
          </cell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1678151</v>
          </cell>
        </row>
      </sheetData>
      <sheetData sheetId="8"/>
      <sheetData sheetId="9"/>
      <sheetData sheetId="10">
        <row r="9">
          <cell r="C9">
            <v>7699</v>
          </cell>
          <cell r="D9"/>
          <cell r="E9"/>
          <cell r="F9"/>
        </row>
        <row r="22">
          <cell r="G22">
            <v>26</v>
          </cell>
        </row>
        <row r="24">
          <cell r="G24">
            <v>26</v>
          </cell>
        </row>
        <row r="28">
          <cell r="G28">
            <v>9490</v>
          </cell>
        </row>
        <row r="30">
          <cell r="G30">
            <v>0.81127502634351945</v>
          </cell>
        </row>
        <row r="32">
          <cell r="G32">
            <v>0.81127502634351945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>
        <row r="39">
          <cell r="C39">
            <v>42917</v>
          </cell>
          <cell r="G39">
            <v>43281</v>
          </cell>
        </row>
      </sheetData>
      <sheetData sheetId="3"/>
      <sheetData sheetId="4"/>
      <sheetData sheetId="5">
        <row r="10">
          <cell r="E10">
            <v>910816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400</v>
          </cell>
          <cell r="G40">
            <v>0</v>
          </cell>
        </row>
      </sheetData>
      <sheetData sheetId="6"/>
      <sheetData sheetId="7">
        <row r="10">
          <cell r="D10">
            <v>71402</v>
          </cell>
          <cell r="F10">
            <v>82</v>
          </cell>
        </row>
        <row r="11">
          <cell r="D11"/>
          <cell r="F11"/>
        </row>
        <row r="12">
          <cell r="D12">
            <v>13851</v>
          </cell>
          <cell r="F12">
            <v>6924</v>
          </cell>
        </row>
        <row r="13">
          <cell r="D13">
            <v>98024</v>
          </cell>
          <cell r="F13">
            <v>-56665</v>
          </cell>
        </row>
        <row r="14">
          <cell r="D14"/>
          <cell r="F14"/>
        </row>
        <row r="15">
          <cell r="D15"/>
          <cell r="F15"/>
        </row>
        <row r="16">
          <cell r="D16"/>
          <cell r="F16"/>
        </row>
        <row r="17">
          <cell r="D17">
            <v>1499</v>
          </cell>
          <cell r="F17">
            <v>107</v>
          </cell>
        </row>
        <row r="18">
          <cell r="D18">
            <v>2909</v>
          </cell>
          <cell r="F18">
            <v>1092</v>
          </cell>
        </row>
        <row r="19">
          <cell r="D19">
            <v>1247</v>
          </cell>
          <cell r="F19">
            <v>213</v>
          </cell>
        </row>
        <row r="20">
          <cell r="D20">
            <v>522</v>
          </cell>
          <cell r="F20">
            <v>682</v>
          </cell>
        </row>
        <row r="21">
          <cell r="D21"/>
          <cell r="F21">
            <v>2247</v>
          </cell>
        </row>
        <row r="22">
          <cell r="D22"/>
          <cell r="F22"/>
        </row>
        <row r="23">
          <cell r="D23"/>
          <cell r="F23">
            <v>2892</v>
          </cell>
        </row>
        <row r="24">
          <cell r="D24">
            <v>1770</v>
          </cell>
          <cell r="F24">
            <v>2251</v>
          </cell>
        </row>
        <row r="25">
          <cell r="D25"/>
          <cell r="F25"/>
        </row>
        <row r="26">
          <cell r="D26">
            <v>51925</v>
          </cell>
          <cell r="F26"/>
        </row>
        <row r="27">
          <cell r="D27">
            <v>45</v>
          </cell>
          <cell r="F27">
            <v>423</v>
          </cell>
        </row>
        <row r="28">
          <cell r="D28"/>
          <cell r="F28">
            <v>0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>
            <v>14</v>
          </cell>
          <cell r="F31">
            <v>5475</v>
          </cell>
        </row>
        <row r="32">
          <cell r="D32"/>
          <cell r="F32">
            <v>11111</v>
          </cell>
        </row>
        <row r="33">
          <cell r="D33"/>
          <cell r="F33">
            <v>0</v>
          </cell>
        </row>
        <row r="34">
          <cell r="D34"/>
          <cell r="F34">
            <v>1511</v>
          </cell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/>
          <cell r="F39"/>
        </row>
        <row r="40">
          <cell r="D40"/>
          <cell r="F40"/>
        </row>
        <row r="41">
          <cell r="D41">
            <v>428</v>
          </cell>
          <cell r="F41"/>
        </row>
        <row r="42">
          <cell r="D42">
            <v>330</v>
          </cell>
          <cell r="F42"/>
        </row>
        <row r="43">
          <cell r="D43"/>
          <cell r="F43"/>
        </row>
        <row r="44">
          <cell r="D44"/>
          <cell r="F44"/>
        </row>
        <row r="45">
          <cell r="D45">
            <v>2495</v>
          </cell>
          <cell r="F45">
            <v>-400</v>
          </cell>
        </row>
        <row r="57">
          <cell r="D57">
            <v>117240</v>
          </cell>
          <cell r="F57">
            <v>-117240</v>
          </cell>
        </row>
        <row r="58">
          <cell r="D58">
            <v>1379</v>
          </cell>
          <cell r="F58">
            <v>15462</v>
          </cell>
        </row>
        <row r="59">
          <cell r="D59"/>
          <cell r="F59">
            <v>33059</v>
          </cell>
        </row>
        <row r="60">
          <cell r="D60">
            <v>6971</v>
          </cell>
          <cell r="F60">
            <v>403</v>
          </cell>
        </row>
        <row r="61">
          <cell r="D61"/>
          <cell r="F61"/>
        </row>
        <row r="62">
          <cell r="D62"/>
          <cell r="F62"/>
        </row>
        <row r="63">
          <cell r="D63"/>
          <cell r="F63"/>
        </row>
        <row r="64">
          <cell r="D64"/>
          <cell r="F64"/>
        </row>
        <row r="65">
          <cell r="D65"/>
          <cell r="F65"/>
        </row>
        <row r="66">
          <cell r="D66"/>
          <cell r="F66"/>
        </row>
        <row r="67">
          <cell r="D67"/>
          <cell r="F67"/>
        </row>
        <row r="68">
          <cell r="D68"/>
          <cell r="F68"/>
        </row>
        <row r="69">
          <cell r="D69">
            <v>2417</v>
          </cell>
          <cell r="F69">
            <v>1429</v>
          </cell>
        </row>
        <row r="70">
          <cell r="D70"/>
          <cell r="F70"/>
        </row>
        <row r="71">
          <cell r="D71">
            <v>1223</v>
          </cell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13848</v>
          </cell>
          <cell r="F78"/>
        </row>
        <row r="79">
          <cell r="D79"/>
          <cell r="F79">
            <v>3894</v>
          </cell>
        </row>
        <row r="80">
          <cell r="D80">
            <v>2998</v>
          </cell>
          <cell r="F80">
            <v>149</v>
          </cell>
        </row>
        <row r="81">
          <cell r="D81"/>
          <cell r="F81"/>
        </row>
        <row r="82">
          <cell r="D82"/>
          <cell r="F82"/>
        </row>
        <row r="83">
          <cell r="D83">
            <v>10244</v>
          </cell>
          <cell r="F83">
            <v>30</v>
          </cell>
        </row>
        <row r="84">
          <cell r="D84">
            <v>764</v>
          </cell>
          <cell r="F84"/>
        </row>
        <row r="85">
          <cell r="D85">
            <v>200</v>
          </cell>
          <cell r="F85"/>
        </row>
        <row r="86">
          <cell r="D86">
            <v>10186</v>
          </cell>
          <cell r="F86">
            <v>2418</v>
          </cell>
        </row>
        <row r="87">
          <cell r="D87">
            <v>21244</v>
          </cell>
          <cell r="F87">
            <v>511</v>
          </cell>
        </row>
        <row r="88">
          <cell r="D88"/>
          <cell r="F88"/>
        </row>
        <row r="89">
          <cell r="D89"/>
          <cell r="F89"/>
        </row>
        <row r="93">
          <cell r="D93">
            <v>5400</v>
          </cell>
          <cell r="F93"/>
        </row>
        <row r="94">
          <cell r="D94"/>
          <cell r="F94">
            <v>1518</v>
          </cell>
        </row>
        <row r="95">
          <cell r="D95">
            <v>840</v>
          </cell>
          <cell r="F95"/>
        </row>
        <row r="96">
          <cell r="D96">
            <v>40569</v>
          </cell>
          <cell r="F96"/>
        </row>
        <row r="97">
          <cell r="D97">
            <v>4353</v>
          </cell>
          <cell r="F97">
            <v>144</v>
          </cell>
        </row>
        <row r="98">
          <cell r="D98"/>
          <cell r="F98"/>
        </row>
        <row r="102">
          <cell r="D102"/>
          <cell r="F102"/>
        </row>
        <row r="103">
          <cell r="D103"/>
          <cell r="F103"/>
        </row>
        <row r="104">
          <cell r="D104">
            <v>309</v>
          </cell>
          <cell r="F104"/>
        </row>
        <row r="105">
          <cell r="D105"/>
          <cell r="F105"/>
        </row>
        <row r="106">
          <cell r="D106">
            <v>1125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5274</v>
          </cell>
          <cell r="F123"/>
        </row>
        <row r="124">
          <cell r="D124">
            <v>240</v>
          </cell>
          <cell r="F124"/>
        </row>
        <row r="125">
          <cell r="D125"/>
          <cell r="F125"/>
        </row>
        <row r="129">
          <cell r="D129"/>
          <cell r="F129"/>
        </row>
        <row r="130">
          <cell r="D130"/>
          <cell r="F130"/>
        </row>
        <row r="131">
          <cell r="D131">
            <v>7740</v>
          </cell>
          <cell r="F131"/>
        </row>
        <row r="132">
          <cell r="D132"/>
          <cell r="F132">
            <v>2176</v>
          </cell>
        </row>
        <row r="133">
          <cell r="D133"/>
          <cell r="F133"/>
        </row>
        <row r="134">
          <cell r="D134">
            <v>3352</v>
          </cell>
          <cell r="F134">
            <v>43</v>
          </cell>
        </row>
        <row r="135">
          <cell r="D135"/>
          <cell r="F135"/>
        </row>
        <row r="136">
          <cell r="D136"/>
          <cell r="F136"/>
        </row>
        <row r="137">
          <cell r="D137"/>
          <cell r="F137"/>
        </row>
        <row r="138">
          <cell r="D138"/>
          <cell r="F138"/>
        </row>
        <row r="139">
          <cell r="D139">
            <v>116</v>
          </cell>
          <cell r="F139">
            <v>30</v>
          </cell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>
            <v>1216</v>
          </cell>
          <cell r="F150"/>
        </row>
        <row r="151">
          <cell r="D151"/>
          <cell r="F151">
            <v>342</v>
          </cell>
        </row>
        <row r="152">
          <cell r="D152">
            <v>852</v>
          </cell>
          <cell r="F152">
            <v>388</v>
          </cell>
        </row>
        <row r="153">
          <cell r="D153">
            <v>3197</v>
          </cell>
          <cell r="F153">
            <v>27</v>
          </cell>
        </row>
        <row r="154">
          <cell r="D154"/>
          <cell r="F154"/>
        </row>
        <row r="158">
          <cell r="D158">
            <v>235151</v>
          </cell>
          <cell r="F158"/>
        </row>
        <row r="159">
          <cell r="D159"/>
          <cell r="F159">
            <v>66121</v>
          </cell>
        </row>
        <row r="160">
          <cell r="D160">
            <v>8509</v>
          </cell>
          <cell r="F160">
            <v>597</v>
          </cell>
        </row>
        <row r="161">
          <cell r="D161"/>
          <cell r="F161"/>
        </row>
        <row r="162">
          <cell r="D162"/>
          <cell r="F162">
            <v>67</v>
          </cell>
        </row>
        <row r="163"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>
            <v>90812</v>
          </cell>
          <cell r="F167"/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6700</v>
          </cell>
          <cell r="F189"/>
        </row>
        <row r="190">
          <cell r="D190">
            <v>387</v>
          </cell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>
            <v>413</v>
          </cell>
          <cell r="F199"/>
        </row>
        <row r="204">
          <cell r="D204">
            <v>851730</v>
          </cell>
        </row>
      </sheetData>
      <sheetData sheetId="8"/>
      <sheetData sheetId="9"/>
      <sheetData sheetId="10">
        <row r="9">
          <cell r="C9">
            <v>5696</v>
          </cell>
          <cell r="D9"/>
          <cell r="E9"/>
          <cell r="F9"/>
        </row>
        <row r="22">
          <cell r="G22">
            <v>16</v>
          </cell>
        </row>
        <row r="24">
          <cell r="G24">
            <v>16</v>
          </cell>
        </row>
        <row r="28">
          <cell r="G28">
            <v>5840</v>
          </cell>
        </row>
        <row r="30">
          <cell r="G30">
            <v>0.97534246575342465</v>
          </cell>
        </row>
        <row r="32">
          <cell r="G32">
            <v>0.97534246575342465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>
        <row r="39">
          <cell r="C39">
            <v>42917</v>
          </cell>
          <cell r="G39">
            <v>43281</v>
          </cell>
        </row>
      </sheetData>
      <sheetData sheetId="3"/>
      <sheetData sheetId="4"/>
      <sheetData sheetId="5">
        <row r="10">
          <cell r="E10">
            <v>3522032.95</v>
          </cell>
          <cell r="G10">
            <v>65960</v>
          </cell>
        </row>
        <row r="15">
          <cell r="E15">
            <v>0</v>
          </cell>
          <cell r="G15">
            <v>0</v>
          </cell>
        </row>
        <row r="20">
          <cell r="E20">
            <v>185.53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1271</v>
          </cell>
          <cell r="G40">
            <v>0</v>
          </cell>
        </row>
      </sheetData>
      <sheetData sheetId="6"/>
      <sheetData sheetId="7">
        <row r="10">
          <cell r="D10">
            <v>167333</v>
          </cell>
          <cell r="F10"/>
        </row>
        <row r="11">
          <cell r="D11">
            <v>0</v>
          </cell>
          <cell r="F11"/>
        </row>
        <row r="12">
          <cell r="D12">
            <v>48000</v>
          </cell>
          <cell r="F12"/>
        </row>
        <row r="13">
          <cell r="D13">
            <v>35679</v>
          </cell>
          <cell r="F13"/>
        </row>
        <row r="14">
          <cell r="D14">
            <v>0</v>
          </cell>
          <cell r="F14"/>
        </row>
        <row r="15">
          <cell r="D15">
            <v>0</v>
          </cell>
          <cell r="F15"/>
        </row>
        <row r="16">
          <cell r="D16">
            <v>0</v>
          </cell>
          <cell r="F16"/>
        </row>
        <row r="17">
          <cell r="D17">
            <v>542</v>
          </cell>
          <cell r="F17"/>
        </row>
        <row r="18">
          <cell r="D18">
            <v>9551</v>
          </cell>
          <cell r="F18"/>
        </row>
        <row r="19">
          <cell r="D19">
            <v>9080</v>
          </cell>
          <cell r="F19"/>
        </row>
        <row r="20">
          <cell r="D20">
            <v>9494</v>
          </cell>
          <cell r="F20"/>
        </row>
        <row r="21">
          <cell r="D21">
            <v>10113</v>
          </cell>
          <cell r="F21"/>
        </row>
        <row r="22">
          <cell r="D22">
            <v>0</v>
          </cell>
          <cell r="F22"/>
        </row>
        <row r="23">
          <cell r="D23">
            <v>6910</v>
          </cell>
          <cell r="F23"/>
        </row>
        <row r="24">
          <cell r="D24">
            <v>0</v>
          </cell>
          <cell r="F24"/>
        </row>
        <row r="25">
          <cell r="D25">
            <v>3366</v>
          </cell>
          <cell r="F25"/>
        </row>
        <row r="26">
          <cell r="D26">
            <v>161741</v>
          </cell>
          <cell r="F26"/>
        </row>
        <row r="27">
          <cell r="D27">
            <v>0</v>
          </cell>
          <cell r="F27"/>
        </row>
        <row r="28">
          <cell r="D28">
            <v>84170</v>
          </cell>
          <cell r="F28">
            <v>-84170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30950</v>
          </cell>
          <cell r="F31"/>
        </row>
        <row r="32">
          <cell r="D32">
            <v>29335.25</v>
          </cell>
          <cell r="F32"/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/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/>
        </row>
        <row r="37">
          <cell r="D37">
            <v>0</v>
          </cell>
          <cell r="F37"/>
        </row>
        <row r="38">
          <cell r="D38">
            <v>3477</v>
          </cell>
          <cell r="F38"/>
        </row>
        <row r="39">
          <cell r="D39">
            <v>2190</v>
          </cell>
          <cell r="F39"/>
        </row>
        <row r="40">
          <cell r="D40">
            <v>0</v>
          </cell>
          <cell r="F40"/>
        </row>
        <row r="41">
          <cell r="D41">
            <v>9611</v>
          </cell>
          <cell r="F41"/>
        </row>
        <row r="42">
          <cell r="D42">
            <v>0</v>
          </cell>
          <cell r="F42"/>
        </row>
        <row r="43">
          <cell r="D43">
            <v>2486</v>
          </cell>
          <cell r="F43"/>
        </row>
        <row r="44">
          <cell r="D44"/>
          <cell r="F44"/>
        </row>
        <row r="45">
          <cell r="D45"/>
          <cell r="F45"/>
        </row>
        <row r="57">
          <cell r="D57">
            <v>0</v>
          </cell>
          <cell r="F57"/>
        </row>
        <row r="58">
          <cell r="D58">
            <v>30659</v>
          </cell>
          <cell r="F58"/>
        </row>
        <row r="59">
          <cell r="D59">
            <v>13160</v>
          </cell>
          <cell r="F59"/>
        </row>
        <row r="60">
          <cell r="D60">
            <v>8487</v>
          </cell>
          <cell r="F60"/>
        </row>
        <row r="61">
          <cell r="D61">
            <v>8913.82</v>
          </cell>
          <cell r="F61"/>
        </row>
        <row r="62">
          <cell r="D62">
            <v>0</v>
          </cell>
          <cell r="F62"/>
        </row>
        <row r="63">
          <cell r="D63">
            <v>0</v>
          </cell>
          <cell r="F63"/>
        </row>
        <row r="64">
          <cell r="D64">
            <v>4461</v>
          </cell>
          <cell r="F64"/>
        </row>
        <row r="65">
          <cell r="D65">
            <v>0</v>
          </cell>
          <cell r="F65"/>
        </row>
        <row r="66">
          <cell r="D66">
            <v>1515</v>
          </cell>
          <cell r="F66"/>
        </row>
        <row r="67">
          <cell r="D67">
            <v>17042.62</v>
          </cell>
          <cell r="F67"/>
        </row>
        <row r="68">
          <cell r="D68">
            <v>0</v>
          </cell>
          <cell r="F68"/>
        </row>
        <row r="69">
          <cell r="D69">
            <v>17272</v>
          </cell>
          <cell r="F69"/>
        </row>
        <row r="70">
          <cell r="D70">
            <v>0</v>
          </cell>
          <cell r="F70"/>
        </row>
        <row r="71">
          <cell r="D71">
            <v>888</v>
          </cell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49000</v>
          </cell>
          <cell r="F78"/>
        </row>
        <row r="79">
          <cell r="D79">
            <v>10654</v>
          </cell>
          <cell r="F79"/>
        </row>
        <row r="80">
          <cell r="D80">
            <v>340</v>
          </cell>
          <cell r="F80"/>
        </row>
        <row r="81">
          <cell r="D81">
            <v>0</v>
          </cell>
          <cell r="F81"/>
        </row>
        <row r="82">
          <cell r="D82">
            <v>14482</v>
          </cell>
          <cell r="F82"/>
        </row>
        <row r="83">
          <cell r="D83">
            <v>20039</v>
          </cell>
          <cell r="F83"/>
        </row>
        <row r="84">
          <cell r="D84">
            <v>85106</v>
          </cell>
          <cell r="F84"/>
        </row>
        <row r="85">
          <cell r="D85">
            <v>6730</v>
          </cell>
          <cell r="F85"/>
        </row>
        <row r="86">
          <cell r="D86">
            <v>31025</v>
          </cell>
          <cell r="F86"/>
        </row>
        <row r="87">
          <cell r="D87">
            <v>36333</v>
          </cell>
          <cell r="F87"/>
        </row>
        <row r="88">
          <cell r="D88"/>
          <cell r="F88"/>
        </row>
        <row r="89">
          <cell r="D89"/>
          <cell r="F89"/>
        </row>
        <row r="93">
          <cell r="D93">
            <v>137910</v>
          </cell>
          <cell r="F93"/>
        </row>
        <row r="94">
          <cell r="D94">
            <v>21722</v>
          </cell>
          <cell r="F94"/>
        </row>
        <row r="95">
          <cell r="D95">
            <v>3157</v>
          </cell>
          <cell r="F95"/>
        </row>
        <row r="96">
          <cell r="D96">
            <v>119208</v>
          </cell>
          <cell r="F96"/>
        </row>
        <row r="97">
          <cell r="D97">
            <v>2426</v>
          </cell>
          <cell r="F97"/>
        </row>
        <row r="98">
          <cell r="D98"/>
          <cell r="F98">
            <v>-45</v>
          </cell>
        </row>
        <row r="102">
          <cell r="D102">
            <v>34279</v>
          </cell>
          <cell r="F102"/>
        </row>
        <row r="103">
          <cell r="D103">
            <v>4466</v>
          </cell>
          <cell r="F103"/>
        </row>
        <row r="104">
          <cell r="D104">
            <v>2807</v>
          </cell>
          <cell r="F104"/>
        </row>
        <row r="105">
          <cell r="D105">
            <v>141</v>
          </cell>
          <cell r="F105"/>
        </row>
        <row r="106">
          <cell r="D106">
            <v>6738</v>
          </cell>
          <cell r="F106"/>
        </row>
        <row r="107">
          <cell r="D107"/>
          <cell r="F107"/>
        </row>
        <row r="121">
          <cell r="D121">
            <v>77995</v>
          </cell>
          <cell r="F121"/>
        </row>
        <row r="122">
          <cell r="D122">
            <v>19695</v>
          </cell>
          <cell r="F122"/>
        </row>
        <row r="123">
          <cell r="D123">
            <v>31327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80222</v>
          </cell>
          <cell r="F129"/>
        </row>
        <row r="130">
          <cell r="D130">
            <v>11346</v>
          </cell>
          <cell r="F130"/>
        </row>
        <row r="131">
          <cell r="D131">
            <v>140204</v>
          </cell>
          <cell r="F131"/>
        </row>
        <row r="132">
          <cell r="D132">
            <v>40880</v>
          </cell>
          <cell r="F132"/>
        </row>
        <row r="133">
          <cell r="D133">
            <v>0</v>
          </cell>
          <cell r="F133"/>
        </row>
        <row r="134">
          <cell r="D134">
            <v>31371</v>
          </cell>
          <cell r="F134"/>
        </row>
        <row r="135">
          <cell r="D135">
            <v>308</v>
          </cell>
          <cell r="F135"/>
        </row>
        <row r="136">
          <cell r="D136">
            <v>0</v>
          </cell>
          <cell r="F136"/>
        </row>
        <row r="137">
          <cell r="D137">
            <v>5986</v>
          </cell>
          <cell r="F137"/>
        </row>
        <row r="138">
          <cell r="D138">
            <v>22000</v>
          </cell>
          <cell r="F138"/>
        </row>
        <row r="139">
          <cell r="D139">
            <v>0</v>
          </cell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>
            <v>70342</v>
          </cell>
          <cell r="F150"/>
        </row>
        <row r="151">
          <cell r="D151">
            <v>10466</v>
          </cell>
          <cell r="F151"/>
        </row>
        <row r="152">
          <cell r="D152">
            <v>11231</v>
          </cell>
          <cell r="F152"/>
        </row>
        <row r="153">
          <cell r="D153">
            <v>10012</v>
          </cell>
          <cell r="F153"/>
        </row>
        <row r="154">
          <cell r="D154"/>
          <cell r="F154">
            <v>-15</v>
          </cell>
        </row>
        <row r="158">
          <cell r="D158">
            <v>579906</v>
          </cell>
          <cell r="F158"/>
        </row>
        <row r="159">
          <cell r="D159">
            <v>94417</v>
          </cell>
          <cell r="F159"/>
        </row>
        <row r="160">
          <cell r="D160">
            <v>23156</v>
          </cell>
          <cell r="F160"/>
        </row>
        <row r="161">
          <cell r="D161">
            <v>1067</v>
          </cell>
          <cell r="F161"/>
        </row>
        <row r="162">
          <cell r="D162">
            <v>8080</v>
          </cell>
          <cell r="F162"/>
        </row>
        <row r="163">
          <cell r="D163">
            <v>5300</v>
          </cell>
          <cell r="F163"/>
        </row>
        <row r="164">
          <cell r="D164">
            <v>0</v>
          </cell>
          <cell r="F164"/>
        </row>
        <row r="165">
          <cell r="D165">
            <v>2716</v>
          </cell>
          <cell r="F165"/>
        </row>
        <row r="166">
          <cell r="D166">
            <v>3250</v>
          </cell>
          <cell r="F166"/>
        </row>
        <row r="167">
          <cell r="D167">
            <v>398286</v>
          </cell>
          <cell r="F167"/>
        </row>
        <row r="168">
          <cell r="D168">
            <v>0</v>
          </cell>
          <cell r="F168"/>
        </row>
        <row r="169">
          <cell r="D169">
            <v>0</v>
          </cell>
          <cell r="F169"/>
        </row>
        <row r="170">
          <cell r="D170">
            <v>8053</v>
          </cell>
          <cell r="F170"/>
        </row>
        <row r="171">
          <cell r="D171"/>
          <cell r="F171">
            <v>-30</v>
          </cell>
        </row>
        <row r="186">
          <cell r="D186">
            <v>0</v>
          </cell>
          <cell r="F186"/>
        </row>
        <row r="187">
          <cell r="D187">
            <v>0</v>
          </cell>
          <cell r="F187"/>
        </row>
        <row r="188">
          <cell r="D188">
            <v>0</v>
          </cell>
          <cell r="F188"/>
        </row>
        <row r="189">
          <cell r="D189">
            <v>20900</v>
          </cell>
          <cell r="F189"/>
        </row>
        <row r="190">
          <cell r="D190">
            <v>0</v>
          </cell>
          <cell r="F190"/>
        </row>
        <row r="191">
          <cell r="D191">
            <v>10206</v>
          </cell>
          <cell r="F191"/>
        </row>
        <row r="192">
          <cell r="D192">
            <v>0</v>
          </cell>
          <cell r="F192"/>
        </row>
        <row r="193">
          <cell r="D193">
            <v>0</v>
          </cell>
          <cell r="F193"/>
        </row>
        <row r="194">
          <cell r="D194">
            <v>0</v>
          </cell>
          <cell r="F194"/>
        </row>
        <row r="195">
          <cell r="D195">
            <v>0</v>
          </cell>
          <cell r="F195"/>
        </row>
        <row r="196">
          <cell r="D196">
            <v>117</v>
          </cell>
          <cell r="F196"/>
        </row>
        <row r="197">
          <cell r="D197">
            <v>2602</v>
          </cell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3034431</v>
          </cell>
        </row>
      </sheetData>
      <sheetData sheetId="8"/>
      <sheetData sheetId="9"/>
      <sheetData sheetId="10">
        <row r="9">
          <cell r="C9">
            <v>19346</v>
          </cell>
          <cell r="D9"/>
          <cell r="E9">
            <v>1</v>
          </cell>
          <cell r="F9"/>
        </row>
        <row r="22">
          <cell r="G22">
            <v>54</v>
          </cell>
        </row>
        <row r="24">
          <cell r="G24">
            <v>54</v>
          </cell>
        </row>
        <row r="28">
          <cell r="G28">
            <v>19710</v>
          </cell>
        </row>
        <row r="30">
          <cell r="G30">
            <v>0.98158295281582952</v>
          </cell>
        </row>
        <row r="32">
          <cell r="G32">
            <v>0.98153221714865546</v>
          </cell>
        </row>
        <row r="34">
          <cell r="G34">
            <v>0.99994831239985527</v>
          </cell>
        </row>
      </sheetData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>
        <row r="39">
          <cell r="C39">
            <v>42917</v>
          </cell>
          <cell r="G39">
            <v>43281</v>
          </cell>
        </row>
      </sheetData>
      <sheetData sheetId="3"/>
      <sheetData sheetId="4"/>
      <sheetData sheetId="5">
        <row r="10">
          <cell r="E10">
            <v>768608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11898</v>
          </cell>
          <cell r="G40">
            <v>2256</v>
          </cell>
        </row>
      </sheetData>
      <sheetData sheetId="6"/>
      <sheetData sheetId="7">
        <row r="10">
          <cell r="D10">
            <v>20685</v>
          </cell>
          <cell r="F10"/>
        </row>
        <row r="11">
          <cell r="D11"/>
          <cell r="F11"/>
        </row>
        <row r="12">
          <cell r="D12">
            <v>11353</v>
          </cell>
          <cell r="F12"/>
        </row>
        <row r="13">
          <cell r="D13">
            <v>35879</v>
          </cell>
          <cell r="F13">
            <v>-32246</v>
          </cell>
        </row>
        <row r="14">
          <cell r="D14"/>
          <cell r="F14"/>
        </row>
        <row r="15">
          <cell r="D15">
            <v>44051</v>
          </cell>
          <cell r="F15">
            <v>-17620.43</v>
          </cell>
        </row>
        <row r="16">
          <cell r="D16">
            <v>43123</v>
          </cell>
          <cell r="F16"/>
        </row>
        <row r="17">
          <cell r="D17">
            <v>825</v>
          </cell>
          <cell r="F17"/>
        </row>
        <row r="18">
          <cell r="D18">
            <v>6576</v>
          </cell>
          <cell r="F18"/>
        </row>
        <row r="19">
          <cell r="D19">
            <v>2335</v>
          </cell>
          <cell r="F19"/>
        </row>
        <row r="20">
          <cell r="D20">
            <v>3814</v>
          </cell>
          <cell r="F20">
            <v>-2390.25</v>
          </cell>
        </row>
        <row r="21">
          <cell r="D21"/>
          <cell r="F21"/>
        </row>
        <row r="22">
          <cell r="D22"/>
          <cell r="F22"/>
        </row>
        <row r="23">
          <cell r="D23">
            <v>11419</v>
          </cell>
          <cell r="F23"/>
        </row>
        <row r="24">
          <cell r="D24"/>
          <cell r="F24"/>
        </row>
        <row r="25">
          <cell r="D25"/>
          <cell r="F25"/>
        </row>
        <row r="26">
          <cell r="D26">
            <v>34911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>
            <v>934</v>
          </cell>
          <cell r="F29">
            <v>-934</v>
          </cell>
        </row>
        <row r="30">
          <cell r="D30"/>
          <cell r="F30">
            <v>0</v>
          </cell>
        </row>
        <row r="31">
          <cell r="D31">
            <v>9895</v>
          </cell>
          <cell r="F31"/>
        </row>
        <row r="32">
          <cell r="D32"/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361</v>
          </cell>
          <cell r="F39"/>
        </row>
        <row r="40">
          <cell r="D40"/>
          <cell r="F40"/>
        </row>
        <row r="41">
          <cell r="D41">
            <v>6547</v>
          </cell>
          <cell r="F41"/>
        </row>
        <row r="42">
          <cell r="D42"/>
          <cell r="F42"/>
        </row>
        <row r="43">
          <cell r="D43">
            <v>2758</v>
          </cell>
          <cell r="F43"/>
        </row>
        <row r="44">
          <cell r="D44"/>
          <cell r="F44"/>
        </row>
        <row r="45">
          <cell r="D45">
            <v>1982</v>
          </cell>
          <cell r="F45"/>
        </row>
        <row r="57">
          <cell r="D57">
            <v>30744</v>
          </cell>
          <cell r="F57"/>
        </row>
        <row r="58">
          <cell r="D58">
            <v>2567</v>
          </cell>
          <cell r="F58"/>
        </row>
        <row r="59">
          <cell r="D59"/>
          <cell r="F59"/>
        </row>
        <row r="60">
          <cell r="D60"/>
          <cell r="F60"/>
        </row>
        <row r="61">
          <cell r="D61">
            <v>2961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87</v>
          </cell>
          <cell r="F64"/>
        </row>
        <row r="65">
          <cell r="D65">
            <v>86</v>
          </cell>
          <cell r="F65"/>
        </row>
        <row r="66">
          <cell r="D66"/>
          <cell r="F66"/>
        </row>
        <row r="67">
          <cell r="D67">
            <v>3888</v>
          </cell>
          <cell r="F67"/>
        </row>
        <row r="68">
          <cell r="D68"/>
          <cell r="F68"/>
        </row>
        <row r="69">
          <cell r="D69">
            <v>880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/>
          <cell r="F78"/>
        </row>
        <row r="79">
          <cell r="D79"/>
          <cell r="F79"/>
        </row>
        <row r="80">
          <cell r="D80"/>
          <cell r="F80"/>
        </row>
        <row r="81">
          <cell r="D81">
            <v>524</v>
          </cell>
          <cell r="F81"/>
        </row>
        <row r="82">
          <cell r="D82"/>
          <cell r="F82"/>
        </row>
        <row r="83">
          <cell r="D83">
            <v>2572</v>
          </cell>
          <cell r="F83"/>
        </row>
        <row r="84">
          <cell r="D84">
            <v>1145</v>
          </cell>
          <cell r="F84"/>
        </row>
        <row r="85">
          <cell r="D85">
            <v>10993</v>
          </cell>
          <cell r="F85"/>
        </row>
        <row r="86">
          <cell r="D86"/>
          <cell r="F86"/>
        </row>
        <row r="87">
          <cell r="D87">
            <v>7512</v>
          </cell>
          <cell r="F87"/>
        </row>
        <row r="88">
          <cell r="D88"/>
          <cell r="F88"/>
        </row>
        <row r="89">
          <cell r="D89">
            <v>8302</v>
          </cell>
          <cell r="F89"/>
        </row>
        <row r="93">
          <cell r="D93"/>
          <cell r="F93"/>
        </row>
        <row r="94">
          <cell r="D94"/>
          <cell r="F94"/>
        </row>
        <row r="95">
          <cell r="D95">
            <v>2809</v>
          </cell>
          <cell r="F95"/>
        </row>
        <row r="96">
          <cell r="D96">
            <v>47288</v>
          </cell>
          <cell r="F96"/>
        </row>
        <row r="97">
          <cell r="D97">
            <v>2747</v>
          </cell>
          <cell r="F97"/>
        </row>
        <row r="98">
          <cell r="D98"/>
          <cell r="F98"/>
        </row>
        <row r="102">
          <cell r="D102"/>
          <cell r="F102"/>
        </row>
        <row r="103">
          <cell r="D103"/>
          <cell r="F103"/>
        </row>
        <row r="104">
          <cell r="D104"/>
          <cell r="F104"/>
        </row>
        <row r="105">
          <cell r="D105"/>
          <cell r="F105"/>
        </row>
        <row r="106">
          <cell r="D106">
            <v>674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8122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8668</v>
          </cell>
          <cell r="F129"/>
        </row>
        <row r="130">
          <cell r="D130"/>
          <cell r="F130">
            <v>983</v>
          </cell>
        </row>
        <row r="131">
          <cell r="D131"/>
          <cell r="F131"/>
        </row>
        <row r="132">
          <cell r="D132"/>
          <cell r="F132"/>
        </row>
        <row r="133">
          <cell r="D133">
            <v>3834</v>
          </cell>
          <cell r="F133"/>
        </row>
        <row r="134">
          <cell r="D134">
            <v>4184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/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/>
        </row>
        <row r="151">
          <cell r="D151"/>
          <cell r="F151"/>
        </row>
        <row r="152">
          <cell r="D152"/>
          <cell r="F152"/>
        </row>
        <row r="153">
          <cell r="D153"/>
          <cell r="F153"/>
        </row>
        <row r="154">
          <cell r="D154">
            <v>2798</v>
          </cell>
          <cell r="F154"/>
        </row>
        <row r="158">
          <cell r="D158">
            <v>275703</v>
          </cell>
          <cell r="F158"/>
        </row>
        <row r="159">
          <cell r="D159"/>
          <cell r="F159">
            <v>31264</v>
          </cell>
        </row>
        <row r="160">
          <cell r="D160"/>
          <cell r="F160"/>
        </row>
        <row r="161">
          <cell r="D161"/>
          <cell r="F161"/>
        </row>
        <row r="162">
          <cell r="D162">
            <v>300</v>
          </cell>
          <cell r="F162"/>
        </row>
        <row r="163">
          <cell r="D163">
            <v>300</v>
          </cell>
          <cell r="F163"/>
        </row>
        <row r="164">
          <cell r="D164"/>
          <cell r="F164"/>
        </row>
        <row r="165">
          <cell r="D165">
            <v>300</v>
          </cell>
          <cell r="F165"/>
        </row>
        <row r="166">
          <cell r="D166">
            <v>863</v>
          </cell>
          <cell r="F166"/>
        </row>
        <row r="167">
          <cell r="D167"/>
          <cell r="F167"/>
        </row>
        <row r="168">
          <cell r="D168">
            <v>128404</v>
          </cell>
          <cell r="F168"/>
        </row>
        <row r="169">
          <cell r="D169"/>
          <cell r="F169"/>
        </row>
        <row r="170">
          <cell r="D170">
            <v>2055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900</v>
          </cell>
          <cell r="F189"/>
        </row>
        <row r="190">
          <cell r="D190"/>
          <cell r="F190"/>
        </row>
        <row r="191">
          <cell r="D191">
            <v>3649</v>
          </cell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803306.74</v>
          </cell>
        </row>
      </sheetData>
      <sheetData sheetId="8"/>
      <sheetData sheetId="9"/>
      <sheetData sheetId="10">
        <row r="9">
          <cell r="C9">
            <v>4172</v>
          </cell>
          <cell r="D9"/>
          <cell r="E9"/>
          <cell r="F9"/>
        </row>
        <row r="22">
          <cell r="G22">
            <v>12</v>
          </cell>
        </row>
        <row r="24">
          <cell r="G24">
            <v>12</v>
          </cell>
        </row>
        <row r="28">
          <cell r="G28">
            <v>4380</v>
          </cell>
        </row>
        <row r="30">
          <cell r="G30">
            <v>0.9525114155251142</v>
          </cell>
        </row>
        <row r="32">
          <cell r="G32">
            <v>0.9525114155251142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>
        <row r="39">
          <cell r="C39">
            <v>42917</v>
          </cell>
          <cell r="G39">
            <v>43281</v>
          </cell>
        </row>
      </sheetData>
      <sheetData sheetId="3"/>
      <sheetData sheetId="4"/>
      <sheetData sheetId="5">
        <row r="10">
          <cell r="E10">
            <v>2106964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9963</v>
          </cell>
          <cell r="G40">
            <v>2542</v>
          </cell>
        </row>
      </sheetData>
      <sheetData sheetId="6"/>
      <sheetData sheetId="7">
        <row r="10">
          <cell r="D10">
            <v>63486</v>
          </cell>
          <cell r="F10"/>
        </row>
        <row r="11">
          <cell r="D11"/>
          <cell r="F11"/>
        </row>
        <row r="12">
          <cell r="D12">
            <v>30921</v>
          </cell>
          <cell r="F12"/>
        </row>
        <row r="13">
          <cell r="D13">
            <v>129592</v>
          </cell>
          <cell r="F13">
            <v>-119089</v>
          </cell>
        </row>
        <row r="14">
          <cell r="D14"/>
          <cell r="F14"/>
        </row>
        <row r="15">
          <cell r="D15">
            <v>124811</v>
          </cell>
          <cell r="F15">
            <v>-49924.54</v>
          </cell>
        </row>
        <row r="16">
          <cell r="D16">
            <v>154792</v>
          </cell>
          <cell r="F16"/>
        </row>
        <row r="17">
          <cell r="D17">
            <v>183</v>
          </cell>
          <cell r="F17"/>
        </row>
        <row r="18">
          <cell r="D18">
            <v>12129</v>
          </cell>
          <cell r="F18"/>
        </row>
        <row r="19">
          <cell r="D19">
            <v>5263</v>
          </cell>
          <cell r="F19"/>
        </row>
        <row r="20">
          <cell r="D20">
            <v>9152</v>
          </cell>
          <cell r="F20">
            <v>-2542</v>
          </cell>
        </row>
        <row r="21">
          <cell r="D21"/>
          <cell r="F21"/>
        </row>
        <row r="22">
          <cell r="D22"/>
          <cell r="F22"/>
        </row>
        <row r="23">
          <cell r="D23">
            <v>12858</v>
          </cell>
          <cell r="F23"/>
        </row>
        <row r="24">
          <cell r="D24"/>
          <cell r="F24"/>
        </row>
        <row r="25">
          <cell r="D25"/>
          <cell r="F25"/>
        </row>
        <row r="26">
          <cell r="D26">
            <v>94043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>
            <v>2780</v>
          </cell>
          <cell r="F29">
            <v>-2780</v>
          </cell>
        </row>
        <row r="30">
          <cell r="D30"/>
          <cell r="F30">
            <v>0</v>
          </cell>
        </row>
        <row r="31">
          <cell r="D31">
            <v>35630</v>
          </cell>
          <cell r="F31"/>
        </row>
        <row r="32">
          <cell r="D32"/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373</v>
          </cell>
          <cell r="F39"/>
        </row>
        <row r="40">
          <cell r="D40"/>
          <cell r="F40"/>
        </row>
        <row r="41">
          <cell r="D41">
            <v>11990</v>
          </cell>
          <cell r="F41"/>
        </row>
        <row r="42">
          <cell r="D42"/>
          <cell r="F42"/>
        </row>
        <row r="43">
          <cell r="D43">
            <v>5612</v>
          </cell>
          <cell r="F43"/>
        </row>
        <row r="44">
          <cell r="D44"/>
          <cell r="F44"/>
        </row>
        <row r="45">
          <cell r="D45"/>
          <cell r="F45"/>
        </row>
        <row r="57">
          <cell r="D57">
            <v>61000</v>
          </cell>
          <cell r="F57"/>
        </row>
        <row r="58">
          <cell r="D58">
            <v>3896</v>
          </cell>
          <cell r="F58"/>
        </row>
        <row r="59">
          <cell r="D59"/>
          <cell r="F59"/>
        </row>
        <row r="60">
          <cell r="D60">
            <v>3274</v>
          </cell>
          <cell r="F60"/>
        </row>
        <row r="61">
          <cell r="D61">
            <v>10630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7824</v>
          </cell>
          <cell r="F64"/>
        </row>
        <row r="65">
          <cell r="D65">
            <v>1493</v>
          </cell>
          <cell r="F65"/>
        </row>
        <row r="66">
          <cell r="D66"/>
          <cell r="F66"/>
        </row>
        <row r="67">
          <cell r="D67">
            <v>13954</v>
          </cell>
          <cell r="F67"/>
        </row>
        <row r="68">
          <cell r="D68"/>
          <cell r="F68"/>
        </row>
        <row r="69">
          <cell r="D69">
            <v>1326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>
            <v>-400</v>
          </cell>
        </row>
        <row r="73">
          <cell r="D73"/>
          <cell r="F73"/>
        </row>
        <row r="78">
          <cell r="D78">
            <v>29897</v>
          </cell>
          <cell r="F78"/>
        </row>
        <row r="79">
          <cell r="D79"/>
          <cell r="F79">
            <v>3326</v>
          </cell>
        </row>
        <row r="80">
          <cell r="D80">
            <v>333</v>
          </cell>
          <cell r="F80"/>
        </row>
        <row r="81">
          <cell r="D81">
            <v>1572</v>
          </cell>
          <cell r="F81"/>
        </row>
        <row r="82">
          <cell r="D82"/>
          <cell r="F82"/>
        </row>
        <row r="83">
          <cell r="D83">
            <v>7681</v>
          </cell>
          <cell r="F83"/>
        </row>
        <row r="84">
          <cell r="D84">
            <v>240</v>
          </cell>
          <cell r="F84"/>
        </row>
        <row r="85">
          <cell r="D85">
            <v>29681</v>
          </cell>
          <cell r="F85"/>
        </row>
        <row r="86">
          <cell r="D86"/>
          <cell r="F86"/>
        </row>
        <row r="87">
          <cell r="D87">
            <v>27473</v>
          </cell>
          <cell r="F87"/>
        </row>
        <row r="88">
          <cell r="D88"/>
          <cell r="F88"/>
        </row>
        <row r="89">
          <cell r="D89">
            <v>29375</v>
          </cell>
          <cell r="F89"/>
        </row>
        <row r="93">
          <cell r="D93">
            <v>105041</v>
          </cell>
          <cell r="F93"/>
        </row>
        <row r="94">
          <cell r="D94"/>
          <cell r="F94">
            <v>11686</v>
          </cell>
        </row>
        <row r="95">
          <cell r="D95">
            <v>9734</v>
          </cell>
          <cell r="F95"/>
        </row>
        <row r="96">
          <cell r="D96">
            <v>80951</v>
          </cell>
          <cell r="F96"/>
        </row>
        <row r="97">
          <cell r="D97">
            <v>9657</v>
          </cell>
          <cell r="F97"/>
        </row>
        <row r="98">
          <cell r="D98"/>
          <cell r="F98"/>
        </row>
        <row r="102">
          <cell r="D102">
            <v>47502</v>
          </cell>
          <cell r="F102"/>
        </row>
        <row r="103">
          <cell r="D103"/>
          <cell r="F103">
            <v>5285</v>
          </cell>
        </row>
        <row r="104">
          <cell r="D104"/>
          <cell r="F104"/>
        </row>
        <row r="105">
          <cell r="D105"/>
          <cell r="F105"/>
        </row>
        <row r="106">
          <cell r="D106">
            <v>6676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13671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141183</v>
          </cell>
          <cell r="F129"/>
        </row>
        <row r="130">
          <cell r="D130"/>
          <cell r="F130">
            <v>15707</v>
          </cell>
        </row>
        <row r="131">
          <cell r="D131">
            <v>95779</v>
          </cell>
          <cell r="F131"/>
        </row>
        <row r="132">
          <cell r="D132"/>
          <cell r="F132">
            <v>10656</v>
          </cell>
        </row>
        <row r="133">
          <cell r="D133"/>
          <cell r="F133"/>
        </row>
        <row r="134">
          <cell r="D134">
            <v>24053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>
            <v>12755</v>
          </cell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/>
        </row>
        <row r="151">
          <cell r="D151"/>
          <cell r="F151"/>
        </row>
        <row r="152">
          <cell r="D152"/>
          <cell r="F152"/>
        </row>
        <row r="153">
          <cell r="D153"/>
          <cell r="F153"/>
        </row>
        <row r="154">
          <cell r="D154">
            <v>3357</v>
          </cell>
          <cell r="F154"/>
        </row>
        <row r="158">
          <cell r="D158">
            <v>650997</v>
          </cell>
          <cell r="F158"/>
        </row>
        <row r="159">
          <cell r="D159"/>
          <cell r="F159">
            <v>72429</v>
          </cell>
        </row>
        <row r="160">
          <cell r="D160"/>
          <cell r="F160"/>
        </row>
        <row r="161">
          <cell r="D161"/>
          <cell r="F161"/>
        </row>
        <row r="162">
          <cell r="D162">
            <v>1665</v>
          </cell>
          <cell r="F162"/>
        </row>
        <row r="163">
          <cell r="D163">
            <v>1725</v>
          </cell>
          <cell r="F163"/>
        </row>
        <row r="164">
          <cell r="D164"/>
          <cell r="F164"/>
        </row>
        <row r="165">
          <cell r="D165">
            <v>2915</v>
          </cell>
          <cell r="F165"/>
        </row>
        <row r="166">
          <cell r="D166">
            <v>4353</v>
          </cell>
          <cell r="F166"/>
        </row>
        <row r="167">
          <cell r="D167">
            <v>274233</v>
          </cell>
          <cell r="F167"/>
        </row>
        <row r="168">
          <cell r="D168"/>
          <cell r="F168"/>
        </row>
        <row r="169">
          <cell r="D169">
            <v>166</v>
          </cell>
          <cell r="F169"/>
        </row>
        <row r="170">
          <cell r="D170">
            <v>3813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2800</v>
          </cell>
          <cell r="F189"/>
        </row>
        <row r="190">
          <cell r="D190"/>
          <cell r="F190"/>
        </row>
        <row r="191">
          <cell r="D191">
            <v>6174</v>
          </cell>
          <cell r="F191"/>
        </row>
        <row r="192">
          <cell r="D192">
            <v>127</v>
          </cell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2422591</v>
          </cell>
        </row>
      </sheetData>
      <sheetData sheetId="8"/>
      <sheetData sheetId="9"/>
      <sheetData sheetId="10">
        <row r="9">
          <cell r="C9">
            <v>11239</v>
          </cell>
          <cell r="D9"/>
          <cell r="E9"/>
          <cell r="F9"/>
        </row>
        <row r="22">
          <cell r="G22">
            <v>35</v>
          </cell>
        </row>
        <row r="24">
          <cell r="G24">
            <v>35</v>
          </cell>
        </row>
        <row r="28">
          <cell r="G28">
            <v>12775</v>
          </cell>
        </row>
        <row r="30">
          <cell r="G30">
            <v>0.87976516634050883</v>
          </cell>
        </row>
        <row r="32">
          <cell r="G32">
            <v>0.87976516634050883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>
        <row r="39">
          <cell r="C39">
            <v>42917</v>
          </cell>
          <cell r="G39">
            <v>43281</v>
          </cell>
        </row>
      </sheetData>
      <sheetData sheetId="3"/>
      <sheetData sheetId="4"/>
      <sheetData sheetId="5">
        <row r="10">
          <cell r="E10">
            <v>568375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15937</v>
          </cell>
          <cell r="G25">
            <v>0</v>
          </cell>
        </row>
        <row r="40">
          <cell r="E40">
            <v>0</v>
          </cell>
          <cell r="G40">
            <v>0</v>
          </cell>
        </row>
      </sheetData>
      <sheetData sheetId="6"/>
      <sheetData sheetId="7">
        <row r="10">
          <cell r="D10">
            <v>505</v>
          </cell>
          <cell r="F10"/>
        </row>
        <row r="11">
          <cell r="D11">
            <v>472</v>
          </cell>
          <cell r="F11"/>
        </row>
        <row r="12">
          <cell r="D12">
            <v>36982</v>
          </cell>
          <cell r="F12"/>
        </row>
        <row r="13">
          <cell r="D13">
            <v>3749</v>
          </cell>
          <cell r="F13"/>
        </row>
        <row r="14">
          <cell r="D14"/>
          <cell r="F14"/>
        </row>
        <row r="15">
          <cell r="D15"/>
          <cell r="F15"/>
        </row>
        <row r="16">
          <cell r="D16"/>
          <cell r="F16"/>
        </row>
        <row r="17">
          <cell r="D17"/>
          <cell r="F17"/>
        </row>
        <row r="18">
          <cell r="D18">
            <v>543</v>
          </cell>
          <cell r="F18"/>
        </row>
        <row r="19">
          <cell r="D19">
            <v>3322</v>
          </cell>
          <cell r="F19"/>
        </row>
        <row r="20">
          <cell r="D20">
            <v>10399</v>
          </cell>
          <cell r="F20"/>
        </row>
        <row r="21">
          <cell r="D21">
            <v>6789</v>
          </cell>
          <cell r="F21"/>
        </row>
        <row r="22">
          <cell r="D22"/>
          <cell r="F22"/>
        </row>
        <row r="23">
          <cell r="D23">
            <v>1323</v>
          </cell>
          <cell r="F23"/>
        </row>
        <row r="24">
          <cell r="D24"/>
          <cell r="F24"/>
        </row>
        <row r="25">
          <cell r="D25"/>
          <cell r="F25"/>
        </row>
        <row r="26">
          <cell r="D26"/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>
            <v>6890</v>
          </cell>
          <cell r="F31"/>
        </row>
        <row r="32">
          <cell r="D32">
            <v>3718</v>
          </cell>
          <cell r="F32"/>
        </row>
        <row r="33">
          <cell r="D33"/>
          <cell r="F33">
            <v>0</v>
          </cell>
        </row>
        <row r="34">
          <cell r="D34">
            <v>26993</v>
          </cell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2196</v>
          </cell>
          <cell r="F39"/>
        </row>
        <row r="40">
          <cell r="D40"/>
          <cell r="F40"/>
        </row>
        <row r="41">
          <cell r="D41">
            <v>970</v>
          </cell>
          <cell r="F41"/>
        </row>
        <row r="42">
          <cell r="D42"/>
          <cell r="F42"/>
        </row>
        <row r="43">
          <cell r="D43"/>
          <cell r="F43"/>
        </row>
        <row r="44">
          <cell r="D44"/>
          <cell r="F44"/>
        </row>
        <row r="45">
          <cell r="D45">
            <v>949</v>
          </cell>
          <cell r="F45"/>
        </row>
        <row r="57">
          <cell r="D57"/>
          <cell r="F57"/>
        </row>
        <row r="58">
          <cell r="D58">
            <v>21636</v>
          </cell>
          <cell r="F58"/>
        </row>
        <row r="59">
          <cell r="D59">
            <v>13602</v>
          </cell>
          <cell r="F59"/>
        </row>
        <row r="60">
          <cell r="D60">
            <v>2179</v>
          </cell>
          <cell r="F60"/>
        </row>
        <row r="61">
          <cell r="D61"/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1800</v>
          </cell>
          <cell r="F64"/>
        </row>
        <row r="65">
          <cell r="D65"/>
          <cell r="F65"/>
        </row>
        <row r="66">
          <cell r="D66"/>
          <cell r="F66"/>
        </row>
        <row r="67">
          <cell r="D67"/>
          <cell r="F67"/>
        </row>
        <row r="68">
          <cell r="D68"/>
          <cell r="F68"/>
        </row>
        <row r="69">
          <cell r="D69"/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760</v>
          </cell>
          <cell r="F78"/>
        </row>
        <row r="79">
          <cell r="D79">
            <v>80</v>
          </cell>
          <cell r="F79"/>
        </row>
        <row r="80">
          <cell r="D80">
            <v>6174</v>
          </cell>
          <cell r="F80"/>
        </row>
        <row r="81">
          <cell r="D81">
            <v>170</v>
          </cell>
          <cell r="F81"/>
        </row>
        <row r="82">
          <cell r="D82"/>
          <cell r="F82"/>
        </row>
        <row r="83">
          <cell r="D83"/>
          <cell r="F83"/>
        </row>
        <row r="84">
          <cell r="D84">
            <v>12720</v>
          </cell>
          <cell r="F84"/>
        </row>
        <row r="85">
          <cell r="D85"/>
          <cell r="F85"/>
        </row>
        <row r="86">
          <cell r="D86">
            <v>12301</v>
          </cell>
          <cell r="F86"/>
        </row>
        <row r="87">
          <cell r="D87">
            <v>7648</v>
          </cell>
          <cell r="F87"/>
        </row>
        <row r="88">
          <cell r="D88"/>
          <cell r="F88"/>
        </row>
        <row r="89">
          <cell r="D89"/>
          <cell r="F89"/>
        </row>
        <row r="93">
          <cell r="D93"/>
          <cell r="F93"/>
        </row>
        <row r="94">
          <cell r="D94"/>
          <cell r="F94"/>
        </row>
        <row r="95">
          <cell r="D95">
            <v>270</v>
          </cell>
          <cell r="F95"/>
        </row>
        <row r="96">
          <cell r="D96">
            <v>32112</v>
          </cell>
          <cell r="F96"/>
        </row>
        <row r="97">
          <cell r="D97"/>
          <cell r="F97"/>
        </row>
        <row r="98">
          <cell r="D98"/>
          <cell r="F98"/>
        </row>
        <row r="102">
          <cell r="D102"/>
          <cell r="F102"/>
        </row>
        <row r="103">
          <cell r="D103"/>
          <cell r="F103"/>
        </row>
        <row r="104">
          <cell r="D104"/>
          <cell r="F104"/>
        </row>
        <row r="105">
          <cell r="D105"/>
          <cell r="F105"/>
        </row>
        <row r="106">
          <cell r="D106">
            <v>233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/>
          <cell r="F123"/>
        </row>
        <row r="124">
          <cell r="D124"/>
          <cell r="F124"/>
        </row>
        <row r="125">
          <cell r="D125"/>
          <cell r="F125"/>
        </row>
        <row r="129">
          <cell r="D129"/>
          <cell r="F129"/>
        </row>
        <row r="130">
          <cell r="D130"/>
          <cell r="F130"/>
        </row>
        <row r="131">
          <cell r="D131">
            <v>226626</v>
          </cell>
          <cell r="F131"/>
        </row>
        <row r="132">
          <cell r="D132">
            <v>23040</v>
          </cell>
          <cell r="F132"/>
        </row>
        <row r="133">
          <cell r="D133"/>
          <cell r="F133"/>
        </row>
        <row r="134">
          <cell r="D134">
            <v>376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/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/>
        </row>
        <row r="151">
          <cell r="D151"/>
          <cell r="F151"/>
        </row>
        <row r="152">
          <cell r="D152">
            <v>3403</v>
          </cell>
          <cell r="F152"/>
        </row>
        <row r="153">
          <cell r="D153"/>
          <cell r="F153"/>
        </row>
        <row r="154">
          <cell r="D154"/>
          <cell r="F154"/>
        </row>
        <row r="158">
          <cell r="D158">
            <v>34484</v>
          </cell>
          <cell r="F158"/>
        </row>
        <row r="159">
          <cell r="D159">
            <v>3525</v>
          </cell>
          <cell r="F159"/>
        </row>
        <row r="160">
          <cell r="D160"/>
          <cell r="F160"/>
        </row>
        <row r="161">
          <cell r="D161"/>
          <cell r="F161"/>
        </row>
        <row r="162">
          <cell r="D162"/>
          <cell r="F162"/>
        </row>
        <row r="163"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>
            <v>37005</v>
          </cell>
          <cell r="F167"/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>
            <v>1173</v>
          </cell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547117</v>
          </cell>
        </row>
      </sheetData>
      <sheetData sheetId="8"/>
      <sheetData sheetId="9"/>
      <sheetData sheetId="10">
        <row r="9">
          <cell r="C9">
            <v>3085</v>
          </cell>
          <cell r="D9"/>
          <cell r="E9"/>
          <cell r="F9"/>
        </row>
        <row r="22">
          <cell r="G22">
            <v>12</v>
          </cell>
        </row>
        <row r="24">
          <cell r="G24">
            <v>12</v>
          </cell>
        </row>
        <row r="28">
          <cell r="G28">
            <v>4380</v>
          </cell>
        </row>
        <row r="30">
          <cell r="G30">
            <v>0.704337899543379</v>
          </cell>
        </row>
        <row r="32">
          <cell r="G32">
            <v>0.704337899543379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  <sheetName val="Detail Sch - Other"/>
      <sheetName val="Allocate PR Tax &amp; Benefits"/>
      <sheetName val="TB-P&amp;L"/>
      <sheetName val="TB-BS"/>
    </sheetNames>
    <sheetDataSet>
      <sheetData sheetId="0"/>
      <sheetData sheetId="1"/>
      <sheetData sheetId="2">
        <row r="39">
          <cell r="C39">
            <v>42917</v>
          </cell>
          <cell r="G39">
            <v>43281</v>
          </cell>
        </row>
      </sheetData>
      <sheetData sheetId="3"/>
      <sheetData sheetId="4"/>
      <sheetData sheetId="5">
        <row r="10">
          <cell r="E10">
            <v>2918038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4269.2</v>
          </cell>
          <cell r="G25">
            <v>0</v>
          </cell>
        </row>
        <row r="40">
          <cell r="E40">
            <v>0</v>
          </cell>
          <cell r="G40">
            <v>0</v>
          </cell>
        </row>
      </sheetData>
      <sheetData sheetId="6"/>
      <sheetData sheetId="7">
        <row r="10">
          <cell r="D10">
            <v>58958</v>
          </cell>
          <cell r="F10"/>
        </row>
        <row r="11">
          <cell r="D11">
            <v>109064</v>
          </cell>
          <cell r="F11"/>
        </row>
        <row r="12">
          <cell r="D12">
            <v>72245</v>
          </cell>
          <cell r="F12"/>
        </row>
        <row r="13">
          <cell r="D13">
            <v>338664</v>
          </cell>
          <cell r="F13">
            <v>-277937</v>
          </cell>
        </row>
        <row r="14">
          <cell r="D14"/>
          <cell r="F14"/>
        </row>
        <row r="15">
          <cell r="D15"/>
          <cell r="F15"/>
        </row>
        <row r="16">
          <cell r="D16"/>
          <cell r="F16"/>
        </row>
        <row r="17">
          <cell r="D17">
            <v>12170</v>
          </cell>
          <cell r="F17">
            <v>0</v>
          </cell>
        </row>
        <row r="18">
          <cell r="D18">
            <v>21689</v>
          </cell>
          <cell r="F18"/>
        </row>
        <row r="19">
          <cell r="D19">
            <v>6437</v>
          </cell>
          <cell r="F19"/>
        </row>
        <row r="20">
          <cell r="D20">
            <v>5537</v>
          </cell>
          <cell r="F20">
            <v>6080.72</v>
          </cell>
        </row>
        <row r="21">
          <cell r="D21">
            <v>44260</v>
          </cell>
          <cell r="F21"/>
        </row>
        <row r="22">
          <cell r="D22"/>
          <cell r="F22"/>
        </row>
        <row r="23">
          <cell r="D23">
            <v>26049</v>
          </cell>
          <cell r="F23">
            <v>-15749.72</v>
          </cell>
        </row>
        <row r="24">
          <cell r="D24">
            <v>5282</v>
          </cell>
          <cell r="F24"/>
        </row>
        <row r="25">
          <cell r="D25"/>
          <cell r="F25"/>
        </row>
        <row r="26">
          <cell r="D26">
            <v>126021</v>
          </cell>
          <cell r="F26"/>
        </row>
        <row r="27">
          <cell r="D27">
            <v>5932</v>
          </cell>
          <cell r="F27"/>
        </row>
        <row r="28">
          <cell r="D28"/>
          <cell r="F28">
            <v>0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/>
          <cell r="F31"/>
        </row>
        <row r="32">
          <cell r="D32">
            <v>35268</v>
          </cell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/>
          <cell r="F39"/>
        </row>
        <row r="40">
          <cell r="D40"/>
          <cell r="F40"/>
        </row>
        <row r="41">
          <cell r="D41"/>
          <cell r="F41"/>
        </row>
        <row r="42">
          <cell r="D42">
            <v>49</v>
          </cell>
          <cell r="F42">
            <v>1231</v>
          </cell>
        </row>
        <row r="43">
          <cell r="D43"/>
          <cell r="F43"/>
        </row>
        <row r="44">
          <cell r="D44"/>
          <cell r="F44"/>
        </row>
        <row r="45">
          <cell r="D45"/>
          <cell r="F45">
            <v>6188</v>
          </cell>
        </row>
        <row r="57">
          <cell r="D57">
            <v>244524</v>
          </cell>
          <cell r="F57">
            <v>-244524</v>
          </cell>
        </row>
        <row r="58">
          <cell r="D58">
            <v>12156</v>
          </cell>
          <cell r="F58">
            <v>34411</v>
          </cell>
        </row>
        <row r="59">
          <cell r="D59"/>
          <cell r="F59">
            <v>42010</v>
          </cell>
        </row>
        <row r="60">
          <cell r="D60"/>
          <cell r="F60"/>
        </row>
        <row r="61">
          <cell r="D61"/>
          <cell r="F61"/>
        </row>
        <row r="62">
          <cell r="D62"/>
          <cell r="F62"/>
        </row>
        <row r="63">
          <cell r="D63"/>
          <cell r="F63"/>
        </row>
        <row r="64">
          <cell r="D64"/>
          <cell r="F64">
            <v>0</v>
          </cell>
        </row>
        <row r="65">
          <cell r="D65"/>
          <cell r="F65"/>
        </row>
        <row r="66">
          <cell r="D66"/>
          <cell r="F66"/>
        </row>
        <row r="67">
          <cell r="D67"/>
          <cell r="F67">
            <v>2250</v>
          </cell>
        </row>
        <row r="68">
          <cell r="D68">
            <v>170</v>
          </cell>
          <cell r="F68"/>
        </row>
        <row r="69">
          <cell r="D69"/>
          <cell r="F69">
            <v>0</v>
          </cell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>
            <v>150</v>
          </cell>
          <cell r="F73"/>
        </row>
        <row r="78">
          <cell r="D78">
            <v>63831</v>
          </cell>
          <cell r="F78"/>
        </row>
        <row r="79">
          <cell r="D79"/>
          <cell r="F79">
            <v>16135</v>
          </cell>
        </row>
        <row r="80">
          <cell r="D80">
            <v>3373</v>
          </cell>
          <cell r="F80"/>
        </row>
        <row r="81">
          <cell r="D81"/>
          <cell r="F81"/>
        </row>
        <row r="82">
          <cell r="D82"/>
          <cell r="F82"/>
        </row>
        <row r="83">
          <cell r="D83"/>
          <cell r="F83"/>
        </row>
        <row r="84">
          <cell r="D84">
            <v>38228</v>
          </cell>
          <cell r="F84"/>
        </row>
        <row r="85">
          <cell r="D85">
            <v>3520</v>
          </cell>
          <cell r="F85"/>
        </row>
        <row r="86">
          <cell r="D86">
            <v>8436</v>
          </cell>
          <cell r="F86"/>
        </row>
        <row r="87">
          <cell r="D87">
            <v>48018</v>
          </cell>
          <cell r="F87"/>
        </row>
        <row r="88">
          <cell r="D88"/>
          <cell r="F88"/>
        </row>
        <row r="89">
          <cell r="D89">
            <v>6584</v>
          </cell>
          <cell r="F89"/>
        </row>
        <row r="93">
          <cell r="D93">
            <v>79527</v>
          </cell>
          <cell r="F93"/>
        </row>
        <row r="94">
          <cell r="D94"/>
          <cell r="F94">
            <v>20102</v>
          </cell>
        </row>
        <row r="95">
          <cell r="D95">
            <v>9845</v>
          </cell>
          <cell r="F95"/>
        </row>
        <row r="96">
          <cell r="D96">
            <v>103362</v>
          </cell>
          <cell r="F96"/>
        </row>
        <row r="97">
          <cell r="D97">
            <v>1499</v>
          </cell>
          <cell r="F97"/>
        </row>
        <row r="98">
          <cell r="D98">
            <v>1870</v>
          </cell>
          <cell r="F98"/>
        </row>
        <row r="102">
          <cell r="D102">
            <v>23911</v>
          </cell>
          <cell r="F102"/>
        </row>
        <row r="103">
          <cell r="D103"/>
          <cell r="F103">
            <v>6047</v>
          </cell>
        </row>
        <row r="104">
          <cell r="D104">
            <v>1028</v>
          </cell>
          <cell r="F104"/>
        </row>
        <row r="105">
          <cell r="D105"/>
          <cell r="F105"/>
        </row>
        <row r="106">
          <cell r="D106"/>
          <cell r="F106"/>
        </row>
        <row r="107">
          <cell r="D107"/>
          <cell r="F107"/>
        </row>
        <row r="121">
          <cell r="D121">
            <v>66023</v>
          </cell>
          <cell r="F121"/>
        </row>
        <row r="122">
          <cell r="D122"/>
          <cell r="F122">
            <v>16688</v>
          </cell>
        </row>
        <row r="123">
          <cell r="D123">
            <v>23538</v>
          </cell>
          <cell r="F123"/>
        </row>
        <row r="124">
          <cell r="D124"/>
          <cell r="F124"/>
        </row>
        <row r="125">
          <cell r="D125">
            <v>275</v>
          </cell>
          <cell r="F125"/>
        </row>
        <row r="129">
          <cell r="D129">
            <v>71503</v>
          </cell>
          <cell r="F129"/>
        </row>
        <row r="130">
          <cell r="D130"/>
          <cell r="F130"/>
        </row>
        <row r="131">
          <cell r="D131">
            <v>106338</v>
          </cell>
          <cell r="F131"/>
        </row>
        <row r="132">
          <cell r="D132"/>
          <cell r="F132">
            <v>44230</v>
          </cell>
        </row>
        <row r="133">
          <cell r="D133">
            <v>26144</v>
          </cell>
          <cell r="F133">
            <v>-26144</v>
          </cell>
        </row>
        <row r="134">
          <cell r="D134">
            <v>71338</v>
          </cell>
          <cell r="F134"/>
        </row>
        <row r="135">
          <cell r="D135">
            <v>1182</v>
          </cell>
          <cell r="F135"/>
        </row>
        <row r="136">
          <cell r="D136"/>
          <cell r="F136"/>
        </row>
        <row r="137">
          <cell r="D137"/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>
            <v>11005</v>
          </cell>
          <cell r="F146"/>
        </row>
        <row r="150">
          <cell r="D150">
            <v>57344</v>
          </cell>
          <cell r="F150"/>
        </row>
        <row r="151">
          <cell r="D151"/>
          <cell r="F151">
            <v>14495</v>
          </cell>
        </row>
        <row r="152">
          <cell r="D152">
            <v>2100</v>
          </cell>
          <cell r="F152"/>
        </row>
        <row r="153">
          <cell r="D153">
            <v>5108</v>
          </cell>
          <cell r="F153"/>
        </row>
        <row r="154">
          <cell r="D154"/>
          <cell r="F154"/>
        </row>
        <row r="158">
          <cell r="D158">
            <v>633941</v>
          </cell>
          <cell r="F158"/>
        </row>
        <row r="159">
          <cell r="D159"/>
          <cell r="F159">
            <v>160240</v>
          </cell>
        </row>
        <row r="160">
          <cell r="D160"/>
          <cell r="F160"/>
        </row>
        <row r="161">
          <cell r="D161">
            <v>28574</v>
          </cell>
          <cell r="F161"/>
        </row>
        <row r="162">
          <cell r="D162"/>
          <cell r="F162"/>
        </row>
        <row r="163"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>
            <v>205342</v>
          </cell>
          <cell r="F167">
            <v>-205342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>
            <v>8043</v>
          </cell>
          <cell r="F171">
            <v>-3722</v>
          </cell>
        </row>
        <row r="186">
          <cell r="D186"/>
          <cell r="F186"/>
        </row>
        <row r="187">
          <cell r="D187"/>
          <cell r="F187"/>
        </row>
        <row r="188">
          <cell r="D188"/>
          <cell r="F188">
            <v>0</v>
          </cell>
        </row>
        <row r="189">
          <cell r="D189"/>
          <cell r="F189">
            <v>26144</v>
          </cell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2835455</v>
          </cell>
        </row>
      </sheetData>
      <sheetData sheetId="8"/>
      <sheetData sheetId="9"/>
      <sheetData sheetId="10">
        <row r="9">
          <cell r="C9">
            <v>15077</v>
          </cell>
          <cell r="D9"/>
          <cell r="E9"/>
          <cell r="F9">
            <v>23</v>
          </cell>
        </row>
        <row r="22">
          <cell r="G22">
            <v>50</v>
          </cell>
        </row>
        <row r="24">
          <cell r="G24">
            <v>50</v>
          </cell>
        </row>
        <row r="28">
          <cell r="G28">
            <v>18250</v>
          </cell>
        </row>
        <row r="30">
          <cell r="G30">
            <v>0.82739726027397265</v>
          </cell>
        </row>
        <row r="32">
          <cell r="G32">
            <v>0.82613698630136989</v>
          </cell>
        </row>
        <row r="34">
          <cell r="G34">
            <v>0.99847682119205294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>
        <row r="39">
          <cell r="C39">
            <v>42917</v>
          </cell>
          <cell r="G39">
            <v>43281</v>
          </cell>
        </row>
      </sheetData>
      <sheetData sheetId="3"/>
      <sheetData sheetId="4"/>
      <sheetData sheetId="5">
        <row r="10">
          <cell r="E10">
            <v>5411888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178326</v>
          </cell>
          <cell r="G40">
            <v>-11883</v>
          </cell>
        </row>
      </sheetData>
      <sheetData sheetId="6"/>
      <sheetData sheetId="7">
        <row r="10">
          <cell r="D10">
            <v>42750</v>
          </cell>
          <cell r="F10">
            <v>2723.09</v>
          </cell>
        </row>
        <row r="11">
          <cell r="D11"/>
          <cell r="F11"/>
        </row>
        <row r="12">
          <cell r="D12">
            <v>66875</v>
          </cell>
          <cell r="F12">
            <v>4310.22</v>
          </cell>
        </row>
        <row r="13">
          <cell r="D13">
            <v>564186</v>
          </cell>
          <cell r="F13">
            <v>-542217.69999999995</v>
          </cell>
        </row>
        <row r="14">
          <cell r="D14">
            <v>19752</v>
          </cell>
          <cell r="F14"/>
        </row>
        <row r="15">
          <cell r="D15"/>
          <cell r="F15"/>
        </row>
        <row r="16">
          <cell r="D16">
            <v>357060</v>
          </cell>
          <cell r="F16">
            <v>-4124.16</v>
          </cell>
        </row>
        <row r="17">
          <cell r="D17"/>
          <cell r="F17"/>
        </row>
        <row r="18">
          <cell r="D18">
            <v>10042</v>
          </cell>
          <cell r="F18"/>
        </row>
        <row r="19">
          <cell r="D19">
            <v>15785</v>
          </cell>
          <cell r="F19"/>
        </row>
        <row r="20">
          <cell r="D20">
            <v>7098</v>
          </cell>
          <cell r="F20"/>
        </row>
        <row r="21">
          <cell r="D21">
            <v>15948</v>
          </cell>
          <cell r="F21"/>
        </row>
        <row r="22">
          <cell r="D22"/>
          <cell r="F22"/>
        </row>
        <row r="23">
          <cell r="D23">
            <v>8491</v>
          </cell>
          <cell r="F23"/>
        </row>
        <row r="24">
          <cell r="D24"/>
          <cell r="F24"/>
        </row>
        <row r="25">
          <cell r="D25"/>
          <cell r="F25"/>
        </row>
        <row r="26">
          <cell r="D26">
            <v>230116</v>
          </cell>
          <cell r="F26"/>
        </row>
        <row r="27">
          <cell r="D27">
            <v>0</v>
          </cell>
          <cell r="F27"/>
        </row>
        <row r="28">
          <cell r="D28"/>
          <cell r="F28">
            <v>0</v>
          </cell>
        </row>
        <row r="29">
          <cell r="D29">
            <v>5949</v>
          </cell>
          <cell r="F29">
            <v>-5949</v>
          </cell>
        </row>
        <row r="30">
          <cell r="D30"/>
          <cell r="F30">
            <v>0</v>
          </cell>
        </row>
        <row r="31">
          <cell r="D31">
            <v>63440</v>
          </cell>
          <cell r="F31"/>
        </row>
        <row r="32">
          <cell r="D32">
            <v>21287</v>
          </cell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>
            <v>39783</v>
          </cell>
          <cell r="F36">
            <v>2564.09</v>
          </cell>
        </row>
        <row r="37">
          <cell r="D37"/>
          <cell r="F37"/>
        </row>
        <row r="38">
          <cell r="D38"/>
          <cell r="F38"/>
        </row>
        <row r="39">
          <cell r="D39">
            <v>6443</v>
          </cell>
          <cell r="F39"/>
        </row>
        <row r="40">
          <cell r="D40">
            <v>6537</v>
          </cell>
          <cell r="F40">
            <v>-6537</v>
          </cell>
        </row>
        <row r="41">
          <cell r="D41"/>
          <cell r="F41"/>
        </row>
        <row r="42">
          <cell r="D42">
            <v>5186</v>
          </cell>
          <cell r="F42"/>
        </row>
        <row r="43">
          <cell r="D43">
            <v>2388</v>
          </cell>
          <cell r="F43"/>
        </row>
        <row r="44">
          <cell r="D44"/>
          <cell r="F44"/>
        </row>
        <row r="45">
          <cell r="D45">
            <v>63137</v>
          </cell>
          <cell r="F45">
            <v>-938</v>
          </cell>
        </row>
        <row r="57">
          <cell r="D57">
            <v>395351</v>
          </cell>
          <cell r="F57">
            <v>-395351</v>
          </cell>
        </row>
        <row r="58">
          <cell r="D58">
            <v>66491</v>
          </cell>
          <cell r="F58"/>
        </row>
        <row r="59">
          <cell r="D59"/>
          <cell r="F59">
            <v>211461.88</v>
          </cell>
        </row>
        <row r="60">
          <cell r="D60"/>
          <cell r="F60"/>
        </row>
        <row r="61">
          <cell r="D61">
            <v>5805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/>
          <cell r="F64"/>
        </row>
        <row r="65">
          <cell r="D65"/>
          <cell r="F65"/>
        </row>
        <row r="66">
          <cell r="D66"/>
          <cell r="F66"/>
        </row>
        <row r="67">
          <cell r="D67">
            <v>7468</v>
          </cell>
          <cell r="F67"/>
        </row>
        <row r="68">
          <cell r="D68"/>
          <cell r="F68"/>
        </row>
        <row r="69">
          <cell r="D69"/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30235</v>
          </cell>
          <cell r="F78">
            <v>1948.7</v>
          </cell>
        </row>
        <row r="79">
          <cell r="D79"/>
          <cell r="F79">
            <v>4460.55</v>
          </cell>
        </row>
        <row r="80">
          <cell r="D80">
            <v>18529</v>
          </cell>
          <cell r="F80"/>
        </row>
        <row r="81">
          <cell r="D81"/>
          <cell r="F81"/>
        </row>
        <row r="82">
          <cell r="D82">
            <v>2401</v>
          </cell>
          <cell r="F82"/>
        </row>
        <row r="83">
          <cell r="D83"/>
          <cell r="F83"/>
        </row>
        <row r="84">
          <cell r="D84">
            <v>23771</v>
          </cell>
          <cell r="F84"/>
        </row>
        <row r="85">
          <cell r="D85"/>
          <cell r="F85"/>
        </row>
        <row r="86">
          <cell r="D86">
            <v>7569</v>
          </cell>
          <cell r="F86"/>
        </row>
        <row r="87">
          <cell r="D87">
            <v>63173</v>
          </cell>
          <cell r="F87"/>
        </row>
        <row r="88">
          <cell r="D88"/>
          <cell r="F88"/>
        </row>
        <row r="89">
          <cell r="D89"/>
          <cell r="F89"/>
        </row>
        <row r="93">
          <cell r="D93">
            <v>141103</v>
          </cell>
          <cell r="F93">
            <v>9094.35</v>
          </cell>
        </row>
        <row r="94">
          <cell r="D94"/>
          <cell r="F94">
            <v>20816.830000000002</v>
          </cell>
        </row>
        <row r="95">
          <cell r="D95"/>
          <cell r="F95"/>
        </row>
        <row r="96">
          <cell r="D96">
            <v>100933</v>
          </cell>
          <cell r="F96">
            <v>-10945</v>
          </cell>
        </row>
        <row r="97">
          <cell r="D97">
            <v>6108</v>
          </cell>
          <cell r="F97"/>
        </row>
        <row r="98">
          <cell r="D98"/>
          <cell r="F98"/>
        </row>
        <row r="102">
          <cell r="D102">
            <v>47106</v>
          </cell>
          <cell r="F102">
            <v>3036.07</v>
          </cell>
        </row>
        <row r="103">
          <cell r="D103"/>
          <cell r="F103">
            <v>6949.52</v>
          </cell>
        </row>
        <row r="104">
          <cell r="D104">
            <v>10081</v>
          </cell>
          <cell r="F104"/>
        </row>
        <row r="105">
          <cell r="D105"/>
          <cell r="F105"/>
        </row>
        <row r="106">
          <cell r="D106"/>
          <cell r="F106"/>
        </row>
        <row r="107">
          <cell r="D107"/>
          <cell r="F107"/>
        </row>
        <row r="121">
          <cell r="D121">
            <v>68869</v>
          </cell>
          <cell r="F121">
            <v>4438.7299999999996</v>
          </cell>
        </row>
        <row r="122">
          <cell r="D122"/>
          <cell r="F122">
            <v>10160.200000000001</v>
          </cell>
        </row>
        <row r="123">
          <cell r="D123">
            <v>13267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95793</v>
          </cell>
          <cell r="F129">
            <v>6174.0399999999991</v>
          </cell>
        </row>
        <row r="130">
          <cell r="D130"/>
          <cell r="F130">
            <v>14132.28</v>
          </cell>
        </row>
        <row r="131">
          <cell r="D131">
            <v>1471415</v>
          </cell>
          <cell r="F131">
            <v>94835.41</v>
          </cell>
        </row>
        <row r="132">
          <cell r="D132"/>
          <cell r="F132">
            <v>217076.88</v>
          </cell>
        </row>
        <row r="133">
          <cell r="D133">
            <v>3300</v>
          </cell>
          <cell r="F133"/>
        </row>
        <row r="134">
          <cell r="D134">
            <v>91181</v>
          </cell>
          <cell r="F134">
            <v>-524.23</v>
          </cell>
        </row>
        <row r="135">
          <cell r="D135"/>
          <cell r="F135"/>
        </row>
        <row r="136">
          <cell r="D136"/>
          <cell r="F136"/>
        </row>
        <row r="137">
          <cell r="D137">
            <v>6118</v>
          </cell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>
            <v>825</v>
          </cell>
          <cell r="F146"/>
        </row>
        <row r="150">
          <cell r="D150">
            <v>82884</v>
          </cell>
          <cell r="F150">
            <v>5342.03</v>
          </cell>
        </row>
        <row r="151">
          <cell r="D151"/>
          <cell r="F151">
            <v>12227.82</v>
          </cell>
        </row>
        <row r="152">
          <cell r="D152">
            <v>3612</v>
          </cell>
          <cell r="F152"/>
        </row>
        <row r="153">
          <cell r="D153">
            <v>3013</v>
          </cell>
          <cell r="F153"/>
        </row>
        <row r="154">
          <cell r="D154"/>
          <cell r="F154"/>
        </row>
        <row r="158">
          <cell r="D158">
            <v>575178</v>
          </cell>
          <cell r="F158">
            <v>37071.279999999992</v>
          </cell>
        </row>
        <row r="159">
          <cell r="D159"/>
          <cell r="F159">
            <v>84855.62999999999</v>
          </cell>
        </row>
        <row r="160">
          <cell r="D160">
            <v>2383</v>
          </cell>
          <cell r="F160">
            <v>0</v>
          </cell>
        </row>
        <row r="161">
          <cell r="D161">
            <v>0</v>
          </cell>
          <cell r="F161"/>
        </row>
        <row r="162">
          <cell r="D162">
            <v>17520</v>
          </cell>
          <cell r="F162"/>
        </row>
        <row r="163">
          <cell r="D163">
            <v>14885</v>
          </cell>
          <cell r="F163"/>
        </row>
        <row r="164">
          <cell r="D164"/>
          <cell r="F164"/>
        </row>
        <row r="165">
          <cell r="D165">
            <v>10633</v>
          </cell>
          <cell r="F165"/>
        </row>
        <row r="166">
          <cell r="D166"/>
          <cell r="F166"/>
        </row>
        <row r="167">
          <cell r="D167"/>
          <cell r="F167"/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>
            <v>64451</v>
          </cell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>
            <v>10233</v>
          </cell>
          <cell r="F191"/>
        </row>
        <row r="192">
          <cell r="D192">
            <v>448</v>
          </cell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5014385</v>
          </cell>
        </row>
      </sheetData>
      <sheetData sheetId="8"/>
      <sheetData sheetId="9"/>
      <sheetData sheetId="10">
        <row r="9">
          <cell r="C9">
            <v>29847</v>
          </cell>
          <cell r="D9"/>
          <cell r="E9"/>
          <cell r="F9"/>
        </row>
        <row r="22">
          <cell r="G22">
            <v>82</v>
          </cell>
        </row>
        <row r="24">
          <cell r="G24"/>
        </row>
        <row r="28">
          <cell r="G28">
            <v>29930</v>
          </cell>
        </row>
        <row r="30">
          <cell r="G30">
            <v>0.99722686267958571</v>
          </cell>
        </row>
        <row r="32">
          <cell r="G32">
            <v>0.99722686267958571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>
        <row r="39">
          <cell r="C39">
            <v>42917</v>
          </cell>
          <cell r="G39">
            <v>43281</v>
          </cell>
        </row>
      </sheetData>
      <sheetData sheetId="3"/>
      <sheetData sheetId="4"/>
      <sheetData sheetId="5">
        <row r="10">
          <cell r="E10">
            <v>894912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5235</v>
          </cell>
          <cell r="G40">
            <v>2899</v>
          </cell>
        </row>
      </sheetData>
      <sheetData sheetId="6"/>
      <sheetData sheetId="7">
        <row r="10">
          <cell r="D10">
            <v>33328</v>
          </cell>
          <cell r="F10"/>
        </row>
        <row r="11">
          <cell r="D11"/>
          <cell r="F11"/>
        </row>
        <row r="12">
          <cell r="D12">
            <v>17675</v>
          </cell>
          <cell r="F12"/>
        </row>
        <row r="13">
          <cell r="D13">
            <v>42535</v>
          </cell>
          <cell r="F13">
            <v>-37026</v>
          </cell>
        </row>
        <row r="14">
          <cell r="D14"/>
          <cell r="F14"/>
        </row>
        <row r="15">
          <cell r="D15">
            <v>58735</v>
          </cell>
          <cell r="F15">
            <v>-23494</v>
          </cell>
        </row>
        <row r="16">
          <cell r="D16">
            <v>55383.28</v>
          </cell>
          <cell r="F16"/>
        </row>
        <row r="17">
          <cell r="D17">
            <v>96</v>
          </cell>
          <cell r="F17"/>
        </row>
        <row r="18">
          <cell r="D18">
            <v>9016</v>
          </cell>
          <cell r="F18"/>
        </row>
        <row r="19">
          <cell r="D19">
            <v>2721</v>
          </cell>
          <cell r="F19"/>
        </row>
        <row r="20">
          <cell r="D20">
            <v>4360</v>
          </cell>
          <cell r="F20">
            <v>-3072</v>
          </cell>
        </row>
        <row r="21">
          <cell r="D21"/>
          <cell r="F21"/>
        </row>
        <row r="22">
          <cell r="D22"/>
          <cell r="F22"/>
        </row>
        <row r="23">
          <cell r="D23">
            <v>9150</v>
          </cell>
          <cell r="F23"/>
        </row>
        <row r="24">
          <cell r="D24"/>
          <cell r="F24"/>
        </row>
        <row r="25">
          <cell r="D25"/>
          <cell r="F25"/>
        </row>
        <row r="26">
          <cell r="D26">
            <v>40165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>
            <v>1166</v>
          </cell>
          <cell r="F29">
            <v>-1166</v>
          </cell>
        </row>
        <row r="30">
          <cell r="D30"/>
          <cell r="F30">
            <v>0</v>
          </cell>
        </row>
        <row r="31">
          <cell r="D31">
            <v>11555</v>
          </cell>
          <cell r="F31"/>
        </row>
        <row r="32">
          <cell r="D32"/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801</v>
          </cell>
          <cell r="F39"/>
        </row>
        <row r="40">
          <cell r="D40"/>
          <cell r="F40"/>
        </row>
        <row r="41">
          <cell r="D41">
            <v>6927</v>
          </cell>
          <cell r="F41"/>
        </row>
        <row r="42">
          <cell r="D42"/>
          <cell r="F42"/>
        </row>
        <row r="43">
          <cell r="D43">
            <v>1290</v>
          </cell>
          <cell r="F43"/>
        </row>
        <row r="44">
          <cell r="D44"/>
          <cell r="F44"/>
        </row>
        <row r="45">
          <cell r="D45"/>
          <cell r="F45"/>
        </row>
        <row r="57">
          <cell r="D57">
            <v>90280</v>
          </cell>
          <cell r="F57"/>
        </row>
        <row r="58">
          <cell r="D58">
            <v>2517</v>
          </cell>
          <cell r="F58"/>
        </row>
        <row r="59">
          <cell r="D59"/>
          <cell r="F59"/>
        </row>
        <row r="60">
          <cell r="D60">
            <v>3607</v>
          </cell>
          <cell r="F60"/>
        </row>
        <row r="61">
          <cell r="D61">
            <v>3803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1895</v>
          </cell>
          <cell r="F64"/>
        </row>
        <row r="65">
          <cell r="D65"/>
          <cell r="F65"/>
        </row>
        <row r="66">
          <cell r="D66"/>
          <cell r="F66"/>
        </row>
        <row r="67">
          <cell r="D67">
            <v>4993</v>
          </cell>
          <cell r="F67"/>
        </row>
        <row r="68">
          <cell r="D68"/>
          <cell r="F68"/>
        </row>
        <row r="69">
          <cell r="D69">
            <v>829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/>
          <cell r="F78"/>
        </row>
        <row r="79">
          <cell r="D79"/>
          <cell r="F79"/>
        </row>
        <row r="80">
          <cell r="D80">
            <v>230</v>
          </cell>
          <cell r="F80"/>
        </row>
        <row r="81">
          <cell r="D81">
            <v>734</v>
          </cell>
          <cell r="F81"/>
        </row>
        <row r="82">
          <cell r="D82"/>
          <cell r="F82"/>
        </row>
        <row r="83">
          <cell r="D83">
            <v>2981</v>
          </cell>
          <cell r="F83"/>
        </row>
        <row r="84">
          <cell r="D84">
            <v>1714</v>
          </cell>
          <cell r="F84"/>
        </row>
        <row r="85">
          <cell r="D85">
            <v>9860</v>
          </cell>
          <cell r="F85"/>
        </row>
        <row r="86">
          <cell r="D86"/>
          <cell r="F86"/>
        </row>
        <row r="87">
          <cell r="D87">
            <v>13256</v>
          </cell>
          <cell r="F87"/>
        </row>
        <row r="88">
          <cell r="D88"/>
          <cell r="F88"/>
        </row>
        <row r="89">
          <cell r="D89">
            <v>9932</v>
          </cell>
          <cell r="F89"/>
        </row>
        <row r="93">
          <cell r="D93">
            <v>24039</v>
          </cell>
          <cell r="F93"/>
        </row>
        <row r="94">
          <cell r="D94"/>
          <cell r="F94">
            <v>2596</v>
          </cell>
        </row>
        <row r="95">
          <cell r="D95">
            <v>2025</v>
          </cell>
          <cell r="F95"/>
        </row>
        <row r="96">
          <cell r="D96">
            <v>46559</v>
          </cell>
          <cell r="F96"/>
        </row>
        <row r="97">
          <cell r="D97">
            <v>5130</v>
          </cell>
          <cell r="F97"/>
        </row>
        <row r="98">
          <cell r="D98"/>
          <cell r="F98"/>
        </row>
        <row r="102">
          <cell r="D102"/>
          <cell r="F102"/>
        </row>
        <row r="103">
          <cell r="D103"/>
          <cell r="F103"/>
        </row>
        <row r="104">
          <cell r="D104"/>
          <cell r="F104"/>
        </row>
        <row r="105">
          <cell r="D105"/>
          <cell r="F105"/>
        </row>
        <row r="106">
          <cell r="D106">
            <v>1812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6366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8667.66</v>
          </cell>
          <cell r="F129"/>
        </row>
        <row r="130">
          <cell r="D130"/>
          <cell r="F130">
            <v>936</v>
          </cell>
        </row>
        <row r="131">
          <cell r="D131"/>
          <cell r="F131"/>
        </row>
        <row r="132">
          <cell r="D132"/>
          <cell r="F132"/>
        </row>
        <row r="133">
          <cell r="D133">
            <v>3159</v>
          </cell>
          <cell r="F133"/>
        </row>
        <row r="134">
          <cell r="D134">
            <v>8260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/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/>
        </row>
        <row r="151">
          <cell r="D151"/>
          <cell r="F151"/>
        </row>
        <row r="152">
          <cell r="D152"/>
          <cell r="F152"/>
        </row>
        <row r="153">
          <cell r="D153"/>
          <cell r="F153"/>
        </row>
        <row r="154">
          <cell r="D154">
            <v>1967</v>
          </cell>
          <cell r="F154"/>
        </row>
        <row r="158">
          <cell r="D158">
            <v>310115</v>
          </cell>
          <cell r="F158"/>
        </row>
        <row r="159">
          <cell r="D159"/>
          <cell r="F159">
            <v>33494</v>
          </cell>
        </row>
        <row r="160">
          <cell r="D160"/>
          <cell r="F160"/>
        </row>
        <row r="161">
          <cell r="D161"/>
          <cell r="F161"/>
        </row>
        <row r="162">
          <cell r="D162"/>
          <cell r="F162"/>
        </row>
        <row r="163">
          <cell r="D163">
            <v>150</v>
          </cell>
          <cell r="F163"/>
        </row>
        <row r="164">
          <cell r="D164"/>
          <cell r="F164"/>
        </row>
        <row r="165">
          <cell r="D165">
            <v>150</v>
          </cell>
          <cell r="F165"/>
        </row>
        <row r="166">
          <cell r="D166">
            <v>150</v>
          </cell>
          <cell r="F166"/>
        </row>
        <row r="167">
          <cell r="D167"/>
          <cell r="F167"/>
        </row>
        <row r="168">
          <cell r="D168">
            <v>165090</v>
          </cell>
          <cell r="F168"/>
        </row>
        <row r="169">
          <cell r="D169"/>
          <cell r="F169"/>
        </row>
        <row r="170">
          <cell r="D170">
            <v>1836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1260</v>
          </cell>
          <cell r="F189"/>
        </row>
        <row r="190">
          <cell r="D190"/>
          <cell r="F190"/>
        </row>
        <row r="191">
          <cell r="D191">
            <v>3600</v>
          </cell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>
            <v>3</v>
          </cell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1031873.18</v>
          </cell>
        </row>
      </sheetData>
      <sheetData sheetId="8"/>
      <sheetData sheetId="9"/>
      <sheetData sheetId="10">
        <row r="9">
          <cell r="C9">
            <v>4800</v>
          </cell>
          <cell r="D9"/>
          <cell r="E9"/>
          <cell r="F9"/>
        </row>
        <row r="22">
          <cell r="G22">
            <v>16</v>
          </cell>
        </row>
        <row r="24">
          <cell r="G24">
            <v>16</v>
          </cell>
        </row>
        <row r="28">
          <cell r="G28">
            <v>5840</v>
          </cell>
        </row>
        <row r="30">
          <cell r="G30">
            <v>0.82191780821917804</v>
          </cell>
        </row>
        <row r="32">
          <cell r="G32">
            <v>0.82191780821917804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>
        <row r="39">
          <cell r="C39">
            <v>42917</v>
          </cell>
          <cell r="G39">
            <v>43281</v>
          </cell>
        </row>
      </sheetData>
      <sheetData sheetId="3"/>
      <sheetData sheetId="4"/>
      <sheetData sheetId="5">
        <row r="10">
          <cell r="E10">
            <v>5368620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34412</v>
          </cell>
          <cell r="G25">
            <v>0</v>
          </cell>
        </row>
        <row r="40">
          <cell r="E40">
            <v>3976</v>
          </cell>
          <cell r="G40">
            <v>0</v>
          </cell>
        </row>
      </sheetData>
      <sheetData sheetId="6"/>
      <sheetData sheetId="7">
        <row r="10">
          <cell r="D10">
            <v>116127</v>
          </cell>
          <cell r="F10">
            <v>-30294</v>
          </cell>
        </row>
        <row r="11">
          <cell r="D11">
            <v>0</v>
          </cell>
          <cell r="F11"/>
        </row>
        <row r="12">
          <cell r="D12">
            <v>72329</v>
          </cell>
          <cell r="F12"/>
        </row>
        <row r="13">
          <cell r="D13">
            <v>192771</v>
          </cell>
          <cell r="F13">
            <v>-152055</v>
          </cell>
        </row>
        <row r="14">
          <cell r="D14">
            <v>0</v>
          </cell>
          <cell r="F14"/>
        </row>
        <row r="15">
          <cell r="D15">
            <v>0</v>
          </cell>
          <cell r="F15"/>
        </row>
        <row r="16">
          <cell r="D16">
            <v>270257</v>
          </cell>
          <cell r="F16">
            <v>-6698</v>
          </cell>
        </row>
        <row r="17">
          <cell r="D17">
            <v>0</v>
          </cell>
          <cell r="F17"/>
        </row>
        <row r="18">
          <cell r="D18">
            <v>12855</v>
          </cell>
          <cell r="F18"/>
        </row>
        <row r="19">
          <cell r="D19">
            <v>12549</v>
          </cell>
          <cell r="F19">
            <v>-1318</v>
          </cell>
        </row>
        <row r="20">
          <cell r="D20">
            <v>16277</v>
          </cell>
          <cell r="F20"/>
        </row>
        <row r="21">
          <cell r="D21">
            <v>309</v>
          </cell>
          <cell r="F21"/>
        </row>
        <row r="22">
          <cell r="D22">
            <v>0</v>
          </cell>
          <cell r="F22"/>
        </row>
        <row r="23">
          <cell r="D23">
            <v>2393</v>
          </cell>
          <cell r="F23"/>
        </row>
        <row r="24">
          <cell r="D24">
            <v>48185</v>
          </cell>
          <cell r="F24">
            <v>-13250</v>
          </cell>
        </row>
        <row r="25">
          <cell r="D25">
            <v>60000</v>
          </cell>
          <cell r="F25"/>
        </row>
        <row r="26">
          <cell r="D26">
            <v>245339</v>
          </cell>
          <cell r="F26"/>
        </row>
        <row r="27">
          <cell r="D27">
            <v>0</v>
          </cell>
          <cell r="F27"/>
        </row>
        <row r="28">
          <cell r="D28">
            <v>0</v>
          </cell>
          <cell r="F28">
            <v>0</v>
          </cell>
        </row>
        <row r="29">
          <cell r="D29">
            <v>11693</v>
          </cell>
          <cell r="F29">
            <v>-11693</v>
          </cell>
        </row>
        <row r="30">
          <cell r="D30">
            <v>0</v>
          </cell>
          <cell r="F30">
            <v>0</v>
          </cell>
        </row>
        <row r="31">
          <cell r="D31">
            <v>56774</v>
          </cell>
          <cell r="F31">
            <v>-33264</v>
          </cell>
        </row>
        <row r="32">
          <cell r="D32">
            <v>66873</v>
          </cell>
          <cell r="F32">
            <v>-30093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/>
        </row>
        <row r="35">
          <cell r="D35">
            <v>450</v>
          </cell>
          <cell r="F35">
            <v>-450</v>
          </cell>
        </row>
        <row r="36">
          <cell r="D36">
            <v>0</v>
          </cell>
          <cell r="F36"/>
        </row>
        <row r="37">
          <cell r="D37">
            <v>0</v>
          </cell>
          <cell r="F37"/>
        </row>
        <row r="38">
          <cell r="D38">
            <v>0</v>
          </cell>
          <cell r="F38"/>
        </row>
        <row r="39">
          <cell r="D39">
            <v>2868</v>
          </cell>
          <cell r="F39"/>
        </row>
        <row r="40">
          <cell r="D40">
            <v>0</v>
          </cell>
          <cell r="F40"/>
        </row>
        <row r="41">
          <cell r="D41">
            <v>39686</v>
          </cell>
          <cell r="F41"/>
        </row>
        <row r="42">
          <cell r="D42">
            <v>7496</v>
          </cell>
          <cell r="F42"/>
        </row>
        <row r="43">
          <cell r="D43">
            <v>6157</v>
          </cell>
          <cell r="F43"/>
        </row>
        <row r="44">
          <cell r="D44">
            <v>0</v>
          </cell>
          <cell r="F44"/>
        </row>
        <row r="45">
          <cell r="D45">
            <v>1000</v>
          </cell>
          <cell r="F45"/>
        </row>
        <row r="57">
          <cell r="D57">
            <v>496476</v>
          </cell>
          <cell r="F57"/>
        </row>
        <row r="58">
          <cell r="D58"/>
          <cell r="F58"/>
        </row>
        <row r="59">
          <cell r="D59"/>
          <cell r="F59"/>
        </row>
        <row r="60">
          <cell r="D60">
            <v>11141</v>
          </cell>
          <cell r="F60"/>
        </row>
        <row r="61">
          <cell r="D61">
            <v>4093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/>
          <cell r="F64"/>
        </row>
        <row r="65">
          <cell r="D65"/>
          <cell r="F65"/>
        </row>
        <row r="66">
          <cell r="D66"/>
          <cell r="F66"/>
        </row>
        <row r="67">
          <cell r="D67">
            <v>7426</v>
          </cell>
          <cell r="F67"/>
        </row>
        <row r="68">
          <cell r="D68">
            <v>1224</v>
          </cell>
          <cell r="F68"/>
        </row>
        <row r="69">
          <cell r="D69"/>
          <cell r="F69"/>
        </row>
        <row r="70">
          <cell r="D70"/>
          <cell r="F70"/>
        </row>
        <row r="71">
          <cell r="D71">
            <v>1591</v>
          </cell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61150</v>
          </cell>
          <cell r="F78"/>
        </row>
        <row r="79">
          <cell r="D79">
            <v>8984</v>
          </cell>
          <cell r="F79">
            <v>4216</v>
          </cell>
        </row>
        <row r="80">
          <cell r="D80">
            <v>16324</v>
          </cell>
          <cell r="F80"/>
        </row>
        <row r="81">
          <cell r="D81"/>
          <cell r="F81"/>
        </row>
        <row r="82">
          <cell r="D82">
            <v>5541</v>
          </cell>
          <cell r="F82"/>
        </row>
        <row r="83">
          <cell r="D83">
            <v>24376</v>
          </cell>
          <cell r="F83"/>
        </row>
        <row r="84">
          <cell r="D84">
            <v>11487</v>
          </cell>
          <cell r="F84"/>
        </row>
        <row r="85">
          <cell r="D85">
            <v>592</v>
          </cell>
          <cell r="F85"/>
        </row>
        <row r="86">
          <cell r="D86">
            <v>1202</v>
          </cell>
          <cell r="F86"/>
        </row>
        <row r="87">
          <cell r="D87">
            <v>55205</v>
          </cell>
          <cell r="F87"/>
        </row>
        <row r="88">
          <cell r="D88"/>
          <cell r="F88"/>
        </row>
        <row r="89">
          <cell r="D89">
            <v>1120</v>
          </cell>
          <cell r="F89"/>
        </row>
        <row r="93">
          <cell r="D93">
            <v>171998</v>
          </cell>
          <cell r="F93"/>
        </row>
        <row r="94">
          <cell r="D94">
            <v>25591</v>
          </cell>
          <cell r="F94">
            <v>11859</v>
          </cell>
        </row>
        <row r="95">
          <cell r="D95">
            <v>10927</v>
          </cell>
          <cell r="F95"/>
        </row>
        <row r="96">
          <cell r="D96">
            <v>176315</v>
          </cell>
          <cell r="F96"/>
        </row>
        <row r="97">
          <cell r="D97">
            <v>19517</v>
          </cell>
          <cell r="F97"/>
        </row>
        <row r="98">
          <cell r="D98">
            <v>1336</v>
          </cell>
          <cell r="F98"/>
        </row>
        <row r="102">
          <cell r="D102">
            <v>49424</v>
          </cell>
          <cell r="F102"/>
        </row>
        <row r="103">
          <cell r="D103">
            <v>8113</v>
          </cell>
          <cell r="F103">
            <v>3408</v>
          </cell>
        </row>
        <row r="104">
          <cell r="D104">
            <v>5901</v>
          </cell>
          <cell r="F104"/>
        </row>
        <row r="105">
          <cell r="D105">
            <v>0</v>
          </cell>
          <cell r="F105"/>
        </row>
        <row r="106">
          <cell r="D106">
            <v>2549</v>
          </cell>
          <cell r="F106"/>
        </row>
        <row r="107">
          <cell r="D107">
            <v>0</v>
          </cell>
          <cell r="F107"/>
        </row>
        <row r="121">
          <cell r="D121">
            <v>98086</v>
          </cell>
          <cell r="F121"/>
        </row>
        <row r="122">
          <cell r="D122">
            <v>15044</v>
          </cell>
          <cell r="F122">
            <v>6763</v>
          </cell>
        </row>
        <row r="123">
          <cell r="D123">
            <v>20159</v>
          </cell>
          <cell r="F123"/>
        </row>
        <row r="124">
          <cell r="D124">
            <v>59</v>
          </cell>
          <cell r="F124"/>
        </row>
        <row r="125">
          <cell r="D125">
            <v>0</v>
          </cell>
          <cell r="F125"/>
        </row>
        <row r="129">
          <cell r="D129">
            <v>249130</v>
          </cell>
          <cell r="F129">
            <v>5899</v>
          </cell>
        </row>
        <row r="130">
          <cell r="D130">
            <v>0</v>
          </cell>
          <cell r="F130">
            <v>799</v>
          </cell>
        </row>
        <row r="131">
          <cell r="D131">
            <v>1401911</v>
          </cell>
          <cell r="F131"/>
        </row>
        <row r="132">
          <cell r="D132">
            <v>253749</v>
          </cell>
          <cell r="F132">
            <v>96662</v>
          </cell>
        </row>
        <row r="133">
          <cell r="D133">
            <v>18643</v>
          </cell>
          <cell r="F133"/>
        </row>
        <row r="134">
          <cell r="D134">
            <v>46224</v>
          </cell>
          <cell r="F134"/>
        </row>
        <row r="135">
          <cell r="D135">
            <v>916</v>
          </cell>
          <cell r="F135"/>
        </row>
        <row r="136">
          <cell r="D136"/>
          <cell r="F136"/>
        </row>
        <row r="137">
          <cell r="D137">
            <v>248623</v>
          </cell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>
            <v>14745</v>
          </cell>
          <cell r="F146"/>
        </row>
        <row r="150">
          <cell r="D150">
            <v>362054</v>
          </cell>
          <cell r="F150"/>
        </row>
        <row r="151">
          <cell r="D151">
            <v>56424</v>
          </cell>
          <cell r="F151">
            <v>24964</v>
          </cell>
        </row>
        <row r="152">
          <cell r="D152">
            <v>0</v>
          </cell>
          <cell r="F152"/>
        </row>
        <row r="153">
          <cell r="D153">
            <v>1564</v>
          </cell>
          <cell r="F153"/>
        </row>
        <row r="154">
          <cell r="D154">
            <v>24339</v>
          </cell>
          <cell r="F154">
            <v>-47</v>
          </cell>
        </row>
        <row r="158">
          <cell r="D158"/>
          <cell r="F158"/>
        </row>
        <row r="159">
          <cell r="D159"/>
          <cell r="F159"/>
        </row>
        <row r="160">
          <cell r="D160"/>
          <cell r="F160"/>
        </row>
        <row r="161">
          <cell r="D161"/>
          <cell r="F161"/>
        </row>
        <row r="162">
          <cell r="D162"/>
          <cell r="F162"/>
        </row>
        <row r="163">
          <cell r="D163"/>
          <cell r="F163"/>
        </row>
        <row r="164">
          <cell r="D164"/>
          <cell r="F164"/>
        </row>
        <row r="165">
          <cell r="D165">
            <v>661</v>
          </cell>
          <cell r="F165"/>
        </row>
        <row r="166">
          <cell r="D166"/>
          <cell r="F166"/>
        </row>
        <row r="167">
          <cell r="D167"/>
          <cell r="F167"/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>
            <v>10187</v>
          </cell>
          <cell r="F197"/>
        </row>
        <row r="198">
          <cell r="D198"/>
          <cell r="F198"/>
        </row>
        <row r="199">
          <cell r="D199">
            <v>509</v>
          </cell>
          <cell r="F199"/>
        </row>
        <row r="204">
          <cell r="D204">
            <v>5245018</v>
          </cell>
        </row>
      </sheetData>
      <sheetData sheetId="8"/>
      <sheetData sheetId="9"/>
      <sheetData sheetId="10">
        <row r="9">
          <cell r="C9">
            <v>29014</v>
          </cell>
          <cell r="D9"/>
          <cell r="E9"/>
          <cell r="F9">
            <v>186</v>
          </cell>
        </row>
        <row r="22">
          <cell r="G22">
            <v>83</v>
          </cell>
        </row>
        <row r="24">
          <cell r="G24">
            <v>83</v>
          </cell>
        </row>
        <row r="28">
          <cell r="G28">
            <v>30295</v>
          </cell>
        </row>
        <row r="30">
          <cell r="G30">
            <v>0.96385542168674698</v>
          </cell>
        </row>
        <row r="32">
          <cell r="G32">
            <v>0.95771579468559165</v>
          </cell>
        </row>
        <row r="34">
          <cell r="G34">
            <v>0.99363013698630132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>
        <row r="39">
          <cell r="C39">
            <v>42917</v>
          </cell>
          <cell r="G39">
            <v>43281</v>
          </cell>
        </row>
      </sheetData>
      <sheetData sheetId="3"/>
      <sheetData sheetId="4"/>
      <sheetData sheetId="5">
        <row r="10">
          <cell r="E10">
            <v>977029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5155</v>
          </cell>
          <cell r="G40">
            <v>2438</v>
          </cell>
        </row>
      </sheetData>
      <sheetData sheetId="6"/>
      <sheetData sheetId="7">
        <row r="10">
          <cell r="D10">
            <v>16406</v>
          </cell>
          <cell r="F10"/>
        </row>
        <row r="11">
          <cell r="D11"/>
          <cell r="F11"/>
        </row>
        <row r="12">
          <cell r="D12">
            <v>12034</v>
          </cell>
          <cell r="F12"/>
        </row>
        <row r="13">
          <cell r="D13">
            <v>47176</v>
          </cell>
          <cell r="F13">
            <v>-43980</v>
          </cell>
        </row>
        <row r="14">
          <cell r="D14"/>
          <cell r="F14"/>
        </row>
        <row r="15">
          <cell r="D15">
            <v>58735</v>
          </cell>
          <cell r="F15">
            <v>-23493.9</v>
          </cell>
        </row>
        <row r="16">
          <cell r="D16">
            <v>55461</v>
          </cell>
          <cell r="F16"/>
        </row>
        <row r="17">
          <cell r="D17"/>
          <cell r="F17"/>
        </row>
        <row r="18">
          <cell r="D18">
            <v>12175</v>
          </cell>
          <cell r="F18"/>
        </row>
        <row r="19">
          <cell r="D19">
            <v>3847</v>
          </cell>
          <cell r="F19">
            <v>-2570.98</v>
          </cell>
        </row>
        <row r="20">
          <cell r="D20">
            <v>2303</v>
          </cell>
          <cell r="F20"/>
        </row>
        <row r="21">
          <cell r="D21"/>
          <cell r="F21"/>
        </row>
        <row r="22">
          <cell r="D22"/>
          <cell r="F22"/>
        </row>
        <row r="23">
          <cell r="D23">
            <v>5606</v>
          </cell>
          <cell r="F23"/>
        </row>
        <row r="24">
          <cell r="D24"/>
          <cell r="F24"/>
        </row>
        <row r="25">
          <cell r="D25"/>
          <cell r="F25"/>
        </row>
        <row r="26">
          <cell r="D26">
            <v>43764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>
            <v>1148</v>
          </cell>
          <cell r="F29">
            <v>-1148</v>
          </cell>
        </row>
        <row r="30">
          <cell r="D30"/>
          <cell r="F30">
            <v>0</v>
          </cell>
        </row>
        <row r="31">
          <cell r="D31">
            <v>12887</v>
          </cell>
          <cell r="F31"/>
        </row>
        <row r="32">
          <cell r="D32"/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277</v>
          </cell>
          <cell r="F39"/>
        </row>
        <row r="40">
          <cell r="D40"/>
          <cell r="F40"/>
        </row>
        <row r="41">
          <cell r="D41">
            <v>3478</v>
          </cell>
          <cell r="F41"/>
        </row>
        <row r="42">
          <cell r="D42"/>
          <cell r="F42"/>
        </row>
        <row r="43">
          <cell r="D43">
            <v>3392</v>
          </cell>
          <cell r="F43"/>
        </row>
        <row r="44">
          <cell r="D44"/>
          <cell r="F44"/>
        </row>
        <row r="45">
          <cell r="D45"/>
          <cell r="F45"/>
        </row>
        <row r="57">
          <cell r="D57">
            <v>48761</v>
          </cell>
          <cell r="F57"/>
        </row>
        <row r="58">
          <cell r="D58">
            <v>2576</v>
          </cell>
          <cell r="F58"/>
        </row>
        <row r="59">
          <cell r="D59"/>
          <cell r="F59"/>
        </row>
        <row r="60">
          <cell r="D60">
            <v>3528</v>
          </cell>
          <cell r="F60"/>
        </row>
        <row r="61">
          <cell r="D61">
            <v>3809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8433</v>
          </cell>
          <cell r="F64"/>
        </row>
        <row r="65">
          <cell r="D65">
            <v>1120</v>
          </cell>
          <cell r="F65"/>
        </row>
        <row r="66">
          <cell r="D66"/>
          <cell r="F66"/>
        </row>
        <row r="67">
          <cell r="D67">
            <v>5000</v>
          </cell>
          <cell r="F67"/>
        </row>
        <row r="68">
          <cell r="D68"/>
          <cell r="F68"/>
        </row>
        <row r="69">
          <cell r="D69">
            <v>267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11920</v>
          </cell>
          <cell r="F78"/>
        </row>
        <row r="79">
          <cell r="D79"/>
          <cell r="F79">
            <v>1340</v>
          </cell>
        </row>
        <row r="80">
          <cell r="D80">
            <v>837</v>
          </cell>
          <cell r="F80"/>
        </row>
        <row r="81">
          <cell r="D81"/>
          <cell r="F81"/>
        </row>
        <row r="82">
          <cell r="D82"/>
          <cell r="F82"/>
        </row>
        <row r="83">
          <cell r="D83">
            <v>4607</v>
          </cell>
          <cell r="F83"/>
        </row>
        <row r="84">
          <cell r="D84">
            <v>244</v>
          </cell>
          <cell r="F84"/>
        </row>
        <row r="85">
          <cell r="D85">
            <v>20241</v>
          </cell>
          <cell r="F85"/>
        </row>
        <row r="86">
          <cell r="D86"/>
          <cell r="F86"/>
        </row>
        <row r="87">
          <cell r="D87">
            <v>11810</v>
          </cell>
          <cell r="F87"/>
        </row>
        <row r="88">
          <cell r="D88"/>
          <cell r="F88"/>
        </row>
        <row r="89">
          <cell r="D89">
            <v>8983</v>
          </cell>
          <cell r="F89"/>
        </row>
        <row r="93">
          <cell r="D93">
            <v>25305</v>
          </cell>
          <cell r="F93"/>
        </row>
        <row r="94">
          <cell r="D94"/>
          <cell r="F94">
            <v>2844</v>
          </cell>
        </row>
        <row r="95">
          <cell r="D95">
            <v>3637</v>
          </cell>
          <cell r="F95"/>
        </row>
        <row r="96">
          <cell r="D96">
            <v>37005</v>
          </cell>
          <cell r="F96"/>
        </row>
        <row r="97">
          <cell r="D97">
            <v>2177</v>
          </cell>
          <cell r="F97"/>
        </row>
        <row r="98">
          <cell r="D98">
            <v>140</v>
          </cell>
          <cell r="F98"/>
        </row>
        <row r="102">
          <cell r="D102"/>
          <cell r="F102"/>
        </row>
        <row r="103">
          <cell r="D103"/>
          <cell r="F103"/>
        </row>
        <row r="104">
          <cell r="D104"/>
          <cell r="F104"/>
        </row>
        <row r="105">
          <cell r="D105"/>
          <cell r="F105"/>
        </row>
        <row r="106">
          <cell r="D106">
            <v>2213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4752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39994</v>
          </cell>
          <cell r="F129"/>
        </row>
        <row r="130">
          <cell r="D130"/>
          <cell r="F130">
            <v>4495</v>
          </cell>
        </row>
        <row r="131">
          <cell r="D131"/>
          <cell r="F131"/>
        </row>
        <row r="132">
          <cell r="D132"/>
          <cell r="F132"/>
        </row>
        <row r="133">
          <cell r="D133"/>
          <cell r="F133"/>
        </row>
        <row r="134">
          <cell r="D134">
            <v>4114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>
            <v>10315</v>
          </cell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/>
        </row>
        <row r="151">
          <cell r="D151"/>
          <cell r="F151"/>
        </row>
        <row r="152">
          <cell r="D152"/>
          <cell r="F152"/>
        </row>
        <row r="153">
          <cell r="D153"/>
          <cell r="F153"/>
        </row>
        <row r="154">
          <cell r="D154">
            <v>1768</v>
          </cell>
          <cell r="F154"/>
        </row>
        <row r="158">
          <cell r="D158">
            <v>314118</v>
          </cell>
          <cell r="F158"/>
        </row>
        <row r="159">
          <cell r="D159"/>
          <cell r="F159">
            <v>35302</v>
          </cell>
        </row>
        <row r="160">
          <cell r="D160"/>
          <cell r="F160"/>
        </row>
        <row r="161">
          <cell r="D161"/>
          <cell r="F161"/>
        </row>
        <row r="162">
          <cell r="D162">
            <v>150</v>
          </cell>
          <cell r="F162"/>
        </row>
        <row r="163">
          <cell r="D163">
            <v>300</v>
          </cell>
          <cell r="F163"/>
        </row>
        <row r="164">
          <cell r="D164"/>
          <cell r="F164"/>
        </row>
        <row r="165">
          <cell r="D165">
            <v>225</v>
          </cell>
          <cell r="F165"/>
        </row>
        <row r="166">
          <cell r="D166">
            <v>1700</v>
          </cell>
          <cell r="F166"/>
        </row>
        <row r="167">
          <cell r="D167">
            <v>2385</v>
          </cell>
          <cell r="F167"/>
        </row>
        <row r="168">
          <cell r="D168">
            <v>126731</v>
          </cell>
          <cell r="F168"/>
        </row>
        <row r="169">
          <cell r="D169">
            <v>35</v>
          </cell>
          <cell r="F169"/>
        </row>
        <row r="170">
          <cell r="D170">
            <v>944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984</v>
          </cell>
          <cell r="F189"/>
        </row>
        <row r="190">
          <cell r="D190"/>
          <cell r="F190"/>
        </row>
        <row r="191">
          <cell r="D191">
            <v>4006</v>
          </cell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>
            <v>905</v>
          </cell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994728</v>
          </cell>
        </row>
      </sheetData>
      <sheetData sheetId="8"/>
      <sheetData sheetId="9"/>
      <sheetData sheetId="10">
        <row r="9">
          <cell r="C9">
            <v>5230</v>
          </cell>
          <cell r="D9"/>
          <cell r="E9"/>
          <cell r="F9"/>
        </row>
        <row r="22">
          <cell r="G22">
            <v>16</v>
          </cell>
        </row>
        <row r="24">
          <cell r="G24">
            <v>16</v>
          </cell>
        </row>
        <row r="28">
          <cell r="G28">
            <v>5840</v>
          </cell>
        </row>
        <row r="30">
          <cell r="G30">
            <v>0.89554794520547942</v>
          </cell>
        </row>
        <row r="32">
          <cell r="G32">
            <v>0.89554794520547942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>
        <row r="39">
          <cell r="C39">
            <v>42917</v>
          </cell>
          <cell r="G39">
            <v>43281</v>
          </cell>
        </row>
      </sheetData>
      <sheetData sheetId="3"/>
      <sheetData sheetId="4"/>
      <sheetData sheetId="5">
        <row r="10">
          <cell r="E10">
            <v>2227464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11668</v>
          </cell>
          <cell r="G40">
            <v>2240</v>
          </cell>
        </row>
      </sheetData>
      <sheetData sheetId="6"/>
      <sheetData sheetId="7">
        <row r="10">
          <cell r="D10">
            <v>79977</v>
          </cell>
          <cell r="F10"/>
        </row>
        <row r="11">
          <cell r="D11"/>
          <cell r="F11"/>
        </row>
        <row r="12">
          <cell r="D12">
            <v>28662</v>
          </cell>
          <cell r="F12"/>
        </row>
        <row r="13">
          <cell r="D13">
            <v>113558</v>
          </cell>
          <cell r="F13">
            <v>-101481</v>
          </cell>
        </row>
        <row r="14">
          <cell r="D14"/>
          <cell r="F14"/>
        </row>
        <row r="15">
          <cell r="D15">
            <v>128482</v>
          </cell>
          <cell r="F15">
            <v>-51392.91</v>
          </cell>
        </row>
        <row r="16">
          <cell r="D16">
            <v>136383</v>
          </cell>
          <cell r="F16"/>
        </row>
        <row r="17">
          <cell r="D17"/>
          <cell r="F17"/>
        </row>
        <row r="18">
          <cell r="D18">
            <v>7348</v>
          </cell>
          <cell r="F18"/>
        </row>
        <row r="19">
          <cell r="D19">
            <v>4627</v>
          </cell>
          <cell r="F19"/>
        </row>
        <row r="20">
          <cell r="D20">
            <v>3044</v>
          </cell>
          <cell r="F20">
            <v>-2240</v>
          </cell>
        </row>
        <row r="21">
          <cell r="D21"/>
          <cell r="F21"/>
        </row>
        <row r="22">
          <cell r="D22"/>
          <cell r="F22"/>
        </row>
        <row r="23">
          <cell r="D23">
            <v>5565</v>
          </cell>
          <cell r="F23"/>
        </row>
        <row r="24">
          <cell r="D24"/>
          <cell r="F24"/>
        </row>
        <row r="25">
          <cell r="D25"/>
          <cell r="F25"/>
        </row>
        <row r="26">
          <cell r="D26">
            <v>102564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>
            <v>2516</v>
          </cell>
          <cell r="F29">
            <v>-2516</v>
          </cell>
        </row>
        <row r="30">
          <cell r="D30"/>
          <cell r="F30">
            <v>0</v>
          </cell>
        </row>
        <row r="31">
          <cell r="D31">
            <v>31942</v>
          </cell>
          <cell r="F31"/>
        </row>
        <row r="32">
          <cell r="D32"/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272</v>
          </cell>
          <cell r="F39"/>
        </row>
        <row r="40">
          <cell r="D40"/>
          <cell r="F40"/>
        </row>
        <row r="41">
          <cell r="D41">
            <v>2527</v>
          </cell>
          <cell r="F41"/>
        </row>
        <row r="42">
          <cell r="D42"/>
          <cell r="F42"/>
        </row>
        <row r="43">
          <cell r="D43">
            <v>770</v>
          </cell>
          <cell r="F43"/>
        </row>
        <row r="44">
          <cell r="D44"/>
          <cell r="F44"/>
        </row>
        <row r="45">
          <cell r="D45"/>
          <cell r="F45"/>
        </row>
        <row r="57">
          <cell r="D57">
            <v>79156</v>
          </cell>
          <cell r="F57"/>
        </row>
        <row r="58">
          <cell r="D58">
            <v>3409</v>
          </cell>
          <cell r="F58"/>
        </row>
        <row r="59">
          <cell r="D59"/>
          <cell r="F59"/>
        </row>
        <row r="60">
          <cell r="D60">
            <v>878</v>
          </cell>
          <cell r="F60"/>
        </row>
        <row r="61">
          <cell r="D61">
            <v>9366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10596</v>
          </cell>
          <cell r="F64"/>
        </row>
        <row r="65">
          <cell r="D65"/>
          <cell r="F65"/>
        </row>
        <row r="66">
          <cell r="D66"/>
          <cell r="F66"/>
        </row>
        <row r="67">
          <cell r="D67">
            <v>12295</v>
          </cell>
          <cell r="F67"/>
        </row>
        <row r="68">
          <cell r="D68"/>
          <cell r="F68"/>
        </row>
        <row r="69">
          <cell r="D69">
            <v>984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34329</v>
          </cell>
          <cell r="F78"/>
        </row>
        <row r="79">
          <cell r="D79"/>
          <cell r="F79">
            <v>3815</v>
          </cell>
        </row>
        <row r="80">
          <cell r="D80">
            <v>248</v>
          </cell>
          <cell r="F80"/>
        </row>
        <row r="81">
          <cell r="D81">
            <v>1677</v>
          </cell>
          <cell r="F81"/>
        </row>
        <row r="82">
          <cell r="D82">
            <v>1164</v>
          </cell>
          <cell r="F82"/>
        </row>
        <row r="83">
          <cell r="D83">
            <v>4623</v>
          </cell>
          <cell r="F83"/>
        </row>
        <row r="84">
          <cell r="D84">
            <v>250</v>
          </cell>
          <cell r="F84"/>
        </row>
        <row r="85">
          <cell r="D85">
            <v>24469</v>
          </cell>
          <cell r="F85"/>
        </row>
        <row r="86">
          <cell r="D86"/>
          <cell r="F86"/>
        </row>
        <row r="87">
          <cell r="D87">
            <v>25541</v>
          </cell>
          <cell r="F87"/>
        </row>
        <row r="88">
          <cell r="D88"/>
          <cell r="F88"/>
        </row>
        <row r="89">
          <cell r="D89">
            <v>22085</v>
          </cell>
          <cell r="F89"/>
        </row>
        <row r="93">
          <cell r="D93">
            <v>72096</v>
          </cell>
          <cell r="F93"/>
        </row>
        <row r="94">
          <cell r="D94"/>
          <cell r="F94">
            <v>8015</v>
          </cell>
        </row>
        <row r="95">
          <cell r="D95">
            <v>3900</v>
          </cell>
          <cell r="F95"/>
        </row>
        <row r="96">
          <cell r="D96">
            <v>80073</v>
          </cell>
          <cell r="F96"/>
        </row>
        <row r="97">
          <cell r="D97">
            <v>9755</v>
          </cell>
          <cell r="F97"/>
        </row>
        <row r="98">
          <cell r="D98">
            <v>22</v>
          </cell>
          <cell r="F98"/>
        </row>
        <row r="102">
          <cell r="D102">
            <v>35674</v>
          </cell>
          <cell r="F102"/>
        </row>
        <row r="103">
          <cell r="D103"/>
          <cell r="F103">
            <v>3966</v>
          </cell>
        </row>
        <row r="104">
          <cell r="D104"/>
          <cell r="F104"/>
        </row>
        <row r="105">
          <cell r="D105"/>
          <cell r="F105"/>
        </row>
        <row r="106">
          <cell r="D106">
            <v>3170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8446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75907</v>
          </cell>
          <cell r="F129"/>
        </row>
        <row r="130">
          <cell r="D130"/>
          <cell r="F130">
            <v>8438</v>
          </cell>
        </row>
        <row r="131">
          <cell r="D131">
            <v>50974</v>
          </cell>
          <cell r="F131"/>
        </row>
        <row r="132">
          <cell r="D132"/>
          <cell r="F132">
            <v>5667</v>
          </cell>
        </row>
        <row r="133">
          <cell r="D133"/>
          <cell r="F133"/>
        </row>
        <row r="134">
          <cell r="D134">
            <v>8822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>
            <v>14912</v>
          </cell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/>
        </row>
        <row r="151">
          <cell r="D151"/>
          <cell r="F151"/>
        </row>
        <row r="152">
          <cell r="D152"/>
          <cell r="F152"/>
        </row>
        <row r="153">
          <cell r="D153"/>
          <cell r="F153"/>
        </row>
        <row r="154">
          <cell r="D154">
            <v>5499</v>
          </cell>
          <cell r="F154"/>
        </row>
        <row r="158">
          <cell r="D158">
            <v>643892</v>
          </cell>
          <cell r="F158"/>
        </row>
        <row r="159">
          <cell r="D159"/>
          <cell r="F159">
            <v>71580</v>
          </cell>
        </row>
        <row r="160">
          <cell r="D160"/>
          <cell r="F160"/>
        </row>
        <row r="161">
          <cell r="D161"/>
          <cell r="F161"/>
        </row>
        <row r="162">
          <cell r="D162">
            <v>1350</v>
          </cell>
          <cell r="F162"/>
        </row>
        <row r="163">
          <cell r="D163">
            <v>300</v>
          </cell>
          <cell r="F163"/>
        </row>
        <row r="164">
          <cell r="D164"/>
          <cell r="F164"/>
        </row>
        <row r="165">
          <cell r="D165">
            <v>1710</v>
          </cell>
          <cell r="F165"/>
        </row>
        <row r="166">
          <cell r="D166">
            <v>5050</v>
          </cell>
          <cell r="F166"/>
        </row>
        <row r="167">
          <cell r="D167">
            <v>217607</v>
          </cell>
          <cell r="F167"/>
        </row>
        <row r="168">
          <cell r="D168"/>
          <cell r="F168"/>
        </row>
        <row r="169">
          <cell r="D169"/>
          <cell r="F169"/>
        </row>
        <row r="170">
          <cell r="D170">
            <v>4607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4000</v>
          </cell>
          <cell r="F189"/>
        </row>
        <row r="190">
          <cell r="D190"/>
          <cell r="F190"/>
        </row>
        <row r="191">
          <cell r="D191">
            <v>7040</v>
          </cell>
          <cell r="F191"/>
        </row>
        <row r="192">
          <cell r="D192">
            <v>247</v>
          </cell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>
            <v>118</v>
          </cell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2134478</v>
          </cell>
        </row>
      </sheetData>
      <sheetData sheetId="8"/>
      <sheetData sheetId="9"/>
      <sheetData sheetId="10">
        <row r="9">
          <cell r="C9">
            <v>12257</v>
          </cell>
          <cell r="D9"/>
          <cell r="E9"/>
          <cell r="F9"/>
        </row>
        <row r="22">
          <cell r="G22">
            <v>35</v>
          </cell>
        </row>
        <row r="24">
          <cell r="G24">
            <v>35</v>
          </cell>
        </row>
        <row r="28">
          <cell r="G28">
            <v>12775</v>
          </cell>
        </row>
        <row r="30">
          <cell r="G30">
            <v>0.95945205479452056</v>
          </cell>
        </row>
        <row r="32">
          <cell r="G32">
            <v>0.95945205479452056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>
        <row r="39">
          <cell r="C39">
            <v>42917</v>
          </cell>
          <cell r="G39">
            <v>43281</v>
          </cell>
        </row>
      </sheetData>
      <sheetData sheetId="3"/>
      <sheetData sheetId="4"/>
      <sheetData sheetId="5">
        <row r="10">
          <cell r="E10">
            <v>3780176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30</v>
          </cell>
          <cell r="G40">
            <v>0</v>
          </cell>
        </row>
      </sheetData>
      <sheetData sheetId="6"/>
      <sheetData sheetId="7">
        <row r="10">
          <cell r="D10">
            <v>68107.56</v>
          </cell>
          <cell r="F10">
            <v>58957</v>
          </cell>
        </row>
        <row r="11">
          <cell r="D11"/>
          <cell r="F11"/>
        </row>
        <row r="12">
          <cell r="D12">
            <v>70744.98</v>
          </cell>
          <cell r="F12">
            <v>20538</v>
          </cell>
        </row>
        <row r="13">
          <cell r="D13">
            <v>37119.590000000004</v>
          </cell>
          <cell r="F13">
            <v>54043</v>
          </cell>
        </row>
        <row r="14">
          <cell r="D14"/>
          <cell r="F14"/>
        </row>
        <row r="15">
          <cell r="D15">
            <v>217350.95</v>
          </cell>
          <cell r="F15">
            <v>-229351</v>
          </cell>
        </row>
        <row r="16">
          <cell r="D16"/>
          <cell r="F16"/>
        </row>
        <row r="17">
          <cell r="D17">
            <v>4693.6499999999996</v>
          </cell>
          <cell r="F17"/>
        </row>
        <row r="18">
          <cell r="D18">
            <v>9418.82</v>
          </cell>
          <cell r="F18">
            <v>7198</v>
          </cell>
        </row>
        <row r="19">
          <cell r="D19">
            <v>6745.56</v>
          </cell>
          <cell r="F19">
            <v>960</v>
          </cell>
        </row>
        <row r="20">
          <cell r="D20">
            <v>11507.41</v>
          </cell>
          <cell r="F20">
            <v>1418</v>
          </cell>
        </row>
        <row r="21">
          <cell r="D21">
            <v>4275</v>
          </cell>
          <cell r="F21">
            <v>4975</v>
          </cell>
        </row>
        <row r="22">
          <cell r="D22"/>
          <cell r="F22"/>
        </row>
        <row r="23">
          <cell r="D23">
            <v>11439.86</v>
          </cell>
          <cell r="F23">
            <v>14018</v>
          </cell>
        </row>
        <row r="24">
          <cell r="D24">
            <v>15710.18</v>
          </cell>
          <cell r="F24">
            <v>14992</v>
          </cell>
        </row>
        <row r="25">
          <cell r="D25"/>
          <cell r="F25"/>
        </row>
        <row r="26">
          <cell r="D26"/>
          <cell r="F26"/>
        </row>
        <row r="27">
          <cell r="D27">
            <v>48.43</v>
          </cell>
          <cell r="F27"/>
        </row>
        <row r="28">
          <cell r="D28">
            <v>533.22</v>
          </cell>
          <cell r="F28">
            <v>-533.22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/>
          <cell r="F31">
            <v>156</v>
          </cell>
        </row>
        <row r="32">
          <cell r="D32"/>
          <cell r="F32">
            <v>607</v>
          </cell>
        </row>
        <row r="33">
          <cell r="D33"/>
          <cell r="F33">
            <v>0</v>
          </cell>
        </row>
        <row r="34">
          <cell r="D34">
            <v>172717.6</v>
          </cell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887.47</v>
          </cell>
          <cell r="F39">
            <v>50</v>
          </cell>
        </row>
        <row r="40">
          <cell r="D40">
            <v>1107.76</v>
          </cell>
          <cell r="F40">
            <v>250</v>
          </cell>
        </row>
        <row r="41">
          <cell r="D41">
            <v>2500.9499999999998</v>
          </cell>
          <cell r="F41"/>
        </row>
        <row r="42">
          <cell r="D42"/>
          <cell r="F42"/>
        </row>
        <row r="43">
          <cell r="D43"/>
          <cell r="F43"/>
        </row>
        <row r="44">
          <cell r="D44"/>
          <cell r="F44"/>
        </row>
        <row r="45">
          <cell r="D45"/>
          <cell r="F45">
            <v>276</v>
          </cell>
        </row>
        <row r="57">
          <cell r="D57">
            <v>327185.28000000003</v>
          </cell>
          <cell r="F57">
            <v>-317369</v>
          </cell>
        </row>
        <row r="58">
          <cell r="D58">
            <v>23024.18</v>
          </cell>
          <cell r="F58">
            <v>5837</v>
          </cell>
        </row>
        <row r="59">
          <cell r="D59"/>
          <cell r="F59">
            <v>5544</v>
          </cell>
        </row>
        <row r="60">
          <cell r="D60">
            <v>9868.5</v>
          </cell>
          <cell r="F60">
            <v>1706</v>
          </cell>
        </row>
        <row r="61">
          <cell r="D61">
            <v>35798.660000000003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/>
          <cell r="F64">
            <v>11695</v>
          </cell>
        </row>
        <row r="65">
          <cell r="D65"/>
          <cell r="F65">
            <v>781</v>
          </cell>
        </row>
        <row r="66">
          <cell r="D66"/>
          <cell r="F66"/>
        </row>
        <row r="67">
          <cell r="D67"/>
          <cell r="F67">
            <v>981</v>
          </cell>
        </row>
        <row r="68">
          <cell r="D68"/>
          <cell r="F68"/>
        </row>
        <row r="69">
          <cell r="D69"/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37838.47</v>
          </cell>
          <cell r="F78"/>
        </row>
        <row r="79">
          <cell r="D79">
            <v>7273.21</v>
          </cell>
          <cell r="F79"/>
        </row>
        <row r="80">
          <cell r="D80">
            <v>6735.04</v>
          </cell>
          <cell r="F80"/>
        </row>
        <row r="81">
          <cell r="D81">
            <v>5323.11</v>
          </cell>
          <cell r="F81"/>
        </row>
        <row r="82">
          <cell r="D82"/>
          <cell r="F82"/>
        </row>
        <row r="83">
          <cell r="D83">
            <v>7735.41</v>
          </cell>
          <cell r="F83"/>
        </row>
        <row r="84">
          <cell r="D84">
            <v>7143.33</v>
          </cell>
          <cell r="F84"/>
        </row>
        <row r="85">
          <cell r="D85">
            <v>5935.99</v>
          </cell>
          <cell r="F85"/>
        </row>
        <row r="86">
          <cell r="D86">
            <v>16452.27</v>
          </cell>
          <cell r="F86"/>
        </row>
        <row r="87">
          <cell r="D87">
            <v>54002.62</v>
          </cell>
          <cell r="F87"/>
        </row>
        <row r="88">
          <cell r="D88"/>
          <cell r="F88"/>
        </row>
        <row r="89">
          <cell r="D89"/>
          <cell r="F89"/>
        </row>
        <row r="93">
          <cell r="D93">
            <v>153974.1</v>
          </cell>
          <cell r="F93"/>
        </row>
        <row r="94">
          <cell r="D94">
            <v>28206.93</v>
          </cell>
          <cell r="F94"/>
        </row>
        <row r="95">
          <cell r="D95">
            <v>5836</v>
          </cell>
          <cell r="F95"/>
        </row>
        <row r="96">
          <cell r="D96">
            <v>143999.46</v>
          </cell>
          <cell r="F96"/>
        </row>
        <row r="97">
          <cell r="D97">
            <v>17580.97</v>
          </cell>
          <cell r="F97"/>
        </row>
        <row r="98">
          <cell r="D98"/>
          <cell r="F98"/>
        </row>
        <row r="102">
          <cell r="D102">
            <v>33757.980000000003</v>
          </cell>
          <cell r="F102"/>
        </row>
        <row r="103">
          <cell r="D103">
            <v>3808.19</v>
          </cell>
          <cell r="F103"/>
        </row>
        <row r="104">
          <cell r="D104">
            <v>3702</v>
          </cell>
          <cell r="F104"/>
        </row>
        <row r="105">
          <cell r="D105"/>
          <cell r="F105"/>
        </row>
        <row r="106">
          <cell r="D106">
            <v>739.89</v>
          </cell>
          <cell r="F106"/>
        </row>
        <row r="107">
          <cell r="D107"/>
          <cell r="F107"/>
        </row>
        <row r="121">
          <cell r="D121">
            <v>59582.14</v>
          </cell>
          <cell r="F121"/>
        </row>
        <row r="122">
          <cell r="D122">
            <v>11017.48</v>
          </cell>
          <cell r="F122"/>
        </row>
        <row r="123">
          <cell r="D123">
            <v>14508.2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33247.019999999997</v>
          </cell>
          <cell r="F129"/>
        </row>
        <row r="130">
          <cell r="D130">
            <v>5487.47</v>
          </cell>
          <cell r="F130"/>
        </row>
        <row r="131">
          <cell r="D131">
            <v>316145.06</v>
          </cell>
          <cell r="F131"/>
        </row>
        <row r="132">
          <cell r="D132">
            <v>47913.66</v>
          </cell>
          <cell r="F132"/>
        </row>
        <row r="133">
          <cell r="D133">
            <v>23031.69</v>
          </cell>
          <cell r="F133"/>
        </row>
        <row r="134">
          <cell r="D134">
            <v>37358.94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/>
          <cell r="F137"/>
        </row>
        <row r="138">
          <cell r="D138"/>
          <cell r="F138"/>
        </row>
        <row r="139">
          <cell r="D139">
            <v>7775.85</v>
          </cell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>
            <v>833.39</v>
          </cell>
          <cell r="F145"/>
        </row>
        <row r="146">
          <cell r="D146"/>
          <cell r="F146"/>
        </row>
        <row r="150">
          <cell r="D150">
            <v>111325</v>
          </cell>
          <cell r="F150"/>
        </row>
        <row r="151">
          <cell r="D151">
            <v>21731.53</v>
          </cell>
          <cell r="F151"/>
        </row>
        <row r="152">
          <cell r="D152">
            <v>6416.04</v>
          </cell>
          <cell r="F152"/>
        </row>
        <row r="153">
          <cell r="D153">
            <v>4441.1000000000004</v>
          </cell>
          <cell r="F153"/>
        </row>
        <row r="154">
          <cell r="D154"/>
          <cell r="F154"/>
        </row>
        <row r="158">
          <cell r="D158">
            <v>799097.05</v>
          </cell>
          <cell r="F158"/>
        </row>
        <row r="159">
          <cell r="D159">
            <v>136442.16</v>
          </cell>
          <cell r="F159"/>
        </row>
        <row r="160">
          <cell r="D160">
            <v>145.82</v>
          </cell>
          <cell r="F160"/>
        </row>
        <row r="161">
          <cell r="D161">
            <v>28554.84</v>
          </cell>
          <cell r="F161"/>
        </row>
        <row r="162">
          <cell r="D162">
            <v>9660</v>
          </cell>
          <cell r="F162"/>
        </row>
        <row r="163">
          <cell r="D163">
            <v>3850</v>
          </cell>
          <cell r="F163"/>
        </row>
        <row r="164">
          <cell r="D164">
            <v>2785</v>
          </cell>
          <cell r="F164"/>
        </row>
        <row r="165">
          <cell r="D165">
            <v>7320</v>
          </cell>
          <cell r="F165"/>
        </row>
        <row r="166">
          <cell r="D166">
            <v>4392.5</v>
          </cell>
          <cell r="F166"/>
        </row>
        <row r="167">
          <cell r="D167">
            <v>307334.46000000002</v>
          </cell>
          <cell r="F167"/>
        </row>
        <row r="168">
          <cell r="D168"/>
          <cell r="F168"/>
        </row>
        <row r="169">
          <cell r="D169"/>
          <cell r="F169"/>
        </row>
        <row r="170">
          <cell r="D170">
            <v>15145.27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3586372</v>
          </cell>
        </row>
      </sheetData>
      <sheetData sheetId="8"/>
      <sheetData sheetId="9"/>
      <sheetData sheetId="10">
        <row r="9">
          <cell r="C9">
            <v>20660</v>
          </cell>
          <cell r="D9"/>
          <cell r="E9"/>
          <cell r="F9"/>
        </row>
        <row r="22">
          <cell r="G22">
            <v>60</v>
          </cell>
        </row>
        <row r="24">
          <cell r="G24"/>
        </row>
        <row r="28">
          <cell r="G28">
            <v>21900</v>
          </cell>
        </row>
        <row r="30">
          <cell r="G30">
            <v>0.94337899543379</v>
          </cell>
        </row>
        <row r="32">
          <cell r="G32">
            <v>0.94337899543379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Explanation of Misc Exp"/>
      <sheetName val="Sch C-2"/>
      <sheetName val="Sch D"/>
      <sheetName val="Summary"/>
    </sheetNames>
    <sheetDataSet>
      <sheetData sheetId="0"/>
      <sheetData sheetId="1"/>
      <sheetData sheetId="2">
        <row r="39">
          <cell r="C39">
            <v>42917</v>
          </cell>
          <cell r="G39">
            <v>43263</v>
          </cell>
        </row>
      </sheetData>
      <sheetData sheetId="3"/>
      <sheetData sheetId="4"/>
      <sheetData sheetId="5">
        <row r="10">
          <cell r="E10">
            <v>243407.98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17948.830000000002</v>
          </cell>
          <cell r="G40">
            <v>-17948.830000000002</v>
          </cell>
        </row>
      </sheetData>
      <sheetData sheetId="6"/>
      <sheetData sheetId="7">
        <row r="10">
          <cell r="D10">
            <v>72161.350000000006</v>
          </cell>
          <cell r="F10"/>
        </row>
        <row r="11">
          <cell r="D11"/>
          <cell r="F11"/>
        </row>
        <row r="12">
          <cell r="D12"/>
          <cell r="F12"/>
        </row>
        <row r="13">
          <cell r="D13">
            <v>31017.54</v>
          </cell>
          <cell r="F13"/>
        </row>
        <row r="14">
          <cell r="D14"/>
          <cell r="F14"/>
        </row>
        <row r="15">
          <cell r="D15"/>
          <cell r="F15"/>
        </row>
        <row r="16">
          <cell r="D16"/>
          <cell r="F16"/>
        </row>
        <row r="17">
          <cell r="D17"/>
          <cell r="F17"/>
        </row>
        <row r="18">
          <cell r="D18">
            <v>7585.65</v>
          </cell>
          <cell r="F18"/>
        </row>
        <row r="19">
          <cell r="D19">
            <v>1217.02</v>
          </cell>
          <cell r="F19"/>
        </row>
        <row r="20">
          <cell r="D20">
            <v>1848.94</v>
          </cell>
          <cell r="F20"/>
        </row>
        <row r="21">
          <cell r="D21">
            <v>3987.82</v>
          </cell>
          <cell r="F21"/>
        </row>
        <row r="22">
          <cell r="D22"/>
          <cell r="F22"/>
        </row>
        <row r="23">
          <cell r="D23">
            <v>1952.56</v>
          </cell>
          <cell r="F23"/>
        </row>
        <row r="24">
          <cell r="D24">
            <v>13001.72</v>
          </cell>
          <cell r="F24">
            <v>-13001.72</v>
          </cell>
        </row>
        <row r="25">
          <cell r="D25"/>
          <cell r="F25"/>
        </row>
        <row r="26">
          <cell r="D26">
            <v>11493.26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>
            <v>8108.4</v>
          </cell>
          <cell r="F29">
            <v>-8108.4</v>
          </cell>
        </row>
        <row r="30">
          <cell r="D30"/>
          <cell r="F30">
            <v>0</v>
          </cell>
        </row>
        <row r="31">
          <cell r="D31"/>
          <cell r="F31"/>
        </row>
        <row r="32">
          <cell r="D32">
            <v>100</v>
          </cell>
          <cell r="F32"/>
        </row>
        <row r="33">
          <cell r="D33"/>
          <cell r="F33">
            <v>0</v>
          </cell>
        </row>
        <row r="34">
          <cell r="D34">
            <v>1889.47</v>
          </cell>
          <cell r="F34">
            <v>-1889.47</v>
          </cell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>
            <v>42.38</v>
          </cell>
          <cell r="F38"/>
        </row>
        <row r="39">
          <cell r="D39">
            <v>4277.95</v>
          </cell>
          <cell r="F39"/>
        </row>
        <row r="40">
          <cell r="D40">
            <v>598.64</v>
          </cell>
          <cell r="F40">
            <v>-598.64</v>
          </cell>
        </row>
        <row r="41">
          <cell r="D41"/>
          <cell r="F41"/>
        </row>
        <row r="42">
          <cell r="D42">
            <v>110</v>
          </cell>
          <cell r="F42"/>
        </row>
        <row r="43">
          <cell r="D43">
            <v>3372.75</v>
          </cell>
          <cell r="F43"/>
        </row>
        <row r="44">
          <cell r="D44"/>
          <cell r="F44"/>
        </row>
        <row r="45">
          <cell r="D45">
            <v>6047.15</v>
          </cell>
          <cell r="F45">
            <v>-6047.15</v>
          </cell>
        </row>
        <row r="57">
          <cell r="D57"/>
          <cell r="F57"/>
        </row>
        <row r="58">
          <cell r="D58"/>
          <cell r="F58"/>
        </row>
        <row r="59">
          <cell r="D59"/>
          <cell r="F59"/>
        </row>
        <row r="60">
          <cell r="D60">
            <v>2809.21</v>
          </cell>
          <cell r="F60"/>
        </row>
        <row r="61">
          <cell r="D61">
            <v>1526.3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/>
          <cell r="F64"/>
        </row>
        <row r="65">
          <cell r="D65">
            <v>1045.26</v>
          </cell>
          <cell r="F65"/>
        </row>
        <row r="66">
          <cell r="D66"/>
          <cell r="F66"/>
        </row>
        <row r="67">
          <cell r="D67"/>
          <cell r="F67"/>
        </row>
        <row r="68">
          <cell r="D68">
            <v>3077.46</v>
          </cell>
          <cell r="F68"/>
        </row>
        <row r="69">
          <cell r="D69"/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7599.84</v>
          </cell>
          <cell r="F78"/>
        </row>
        <row r="79">
          <cell r="D79"/>
          <cell r="F79"/>
        </row>
        <row r="80">
          <cell r="D80">
            <v>8076.97</v>
          </cell>
          <cell r="F80"/>
        </row>
        <row r="81">
          <cell r="D81"/>
          <cell r="F81"/>
        </row>
        <row r="82">
          <cell r="D82"/>
          <cell r="F82"/>
        </row>
        <row r="83">
          <cell r="D83">
            <v>2863.98</v>
          </cell>
          <cell r="F83"/>
        </row>
        <row r="84">
          <cell r="D84">
            <v>2312.31</v>
          </cell>
          <cell r="F84"/>
        </row>
        <row r="85">
          <cell r="D85">
            <v>1675.15</v>
          </cell>
          <cell r="F85"/>
        </row>
        <row r="86">
          <cell r="D86">
            <v>7904.53</v>
          </cell>
          <cell r="F86"/>
        </row>
        <row r="87">
          <cell r="D87">
            <v>25625.8</v>
          </cell>
          <cell r="F87"/>
        </row>
        <row r="88">
          <cell r="D88"/>
          <cell r="F88"/>
        </row>
        <row r="89">
          <cell r="D89"/>
          <cell r="F89"/>
        </row>
        <row r="93">
          <cell r="D93">
            <v>16278</v>
          </cell>
          <cell r="F93"/>
        </row>
        <row r="94">
          <cell r="D94"/>
          <cell r="F94"/>
        </row>
        <row r="95">
          <cell r="D95">
            <v>2490</v>
          </cell>
          <cell r="F95"/>
        </row>
        <row r="96">
          <cell r="D96">
            <v>20656.05</v>
          </cell>
          <cell r="F96"/>
        </row>
        <row r="97">
          <cell r="D97">
            <v>1205.77</v>
          </cell>
          <cell r="F97"/>
        </row>
        <row r="98">
          <cell r="D98"/>
          <cell r="F98"/>
        </row>
        <row r="102">
          <cell r="D102">
            <v>1800.22</v>
          </cell>
          <cell r="F102"/>
        </row>
        <row r="103">
          <cell r="D103"/>
          <cell r="F103"/>
        </row>
        <row r="104">
          <cell r="D104">
            <v>504.71</v>
          </cell>
          <cell r="F104"/>
        </row>
        <row r="105">
          <cell r="D105"/>
          <cell r="F105"/>
        </row>
        <row r="106">
          <cell r="D106">
            <v>296.06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110.78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/>
          <cell r="F129"/>
        </row>
        <row r="130">
          <cell r="D130"/>
          <cell r="F130"/>
        </row>
        <row r="131">
          <cell r="D131">
            <v>195500.31</v>
          </cell>
          <cell r="F131"/>
        </row>
        <row r="132">
          <cell r="D132"/>
          <cell r="F132"/>
        </row>
        <row r="133">
          <cell r="D133"/>
          <cell r="F133"/>
        </row>
        <row r="134">
          <cell r="D134">
            <v>886.98</v>
          </cell>
          <cell r="F134"/>
        </row>
        <row r="135">
          <cell r="D135"/>
          <cell r="F135"/>
        </row>
        <row r="136">
          <cell r="D136">
            <v>616.96</v>
          </cell>
          <cell r="F136"/>
        </row>
        <row r="137">
          <cell r="D137"/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>
            <v>250</v>
          </cell>
          <cell r="F144"/>
        </row>
        <row r="145">
          <cell r="D145"/>
          <cell r="F145"/>
        </row>
        <row r="146">
          <cell r="D146"/>
          <cell r="F146"/>
        </row>
        <row r="150">
          <cell r="D150">
            <v>4750</v>
          </cell>
          <cell r="F150"/>
        </row>
        <row r="151">
          <cell r="D151"/>
          <cell r="F151"/>
        </row>
        <row r="152">
          <cell r="D152">
            <v>1434.78</v>
          </cell>
          <cell r="F152"/>
        </row>
        <row r="153">
          <cell r="D153"/>
          <cell r="F153"/>
        </row>
        <row r="154">
          <cell r="D154"/>
          <cell r="F154"/>
        </row>
        <row r="158">
          <cell r="D158"/>
          <cell r="F158"/>
        </row>
        <row r="159">
          <cell r="D159"/>
          <cell r="F159"/>
        </row>
        <row r="160">
          <cell r="D160">
            <v>937.82</v>
          </cell>
          <cell r="F160"/>
        </row>
        <row r="161">
          <cell r="D161"/>
          <cell r="F161"/>
        </row>
        <row r="162">
          <cell r="D162"/>
          <cell r="F162"/>
        </row>
        <row r="163"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/>
        </row>
        <row r="168">
          <cell r="D168">
            <v>3003.19</v>
          </cell>
          <cell r="F168"/>
        </row>
        <row r="169">
          <cell r="D169"/>
          <cell r="F169"/>
        </row>
        <row r="170">
          <cell r="D170">
            <v>86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1000</v>
          </cell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485137.04</v>
          </cell>
        </row>
      </sheetData>
      <sheetData sheetId="8"/>
      <sheetData sheetId="9"/>
      <sheetData sheetId="10"/>
      <sheetData sheetId="11">
        <row r="9">
          <cell r="C9">
            <v>1339</v>
          </cell>
          <cell r="D9"/>
          <cell r="E9"/>
          <cell r="F9"/>
        </row>
        <row r="22">
          <cell r="G22">
            <v>16</v>
          </cell>
        </row>
        <row r="24">
          <cell r="G24">
            <v>16</v>
          </cell>
        </row>
        <row r="28">
          <cell r="G28">
            <v>5552</v>
          </cell>
        </row>
        <row r="30">
          <cell r="G30">
            <v>0.24117435158501441</v>
          </cell>
        </row>
        <row r="32">
          <cell r="G32">
            <v>0.24117435158501441</v>
          </cell>
        </row>
        <row r="34">
          <cell r="G34">
            <v>1</v>
          </cell>
        </row>
      </sheetData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>
        <row r="39">
          <cell r="C39">
            <v>42917</v>
          </cell>
          <cell r="G39">
            <v>43281</v>
          </cell>
        </row>
      </sheetData>
      <sheetData sheetId="3"/>
      <sheetData sheetId="4"/>
      <sheetData sheetId="5">
        <row r="10">
          <cell r="E10">
            <v>3728646</v>
          </cell>
          <cell r="G10">
            <v>0</v>
          </cell>
        </row>
        <row r="15">
          <cell r="E15">
            <v>569345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21162</v>
          </cell>
          <cell r="G40">
            <v>4118</v>
          </cell>
        </row>
      </sheetData>
      <sheetData sheetId="6"/>
      <sheetData sheetId="7">
        <row r="10">
          <cell r="D10">
            <v>64298</v>
          </cell>
          <cell r="F10"/>
        </row>
        <row r="11">
          <cell r="D11"/>
          <cell r="F11"/>
        </row>
        <row r="12">
          <cell r="D12">
            <v>29680</v>
          </cell>
          <cell r="F12"/>
        </row>
        <row r="13">
          <cell r="D13">
            <v>191946</v>
          </cell>
          <cell r="F13">
            <v>-181664</v>
          </cell>
        </row>
        <row r="14">
          <cell r="D14"/>
          <cell r="F14"/>
        </row>
        <row r="15">
          <cell r="D15">
            <v>242281</v>
          </cell>
          <cell r="F15">
            <v>-96912.35</v>
          </cell>
        </row>
        <row r="16">
          <cell r="D16">
            <v>250699</v>
          </cell>
          <cell r="F16"/>
        </row>
        <row r="17">
          <cell r="D17"/>
          <cell r="F17"/>
        </row>
        <row r="18">
          <cell r="D18">
            <v>10729</v>
          </cell>
          <cell r="F18"/>
        </row>
        <row r="19">
          <cell r="D19">
            <v>7509</v>
          </cell>
          <cell r="F19"/>
        </row>
        <row r="20">
          <cell r="D20">
            <v>6769</v>
          </cell>
          <cell r="F20">
            <v>-4118</v>
          </cell>
        </row>
        <row r="21">
          <cell r="D21"/>
          <cell r="F21"/>
        </row>
        <row r="22">
          <cell r="D22"/>
          <cell r="F22"/>
        </row>
        <row r="23">
          <cell r="D23">
            <v>9886</v>
          </cell>
          <cell r="F23"/>
        </row>
        <row r="24">
          <cell r="D24"/>
          <cell r="F24"/>
        </row>
        <row r="25">
          <cell r="D25"/>
          <cell r="F25"/>
        </row>
        <row r="26">
          <cell r="D26">
            <v>195741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>
            <v>4548</v>
          </cell>
          <cell r="F29">
            <v>-4548</v>
          </cell>
        </row>
        <row r="30">
          <cell r="D30"/>
          <cell r="F30">
            <v>0</v>
          </cell>
        </row>
        <row r="31">
          <cell r="D31">
            <v>53448</v>
          </cell>
          <cell r="F31"/>
        </row>
        <row r="32">
          <cell r="D32"/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830</v>
          </cell>
          <cell r="F39"/>
        </row>
        <row r="40">
          <cell r="D40"/>
          <cell r="F40"/>
        </row>
        <row r="41">
          <cell r="D41">
            <v>3694</v>
          </cell>
          <cell r="F41"/>
        </row>
        <row r="42">
          <cell r="D42"/>
          <cell r="F42"/>
        </row>
        <row r="43">
          <cell r="D43">
            <v>3766</v>
          </cell>
          <cell r="F43"/>
        </row>
        <row r="44">
          <cell r="D44"/>
          <cell r="F44"/>
        </row>
        <row r="45">
          <cell r="D45"/>
          <cell r="F45"/>
        </row>
        <row r="57">
          <cell r="D57">
            <v>162143</v>
          </cell>
          <cell r="F57"/>
        </row>
        <row r="58">
          <cell r="D58">
            <v>21082</v>
          </cell>
          <cell r="F58"/>
        </row>
        <row r="59">
          <cell r="D59"/>
          <cell r="F59"/>
        </row>
        <row r="60">
          <cell r="D60">
            <v>-4229</v>
          </cell>
          <cell r="F60"/>
        </row>
        <row r="61">
          <cell r="D61">
            <v>17217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28042</v>
          </cell>
          <cell r="F64"/>
        </row>
        <row r="65">
          <cell r="D65">
            <v>5052</v>
          </cell>
          <cell r="F65"/>
        </row>
        <row r="66">
          <cell r="D66"/>
          <cell r="F66"/>
        </row>
        <row r="67">
          <cell r="D67">
            <v>22600</v>
          </cell>
          <cell r="F67"/>
        </row>
        <row r="68">
          <cell r="D68"/>
          <cell r="F68"/>
        </row>
        <row r="69">
          <cell r="D69">
            <v>660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>
            <v>-600</v>
          </cell>
        </row>
        <row r="73">
          <cell r="D73"/>
          <cell r="F73"/>
        </row>
        <row r="78">
          <cell r="D78">
            <v>58941</v>
          </cell>
          <cell r="F78"/>
        </row>
        <row r="79">
          <cell r="D79"/>
          <cell r="F79">
            <v>6448</v>
          </cell>
        </row>
        <row r="80">
          <cell r="D80"/>
          <cell r="F80"/>
        </row>
        <row r="81">
          <cell r="D81"/>
          <cell r="F81"/>
        </row>
        <row r="82">
          <cell r="D82">
            <v>195</v>
          </cell>
          <cell r="F82"/>
        </row>
        <row r="83">
          <cell r="D83">
            <v>9190</v>
          </cell>
          <cell r="F83"/>
        </row>
        <row r="84">
          <cell r="D84"/>
          <cell r="F84"/>
        </row>
        <row r="85">
          <cell r="D85">
            <v>68553</v>
          </cell>
          <cell r="F85"/>
        </row>
        <row r="86">
          <cell r="D86"/>
          <cell r="F86"/>
        </row>
        <row r="87">
          <cell r="D87">
            <v>50864</v>
          </cell>
          <cell r="F87"/>
        </row>
        <row r="88">
          <cell r="D88"/>
          <cell r="F88"/>
        </row>
        <row r="89">
          <cell r="D89">
            <v>22725</v>
          </cell>
          <cell r="F89"/>
        </row>
        <row r="93">
          <cell r="D93">
            <v>137725</v>
          </cell>
          <cell r="F93"/>
        </row>
        <row r="94">
          <cell r="D94"/>
          <cell r="F94">
            <v>15068</v>
          </cell>
        </row>
        <row r="95">
          <cell r="D95">
            <v>7200</v>
          </cell>
          <cell r="F95"/>
        </row>
        <row r="96">
          <cell r="D96">
            <v>186333</v>
          </cell>
          <cell r="F96"/>
        </row>
        <row r="97">
          <cell r="D97">
            <v>21482</v>
          </cell>
          <cell r="F97"/>
        </row>
        <row r="98">
          <cell r="D98">
            <v>1422</v>
          </cell>
          <cell r="F98"/>
        </row>
        <row r="102">
          <cell r="D102">
            <v>56100</v>
          </cell>
          <cell r="F102"/>
        </row>
        <row r="103">
          <cell r="D103"/>
          <cell r="F103">
            <v>6138</v>
          </cell>
        </row>
        <row r="104">
          <cell r="D104"/>
          <cell r="F104"/>
        </row>
        <row r="105">
          <cell r="D105"/>
          <cell r="F105"/>
        </row>
        <row r="106">
          <cell r="D106">
            <v>5700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18738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123181</v>
          </cell>
          <cell r="F129"/>
        </row>
        <row r="130">
          <cell r="D130"/>
          <cell r="F130">
            <v>13477</v>
          </cell>
        </row>
        <row r="131">
          <cell r="D131">
            <v>142756</v>
          </cell>
          <cell r="F131"/>
        </row>
        <row r="132">
          <cell r="D132"/>
          <cell r="F132">
            <v>15618</v>
          </cell>
        </row>
        <row r="133">
          <cell r="D133"/>
          <cell r="F133"/>
        </row>
        <row r="134">
          <cell r="D134">
            <v>16539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>
            <v>27741</v>
          </cell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/>
        </row>
        <row r="151">
          <cell r="D151"/>
          <cell r="F151"/>
        </row>
        <row r="152">
          <cell r="D152"/>
          <cell r="F152"/>
        </row>
        <row r="153">
          <cell r="D153"/>
          <cell r="F153"/>
        </row>
        <row r="154">
          <cell r="D154">
            <v>7661</v>
          </cell>
          <cell r="F154"/>
        </row>
        <row r="158">
          <cell r="D158">
            <v>1141769</v>
          </cell>
          <cell r="F158"/>
        </row>
        <row r="159">
          <cell r="D159"/>
          <cell r="F159">
            <v>124915</v>
          </cell>
        </row>
        <row r="160">
          <cell r="D160"/>
          <cell r="F160"/>
        </row>
        <row r="161">
          <cell r="D161"/>
          <cell r="F161"/>
        </row>
        <row r="162">
          <cell r="D162">
            <v>3780</v>
          </cell>
          <cell r="F162"/>
        </row>
        <row r="163">
          <cell r="D163">
            <v>968</v>
          </cell>
          <cell r="F163"/>
        </row>
        <row r="164">
          <cell r="D164"/>
          <cell r="F164"/>
        </row>
        <row r="165">
          <cell r="D165">
            <v>2349</v>
          </cell>
          <cell r="F165"/>
        </row>
        <row r="166">
          <cell r="D166">
            <v>12931</v>
          </cell>
          <cell r="F166"/>
        </row>
        <row r="167">
          <cell r="D167">
            <v>438652</v>
          </cell>
          <cell r="F167"/>
        </row>
        <row r="168">
          <cell r="D168"/>
          <cell r="F168"/>
        </row>
        <row r="169">
          <cell r="D169">
            <v>131</v>
          </cell>
          <cell r="F169"/>
        </row>
        <row r="170">
          <cell r="D170">
            <v>8360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6256</v>
          </cell>
          <cell r="F189"/>
        </row>
        <row r="190">
          <cell r="D190"/>
          <cell r="F190"/>
        </row>
        <row r="191">
          <cell r="D191">
            <v>12780</v>
          </cell>
          <cell r="F191"/>
        </row>
        <row r="192">
          <cell r="D192">
            <v>1600</v>
          </cell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>
            <v>2585</v>
          </cell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3923598</v>
          </cell>
        </row>
      </sheetData>
      <sheetData sheetId="8"/>
      <sheetData sheetId="9"/>
      <sheetData sheetId="10">
        <row r="9">
          <cell r="C9">
            <v>21375</v>
          </cell>
          <cell r="D9">
            <v>2081</v>
          </cell>
          <cell r="E9"/>
          <cell r="F9"/>
        </row>
        <row r="22">
          <cell r="G22">
            <v>66</v>
          </cell>
        </row>
        <row r="24">
          <cell r="G24">
            <v>66</v>
          </cell>
        </row>
        <row r="28">
          <cell r="G28">
            <v>24090</v>
          </cell>
        </row>
        <row r="30">
          <cell r="G30">
            <v>0.97368202573682028</v>
          </cell>
        </row>
        <row r="32">
          <cell r="G32">
            <v>0.97368202573682028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>
        <row r="39">
          <cell r="C39">
            <v>42917</v>
          </cell>
          <cell r="G39">
            <v>43281</v>
          </cell>
        </row>
      </sheetData>
      <sheetData sheetId="3"/>
      <sheetData sheetId="4"/>
      <sheetData sheetId="5">
        <row r="10">
          <cell r="E10">
            <v>3190997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14632</v>
          </cell>
          <cell r="G40">
            <v>0</v>
          </cell>
        </row>
      </sheetData>
      <sheetData sheetId="6"/>
      <sheetData sheetId="7">
        <row r="10">
          <cell r="D10">
            <v>39035</v>
          </cell>
          <cell r="F10">
            <v>265</v>
          </cell>
        </row>
        <row r="11">
          <cell r="D11"/>
          <cell r="F11"/>
        </row>
        <row r="12">
          <cell r="D12">
            <v>46726</v>
          </cell>
          <cell r="F12">
            <v>22459</v>
          </cell>
        </row>
        <row r="13">
          <cell r="D13">
            <v>390965</v>
          </cell>
          <cell r="F13">
            <v>-314296</v>
          </cell>
        </row>
        <row r="14">
          <cell r="D14"/>
          <cell r="F14"/>
        </row>
        <row r="15">
          <cell r="D15"/>
          <cell r="F15"/>
        </row>
        <row r="16">
          <cell r="D16"/>
          <cell r="F16"/>
        </row>
        <row r="17">
          <cell r="D17">
            <v>4362</v>
          </cell>
          <cell r="F17">
            <v>348</v>
          </cell>
        </row>
        <row r="18">
          <cell r="D18">
            <v>351</v>
          </cell>
          <cell r="F18">
            <v>3543</v>
          </cell>
        </row>
        <row r="19">
          <cell r="D19">
            <v>1463</v>
          </cell>
          <cell r="F19">
            <v>690</v>
          </cell>
        </row>
        <row r="20">
          <cell r="D20">
            <v>319</v>
          </cell>
          <cell r="F20">
            <v>2211</v>
          </cell>
        </row>
        <row r="21">
          <cell r="D21">
            <v>1474</v>
          </cell>
          <cell r="F21">
            <v>7288</v>
          </cell>
        </row>
        <row r="22">
          <cell r="D22"/>
          <cell r="F22"/>
        </row>
        <row r="23">
          <cell r="D23">
            <v>132</v>
          </cell>
          <cell r="F23">
            <v>9382</v>
          </cell>
        </row>
        <row r="24">
          <cell r="D24">
            <v>1909</v>
          </cell>
          <cell r="F24">
            <v>7303</v>
          </cell>
        </row>
        <row r="25">
          <cell r="D25"/>
          <cell r="F25"/>
        </row>
        <row r="26">
          <cell r="D26">
            <v>131950</v>
          </cell>
          <cell r="F26"/>
        </row>
        <row r="27">
          <cell r="D27">
            <v>1167</v>
          </cell>
          <cell r="F27">
            <v>-1167</v>
          </cell>
        </row>
        <row r="28">
          <cell r="D28"/>
          <cell r="F28">
            <v>0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>
            <v>-544</v>
          </cell>
          <cell r="F31">
            <v>17759</v>
          </cell>
        </row>
        <row r="32">
          <cell r="D32"/>
          <cell r="F32">
            <v>36042</v>
          </cell>
        </row>
        <row r="33">
          <cell r="D33"/>
          <cell r="F33">
            <v>0</v>
          </cell>
        </row>
        <row r="34">
          <cell r="D34">
            <v>75</v>
          </cell>
          <cell r="F34">
            <v>4900</v>
          </cell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7320</v>
          </cell>
          <cell r="F39"/>
        </row>
        <row r="40">
          <cell r="D40"/>
          <cell r="F40"/>
        </row>
        <row r="41">
          <cell r="D41">
            <v>542</v>
          </cell>
          <cell r="F41"/>
        </row>
        <row r="42">
          <cell r="D42">
            <v>1375</v>
          </cell>
          <cell r="F42"/>
        </row>
        <row r="43">
          <cell r="D43"/>
          <cell r="F43"/>
        </row>
        <row r="44">
          <cell r="D44"/>
          <cell r="F44"/>
        </row>
        <row r="45">
          <cell r="D45">
            <v>10511</v>
          </cell>
          <cell r="F45">
            <v>-2325</v>
          </cell>
        </row>
        <row r="57">
          <cell r="D57">
            <v>192000</v>
          </cell>
          <cell r="F57">
            <v>-192000</v>
          </cell>
        </row>
        <row r="58">
          <cell r="D58">
            <v>119</v>
          </cell>
          <cell r="F58">
            <v>26410</v>
          </cell>
        </row>
        <row r="59">
          <cell r="D59"/>
          <cell r="F59">
            <v>57434</v>
          </cell>
        </row>
        <row r="60">
          <cell r="D60">
            <v>5820</v>
          </cell>
          <cell r="F60">
            <v>1307</v>
          </cell>
        </row>
        <row r="61">
          <cell r="D61"/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3483</v>
          </cell>
          <cell r="F64"/>
        </row>
        <row r="65">
          <cell r="D65"/>
          <cell r="F65"/>
        </row>
        <row r="66">
          <cell r="D66"/>
          <cell r="F66"/>
        </row>
        <row r="67">
          <cell r="D67"/>
          <cell r="F67"/>
        </row>
        <row r="68">
          <cell r="D68"/>
          <cell r="F68"/>
        </row>
        <row r="69">
          <cell r="D69">
            <v>1022</v>
          </cell>
          <cell r="F69"/>
        </row>
        <row r="70">
          <cell r="D70"/>
          <cell r="F70"/>
        </row>
        <row r="71">
          <cell r="D71">
            <v>1163</v>
          </cell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69800</v>
          </cell>
          <cell r="F78"/>
        </row>
        <row r="79">
          <cell r="D79"/>
          <cell r="F79">
            <v>19358</v>
          </cell>
        </row>
        <row r="80">
          <cell r="D80">
            <v>12398</v>
          </cell>
          <cell r="F80">
            <v>484</v>
          </cell>
        </row>
        <row r="81">
          <cell r="D81"/>
          <cell r="F81"/>
        </row>
        <row r="82">
          <cell r="D82"/>
          <cell r="F82"/>
        </row>
        <row r="83">
          <cell r="D83">
            <v>16413</v>
          </cell>
          <cell r="F83">
            <v>98</v>
          </cell>
        </row>
        <row r="84">
          <cell r="D84">
            <v>1438</v>
          </cell>
          <cell r="F84"/>
        </row>
        <row r="85">
          <cell r="D85"/>
          <cell r="F85"/>
        </row>
        <row r="86">
          <cell r="D86">
            <v>32648</v>
          </cell>
          <cell r="F86">
            <v>7843</v>
          </cell>
        </row>
        <row r="87">
          <cell r="D87">
            <v>27290</v>
          </cell>
          <cell r="F87">
            <v>1657</v>
          </cell>
        </row>
        <row r="88">
          <cell r="D88"/>
          <cell r="F88"/>
        </row>
        <row r="89">
          <cell r="D89"/>
          <cell r="F89"/>
        </row>
        <row r="93">
          <cell r="D93">
            <v>149302</v>
          </cell>
          <cell r="F93"/>
        </row>
        <row r="94">
          <cell r="D94"/>
          <cell r="F94">
            <v>41406</v>
          </cell>
        </row>
        <row r="95">
          <cell r="D95">
            <v>2341</v>
          </cell>
          <cell r="F95"/>
        </row>
        <row r="96">
          <cell r="D96">
            <v>117817</v>
          </cell>
          <cell r="F96"/>
        </row>
        <row r="97">
          <cell r="D97">
            <v>14483</v>
          </cell>
          <cell r="F97">
            <v>469</v>
          </cell>
        </row>
        <row r="98">
          <cell r="D98"/>
          <cell r="F98"/>
        </row>
        <row r="102">
          <cell r="D102">
            <v>63130</v>
          </cell>
          <cell r="F102"/>
        </row>
        <row r="103">
          <cell r="D103"/>
          <cell r="F103">
            <v>17508</v>
          </cell>
        </row>
        <row r="104">
          <cell r="D104">
            <v>771</v>
          </cell>
          <cell r="F104"/>
        </row>
        <row r="105">
          <cell r="D105"/>
          <cell r="F105"/>
        </row>
        <row r="106">
          <cell r="D106">
            <v>72</v>
          </cell>
          <cell r="F106"/>
        </row>
        <row r="107">
          <cell r="D107"/>
          <cell r="F107"/>
        </row>
        <row r="121">
          <cell r="D121">
            <v>61076</v>
          </cell>
          <cell r="F121"/>
        </row>
        <row r="122">
          <cell r="D122"/>
          <cell r="F122">
            <v>16938</v>
          </cell>
        </row>
        <row r="123">
          <cell r="D123">
            <v>15533</v>
          </cell>
          <cell r="F123"/>
        </row>
        <row r="124">
          <cell r="D124">
            <v>1830</v>
          </cell>
          <cell r="F124"/>
        </row>
        <row r="125">
          <cell r="D125"/>
          <cell r="F125"/>
        </row>
        <row r="129">
          <cell r="D129"/>
          <cell r="F129"/>
        </row>
        <row r="130">
          <cell r="D130"/>
          <cell r="F130"/>
        </row>
        <row r="131">
          <cell r="D131">
            <v>215072</v>
          </cell>
          <cell r="F131"/>
        </row>
        <row r="132">
          <cell r="D132"/>
          <cell r="F132">
            <v>59646</v>
          </cell>
        </row>
        <row r="133">
          <cell r="D133"/>
          <cell r="F133"/>
        </row>
        <row r="134">
          <cell r="D134">
            <v>29576</v>
          </cell>
          <cell r="F134">
            <v>140</v>
          </cell>
        </row>
        <row r="135">
          <cell r="D135"/>
          <cell r="F135"/>
        </row>
        <row r="136">
          <cell r="D136"/>
          <cell r="F136"/>
        </row>
        <row r="137">
          <cell r="D137"/>
          <cell r="F137"/>
        </row>
        <row r="138">
          <cell r="D138"/>
          <cell r="F138"/>
        </row>
        <row r="139">
          <cell r="D139">
            <v>124</v>
          </cell>
          <cell r="F139">
            <v>98</v>
          </cell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>
            <v>4907</v>
          </cell>
          <cell r="F150"/>
        </row>
        <row r="151">
          <cell r="D151"/>
          <cell r="F151">
            <v>1361</v>
          </cell>
        </row>
        <row r="152">
          <cell r="D152">
            <v>5931</v>
          </cell>
          <cell r="F152">
            <v>1260</v>
          </cell>
        </row>
        <row r="153">
          <cell r="D153">
            <v>782</v>
          </cell>
          <cell r="F153">
            <v>88</v>
          </cell>
        </row>
        <row r="154">
          <cell r="D154"/>
          <cell r="F154"/>
        </row>
        <row r="158">
          <cell r="D158">
            <v>760692</v>
          </cell>
          <cell r="F158"/>
        </row>
        <row r="159">
          <cell r="D159"/>
          <cell r="F159">
            <v>210964</v>
          </cell>
        </row>
        <row r="160">
          <cell r="D160">
            <v>24290</v>
          </cell>
          <cell r="F160">
            <v>1938</v>
          </cell>
        </row>
        <row r="161">
          <cell r="D161"/>
          <cell r="F161"/>
        </row>
        <row r="162">
          <cell r="D162"/>
          <cell r="F162">
            <v>217</v>
          </cell>
        </row>
        <row r="163">
          <cell r="D163"/>
          <cell r="F163"/>
        </row>
        <row r="164">
          <cell r="D164">
            <v>1591</v>
          </cell>
          <cell r="F164"/>
        </row>
        <row r="165">
          <cell r="D165">
            <v>1920</v>
          </cell>
          <cell r="F165"/>
        </row>
        <row r="166">
          <cell r="D166"/>
          <cell r="F166"/>
        </row>
        <row r="167">
          <cell r="D167">
            <v>275426</v>
          </cell>
          <cell r="F167"/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11805</v>
          </cell>
          <cell r="F189"/>
        </row>
        <row r="190">
          <cell r="D190">
            <v>315</v>
          </cell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>
            <v>121</v>
          </cell>
          <cell r="F197"/>
        </row>
        <row r="198">
          <cell r="D198"/>
          <cell r="F198"/>
        </row>
        <row r="199">
          <cell r="D199">
            <v>1127</v>
          </cell>
          <cell r="F199"/>
        </row>
        <row r="204">
          <cell r="D204">
            <v>2762760</v>
          </cell>
        </row>
      </sheetData>
      <sheetData sheetId="8"/>
      <sheetData sheetId="9"/>
      <sheetData sheetId="10">
        <row r="9">
          <cell r="C9">
            <v>15809</v>
          </cell>
          <cell r="D9"/>
          <cell r="E9"/>
          <cell r="F9"/>
        </row>
        <row r="22">
          <cell r="G22">
            <v>45</v>
          </cell>
        </row>
        <row r="24">
          <cell r="G24">
            <v>45</v>
          </cell>
        </row>
        <row r="28">
          <cell r="G28">
            <v>16425</v>
          </cell>
        </row>
        <row r="30">
          <cell r="G30">
            <v>0.96249619482496196</v>
          </cell>
        </row>
        <row r="32">
          <cell r="G32">
            <v>0.96249619482496196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>
        <row r="39">
          <cell r="C39">
            <v>42917</v>
          </cell>
          <cell r="G39">
            <v>43281</v>
          </cell>
        </row>
      </sheetData>
      <sheetData sheetId="3"/>
      <sheetData sheetId="4"/>
      <sheetData sheetId="5">
        <row r="10">
          <cell r="E10">
            <v>937884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-8001</v>
          </cell>
          <cell r="G40">
            <v>0</v>
          </cell>
        </row>
      </sheetData>
      <sheetData sheetId="6"/>
      <sheetData sheetId="7">
        <row r="10">
          <cell r="D10">
            <v>28462</v>
          </cell>
          <cell r="F10">
            <v>98</v>
          </cell>
        </row>
        <row r="11">
          <cell r="D11"/>
          <cell r="F11"/>
        </row>
        <row r="12">
          <cell r="D12">
            <v>34300</v>
          </cell>
          <cell r="F12">
            <v>8324</v>
          </cell>
        </row>
        <row r="13">
          <cell r="D13">
            <v>104503</v>
          </cell>
          <cell r="F13">
            <v>-70379</v>
          </cell>
        </row>
        <row r="14">
          <cell r="D14"/>
          <cell r="F14"/>
        </row>
        <row r="15">
          <cell r="D15"/>
          <cell r="F15"/>
        </row>
        <row r="16">
          <cell r="D16"/>
          <cell r="F16"/>
        </row>
        <row r="17">
          <cell r="D17">
            <v>240</v>
          </cell>
          <cell r="F17">
            <v>129</v>
          </cell>
        </row>
        <row r="18">
          <cell r="D18">
            <v>3607</v>
          </cell>
          <cell r="F18">
            <v>1313</v>
          </cell>
        </row>
        <row r="19">
          <cell r="D19">
            <v>2151</v>
          </cell>
          <cell r="F19">
            <v>256</v>
          </cell>
        </row>
        <row r="20">
          <cell r="D20">
            <v>915</v>
          </cell>
          <cell r="F20">
            <v>819</v>
          </cell>
        </row>
        <row r="21">
          <cell r="D21"/>
          <cell r="F21">
            <v>2701</v>
          </cell>
        </row>
        <row r="22">
          <cell r="D22"/>
          <cell r="F22"/>
        </row>
        <row r="23">
          <cell r="D23"/>
          <cell r="F23">
            <v>3477</v>
          </cell>
        </row>
        <row r="24">
          <cell r="D24">
            <v>2046</v>
          </cell>
          <cell r="F24">
            <v>2707</v>
          </cell>
        </row>
        <row r="25">
          <cell r="D25"/>
          <cell r="F25"/>
        </row>
        <row r="26">
          <cell r="D26">
            <v>49065</v>
          </cell>
          <cell r="F26"/>
        </row>
        <row r="27">
          <cell r="D27">
            <v>173</v>
          </cell>
          <cell r="F27">
            <v>508</v>
          </cell>
        </row>
        <row r="28">
          <cell r="D28"/>
          <cell r="F28">
            <v>0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>
            <v>-4259</v>
          </cell>
          <cell r="F31">
            <v>6582</v>
          </cell>
        </row>
        <row r="32">
          <cell r="D32"/>
          <cell r="F32">
            <v>13358</v>
          </cell>
        </row>
        <row r="33">
          <cell r="D33"/>
          <cell r="F33">
            <v>0</v>
          </cell>
        </row>
        <row r="34">
          <cell r="D34"/>
          <cell r="F34">
            <v>1816</v>
          </cell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/>
          <cell r="F39"/>
        </row>
        <row r="40">
          <cell r="D40"/>
          <cell r="F40"/>
        </row>
        <row r="41">
          <cell r="D41"/>
          <cell r="F41"/>
        </row>
        <row r="42">
          <cell r="D42">
            <v>440</v>
          </cell>
          <cell r="F42"/>
        </row>
        <row r="43">
          <cell r="D43"/>
          <cell r="F43"/>
        </row>
        <row r="44">
          <cell r="D44"/>
          <cell r="F44"/>
        </row>
        <row r="45">
          <cell r="D45">
            <v>2133</v>
          </cell>
          <cell r="F45">
            <v>-610</v>
          </cell>
        </row>
        <row r="57">
          <cell r="D57">
            <v>115200</v>
          </cell>
          <cell r="F57"/>
        </row>
        <row r="58">
          <cell r="D58">
            <v>292</v>
          </cell>
          <cell r="F58"/>
        </row>
        <row r="59">
          <cell r="D59"/>
          <cell r="F59"/>
        </row>
        <row r="60">
          <cell r="D60">
            <v>4751</v>
          </cell>
          <cell r="F60">
            <v>484</v>
          </cell>
        </row>
        <row r="61">
          <cell r="D61"/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1435</v>
          </cell>
          <cell r="F64"/>
        </row>
        <row r="65">
          <cell r="D65"/>
          <cell r="F65"/>
        </row>
        <row r="66">
          <cell r="D66"/>
          <cell r="F66"/>
        </row>
        <row r="67">
          <cell r="D67"/>
          <cell r="F67"/>
        </row>
        <row r="68">
          <cell r="D68"/>
          <cell r="F68"/>
        </row>
        <row r="69">
          <cell r="D69">
            <v>152</v>
          </cell>
          <cell r="F69"/>
        </row>
        <row r="70">
          <cell r="D70"/>
          <cell r="F70"/>
        </row>
        <row r="71">
          <cell r="D71">
            <v>207</v>
          </cell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50775</v>
          </cell>
          <cell r="F78"/>
        </row>
        <row r="79">
          <cell r="D79"/>
          <cell r="F79">
            <v>10698</v>
          </cell>
        </row>
        <row r="80">
          <cell r="D80">
            <v>4026</v>
          </cell>
          <cell r="F80">
            <v>179</v>
          </cell>
        </row>
        <row r="81">
          <cell r="D81"/>
          <cell r="F81"/>
        </row>
        <row r="82">
          <cell r="D82"/>
          <cell r="F82"/>
        </row>
        <row r="83">
          <cell r="D83">
            <v>12109</v>
          </cell>
          <cell r="F83">
            <v>36</v>
          </cell>
        </row>
        <row r="84">
          <cell r="D84">
            <v>626</v>
          </cell>
          <cell r="F84"/>
        </row>
        <row r="85">
          <cell r="D85"/>
          <cell r="F85"/>
        </row>
        <row r="86">
          <cell r="D86">
            <v>12569</v>
          </cell>
          <cell r="F86">
            <v>2907</v>
          </cell>
        </row>
        <row r="87">
          <cell r="D87">
            <v>13726</v>
          </cell>
          <cell r="F87">
            <v>614</v>
          </cell>
        </row>
        <row r="88">
          <cell r="D88"/>
          <cell r="F88"/>
        </row>
        <row r="89">
          <cell r="D89"/>
          <cell r="F89"/>
        </row>
        <row r="93">
          <cell r="D93">
            <v>19800</v>
          </cell>
          <cell r="F93"/>
        </row>
        <row r="94">
          <cell r="D94"/>
          <cell r="F94">
            <v>4172</v>
          </cell>
        </row>
        <row r="95">
          <cell r="D95">
            <v>840</v>
          </cell>
          <cell r="F95"/>
        </row>
        <row r="96">
          <cell r="D96">
            <v>45296</v>
          </cell>
          <cell r="F96"/>
        </row>
        <row r="97">
          <cell r="D97">
            <v>6183</v>
          </cell>
          <cell r="F97">
            <v>174</v>
          </cell>
        </row>
        <row r="98">
          <cell r="D98"/>
          <cell r="F98"/>
        </row>
        <row r="102">
          <cell r="D102"/>
          <cell r="F102"/>
        </row>
        <row r="103">
          <cell r="D103"/>
          <cell r="F103"/>
        </row>
        <row r="104">
          <cell r="D104">
            <v>839</v>
          </cell>
          <cell r="F104"/>
        </row>
        <row r="105">
          <cell r="D105"/>
          <cell r="F105"/>
        </row>
        <row r="106">
          <cell r="D106">
            <v>235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5997</v>
          </cell>
          <cell r="F123"/>
        </row>
        <row r="124">
          <cell r="D124">
            <v>5805</v>
          </cell>
          <cell r="F124"/>
        </row>
        <row r="125">
          <cell r="D125"/>
          <cell r="F125"/>
        </row>
        <row r="129">
          <cell r="D129"/>
          <cell r="F129"/>
        </row>
        <row r="130">
          <cell r="D130"/>
          <cell r="F130"/>
        </row>
        <row r="131">
          <cell r="D131">
            <v>11500</v>
          </cell>
          <cell r="F131"/>
        </row>
        <row r="132">
          <cell r="D132"/>
          <cell r="F132">
            <v>2423</v>
          </cell>
        </row>
        <row r="133">
          <cell r="D133"/>
          <cell r="F133"/>
        </row>
        <row r="134">
          <cell r="D134">
            <v>3736</v>
          </cell>
          <cell r="F134">
            <v>52</v>
          </cell>
        </row>
        <row r="135">
          <cell r="D135"/>
          <cell r="F135"/>
        </row>
        <row r="136">
          <cell r="D136"/>
          <cell r="F136"/>
        </row>
        <row r="137">
          <cell r="D137"/>
          <cell r="F137"/>
        </row>
        <row r="138">
          <cell r="D138">
            <v>18040</v>
          </cell>
          <cell r="F138"/>
        </row>
        <row r="139">
          <cell r="D139"/>
          <cell r="F139">
            <v>36</v>
          </cell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>
            <v>30082</v>
          </cell>
          <cell r="F150"/>
        </row>
        <row r="151">
          <cell r="D151"/>
          <cell r="F151">
            <v>6338</v>
          </cell>
        </row>
        <row r="152">
          <cell r="D152">
            <v>3077</v>
          </cell>
          <cell r="F152">
            <v>467</v>
          </cell>
        </row>
        <row r="153">
          <cell r="D153">
            <v>1103</v>
          </cell>
          <cell r="F153">
            <v>32</v>
          </cell>
        </row>
        <row r="154">
          <cell r="D154"/>
          <cell r="F154"/>
        </row>
        <row r="158">
          <cell r="D158">
            <v>321076</v>
          </cell>
          <cell r="F158"/>
        </row>
        <row r="159">
          <cell r="D159"/>
          <cell r="F159">
            <v>67649</v>
          </cell>
        </row>
        <row r="160">
          <cell r="D160">
            <v>6889</v>
          </cell>
          <cell r="F160">
            <v>718</v>
          </cell>
        </row>
        <row r="161">
          <cell r="D161"/>
          <cell r="F161"/>
        </row>
        <row r="162">
          <cell r="D162"/>
          <cell r="F162">
            <v>80</v>
          </cell>
        </row>
        <row r="163">
          <cell r="D163"/>
          <cell r="F163"/>
        </row>
        <row r="164">
          <cell r="D164">
            <v>-944</v>
          </cell>
          <cell r="F164"/>
        </row>
        <row r="165">
          <cell r="D165">
            <v>900</v>
          </cell>
          <cell r="F165"/>
        </row>
        <row r="166">
          <cell r="D166"/>
          <cell r="F166"/>
        </row>
        <row r="167">
          <cell r="D167">
            <v>96518</v>
          </cell>
          <cell r="F167"/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6800</v>
          </cell>
          <cell r="F189"/>
        </row>
        <row r="190">
          <cell r="D190">
            <v>100</v>
          </cell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>
            <v>420</v>
          </cell>
          <cell r="F199"/>
        </row>
        <row r="204">
          <cell r="D204">
            <v>1023936</v>
          </cell>
        </row>
      </sheetData>
      <sheetData sheetId="8"/>
      <sheetData sheetId="9"/>
      <sheetData sheetId="10">
        <row r="9">
          <cell r="C9">
            <v>5445</v>
          </cell>
          <cell r="D9"/>
          <cell r="E9"/>
          <cell r="F9"/>
        </row>
        <row r="22">
          <cell r="G22">
            <v>15</v>
          </cell>
        </row>
        <row r="24">
          <cell r="G24">
            <v>15</v>
          </cell>
        </row>
        <row r="28">
          <cell r="G28">
            <v>5475</v>
          </cell>
        </row>
        <row r="30">
          <cell r="G30">
            <v>0.9945205479452055</v>
          </cell>
        </row>
        <row r="32">
          <cell r="G32">
            <v>0.9945205479452055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>
        <row r="39">
          <cell r="C39">
            <v>42917</v>
          </cell>
          <cell r="G39">
            <v>43281</v>
          </cell>
        </row>
      </sheetData>
      <sheetData sheetId="3"/>
      <sheetData sheetId="4"/>
      <sheetData sheetId="5">
        <row r="10">
          <cell r="E10">
            <v>1015542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400</v>
          </cell>
          <cell r="G40">
            <v>0</v>
          </cell>
        </row>
      </sheetData>
      <sheetData sheetId="6"/>
      <sheetData sheetId="7">
        <row r="10">
          <cell r="D10">
            <v>67717</v>
          </cell>
          <cell r="F10">
            <v>96</v>
          </cell>
        </row>
        <row r="11">
          <cell r="D11"/>
          <cell r="F11"/>
        </row>
        <row r="12">
          <cell r="D12">
            <v>24000</v>
          </cell>
          <cell r="F12">
            <v>8172</v>
          </cell>
        </row>
        <row r="13">
          <cell r="D13">
            <v>118816</v>
          </cell>
          <cell r="F13">
            <v>-72558</v>
          </cell>
        </row>
        <row r="14">
          <cell r="D14"/>
          <cell r="F14"/>
        </row>
        <row r="15">
          <cell r="D15"/>
          <cell r="F15"/>
        </row>
        <row r="16">
          <cell r="D16"/>
          <cell r="F16"/>
        </row>
        <row r="17">
          <cell r="D17">
            <v>413</v>
          </cell>
          <cell r="F17">
            <v>126</v>
          </cell>
        </row>
        <row r="18">
          <cell r="D18">
            <v>5630</v>
          </cell>
          <cell r="F18">
            <v>1289</v>
          </cell>
        </row>
        <row r="19">
          <cell r="D19">
            <v>2637</v>
          </cell>
          <cell r="F19">
            <v>251</v>
          </cell>
        </row>
        <row r="20">
          <cell r="D20">
            <v>1145</v>
          </cell>
          <cell r="F20">
            <v>804</v>
          </cell>
        </row>
        <row r="21">
          <cell r="D21">
            <v>880</v>
          </cell>
          <cell r="F21">
            <v>2652</v>
          </cell>
        </row>
        <row r="22">
          <cell r="D22"/>
          <cell r="F22"/>
        </row>
        <row r="23">
          <cell r="D23"/>
          <cell r="F23">
            <v>3414</v>
          </cell>
        </row>
        <row r="24">
          <cell r="D24">
            <v>1468</v>
          </cell>
          <cell r="F24">
            <v>2657</v>
          </cell>
        </row>
        <row r="25">
          <cell r="D25"/>
          <cell r="F25"/>
        </row>
        <row r="26">
          <cell r="D26">
            <v>52392</v>
          </cell>
          <cell r="F26"/>
        </row>
        <row r="27">
          <cell r="D27"/>
          <cell r="F27">
            <v>499</v>
          </cell>
        </row>
        <row r="28">
          <cell r="D28"/>
          <cell r="F28">
            <v>0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>
            <v>-147</v>
          </cell>
          <cell r="F31">
            <v>6462</v>
          </cell>
        </row>
        <row r="32">
          <cell r="D32"/>
          <cell r="F32">
            <v>13115</v>
          </cell>
        </row>
        <row r="33">
          <cell r="D33"/>
          <cell r="F33">
            <v>0</v>
          </cell>
        </row>
        <row r="34">
          <cell r="D34"/>
          <cell r="F34">
            <v>1783</v>
          </cell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/>
          <cell r="F39"/>
        </row>
        <row r="40">
          <cell r="D40"/>
          <cell r="F40"/>
        </row>
        <row r="41">
          <cell r="D41">
            <v>214</v>
          </cell>
          <cell r="F41"/>
        </row>
        <row r="42">
          <cell r="D42">
            <v>550</v>
          </cell>
          <cell r="F42"/>
        </row>
        <row r="43">
          <cell r="D43"/>
          <cell r="F43"/>
        </row>
        <row r="44">
          <cell r="D44"/>
          <cell r="F44"/>
        </row>
        <row r="45">
          <cell r="D45">
            <v>2428</v>
          </cell>
          <cell r="F45">
            <v>-400</v>
          </cell>
        </row>
        <row r="57">
          <cell r="D57">
            <v>117240</v>
          </cell>
          <cell r="F57">
            <v>-117240</v>
          </cell>
        </row>
        <row r="58">
          <cell r="D58">
            <v>467</v>
          </cell>
          <cell r="F58">
            <v>11923</v>
          </cell>
        </row>
        <row r="59">
          <cell r="D59"/>
          <cell r="F59">
            <v>40235</v>
          </cell>
        </row>
        <row r="60">
          <cell r="D60">
            <v>5688</v>
          </cell>
          <cell r="F60">
            <v>476</v>
          </cell>
        </row>
        <row r="61">
          <cell r="D61"/>
          <cell r="F61"/>
        </row>
        <row r="62">
          <cell r="D62"/>
          <cell r="F62"/>
        </row>
        <row r="63">
          <cell r="D63"/>
          <cell r="F63"/>
        </row>
        <row r="64">
          <cell r="D64"/>
          <cell r="F64"/>
        </row>
        <row r="65">
          <cell r="D65"/>
          <cell r="F65"/>
        </row>
        <row r="66">
          <cell r="D66"/>
          <cell r="F66"/>
        </row>
        <row r="67">
          <cell r="D67"/>
          <cell r="F67"/>
        </row>
        <row r="68">
          <cell r="D68"/>
          <cell r="F68"/>
        </row>
        <row r="69">
          <cell r="D69">
            <v>44</v>
          </cell>
          <cell r="F69">
            <v>764</v>
          </cell>
        </row>
        <row r="70">
          <cell r="D70"/>
          <cell r="F70"/>
        </row>
        <row r="71">
          <cell r="D71">
            <v>198</v>
          </cell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23079</v>
          </cell>
          <cell r="F78"/>
        </row>
        <row r="79">
          <cell r="D79"/>
          <cell r="F79">
            <v>6477</v>
          </cell>
        </row>
        <row r="80">
          <cell r="D80">
            <v>1613</v>
          </cell>
          <cell r="F80">
            <v>176</v>
          </cell>
        </row>
        <row r="81">
          <cell r="D81"/>
          <cell r="F81"/>
        </row>
        <row r="82">
          <cell r="D82"/>
          <cell r="F82"/>
        </row>
        <row r="83">
          <cell r="D83">
            <v>12690</v>
          </cell>
          <cell r="F83">
            <v>36</v>
          </cell>
        </row>
        <row r="84">
          <cell r="D84">
            <v>13688</v>
          </cell>
          <cell r="F84"/>
        </row>
        <row r="85">
          <cell r="D85"/>
          <cell r="F85"/>
        </row>
        <row r="86">
          <cell r="D86">
            <v>14810</v>
          </cell>
          <cell r="F86">
            <v>2854</v>
          </cell>
        </row>
        <row r="87">
          <cell r="D87">
            <v>29069</v>
          </cell>
          <cell r="F87">
            <v>603</v>
          </cell>
        </row>
        <row r="88">
          <cell r="D88"/>
          <cell r="F88"/>
        </row>
        <row r="89">
          <cell r="D89"/>
          <cell r="F89"/>
        </row>
        <row r="93">
          <cell r="D93">
            <v>9000</v>
          </cell>
          <cell r="F93"/>
        </row>
        <row r="94">
          <cell r="D94"/>
          <cell r="F94">
            <v>2526</v>
          </cell>
        </row>
        <row r="95">
          <cell r="D95">
            <v>845</v>
          </cell>
          <cell r="F95"/>
        </row>
        <row r="96">
          <cell r="D96">
            <v>57126</v>
          </cell>
          <cell r="F96"/>
        </row>
        <row r="97">
          <cell r="D97">
            <v>6762</v>
          </cell>
          <cell r="F97">
            <v>171</v>
          </cell>
        </row>
        <row r="98">
          <cell r="D98"/>
          <cell r="F98"/>
        </row>
        <row r="102">
          <cell r="D102"/>
          <cell r="F102"/>
        </row>
        <row r="103">
          <cell r="D103"/>
          <cell r="F103"/>
        </row>
        <row r="104">
          <cell r="D104">
            <v>103</v>
          </cell>
          <cell r="F104"/>
        </row>
        <row r="105">
          <cell r="D105"/>
          <cell r="F105"/>
        </row>
        <row r="106">
          <cell r="D106">
            <v>314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12843</v>
          </cell>
          <cell r="F123"/>
        </row>
        <row r="124">
          <cell r="D124">
            <v>1010</v>
          </cell>
          <cell r="F124"/>
        </row>
        <row r="125">
          <cell r="D125"/>
          <cell r="F125"/>
        </row>
        <row r="129">
          <cell r="D129"/>
          <cell r="F129"/>
        </row>
        <row r="130">
          <cell r="D130"/>
          <cell r="F130"/>
        </row>
        <row r="131">
          <cell r="D131"/>
          <cell r="F131"/>
        </row>
        <row r="132">
          <cell r="D132"/>
          <cell r="F132"/>
        </row>
        <row r="133">
          <cell r="D133"/>
          <cell r="F133"/>
        </row>
        <row r="134">
          <cell r="D134">
            <v>6479</v>
          </cell>
          <cell r="F134">
            <v>51</v>
          </cell>
        </row>
        <row r="135">
          <cell r="D135"/>
          <cell r="F135"/>
        </row>
        <row r="136">
          <cell r="D136"/>
          <cell r="F136"/>
        </row>
        <row r="137">
          <cell r="D137"/>
          <cell r="F137"/>
        </row>
        <row r="138">
          <cell r="D138"/>
          <cell r="F138"/>
        </row>
        <row r="139">
          <cell r="D139"/>
          <cell r="F139">
            <v>36</v>
          </cell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>
            <v>639</v>
          </cell>
          <cell r="F150"/>
        </row>
        <row r="151">
          <cell r="D151"/>
          <cell r="F151">
            <v>179</v>
          </cell>
        </row>
        <row r="152">
          <cell r="D152">
            <v>1840</v>
          </cell>
          <cell r="F152">
            <v>458</v>
          </cell>
        </row>
        <row r="153">
          <cell r="D153">
            <v>289</v>
          </cell>
          <cell r="F153">
            <v>32</v>
          </cell>
        </row>
        <row r="154">
          <cell r="D154"/>
          <cell r="F154"/>
        </row>
        <row r="158">
          <cell r="D158">
            <v>298952</v>
          </cell>
          <cell r="F158"/>
        </row>
        <row r="159">
          <cell r="D159"/>
          <cell r="F159">
            <v>83896</v>
          </cell>
        </row>
        <row r="160">
          <cell r="D160">
            <v>16304</v>
          </cell>
          <cell r="F160">
            <v>705</v>
          </cell>
        </row>
        <row r="161">
          <cell r="D161"/>
          <cell r="F161"/>
        </row>
        <row r="162">
          <cell r="D162"/>
          <cell r="F162">
            <v>79</v>
          </cell>
        </row>
        <row r="163">
          <cell r="D163"/>
          <cell r="F163"/>
        </row>
        <row r="164">
          <cell r="D164"/>
          <cell r="F164"/>
        </row>
        <row r="165">
          <cell r="D165">
            <v>1500</v>
          </cell>
          <cell r="F165"/>
        </row>
        <row r="166">
          <cell r="D166"/>
          <cell r="F166"/>
        </row>
        <row r="167">
          <cell r="D167">
            <v>87062</v>
          </cell>
          <cell r="F167"/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6915</v>
          </cell>
          <cell r="F189"/>
        </row>
        <row r="190">
          <cell r="D190">
            <v>240</v>
          </cell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>
            <v>336</v>
          </cell>
          <cell r="F199"/>
        </row>
        <row r="204">
          <cell r="D204">
            <v>1005288</v>
          </cell>
        </row>
      </sheetData>
      <sheetData sheetId="8"/>
      <sheetData sheetId="9"/>
      <sheetData sheetId="10">
        <row r="9">
          <cell r="C9">
            <v>5798</v>
          </cell>
          <cell r="D9"/>
          <cell r="E9"/>
          <cell r="F9"/>
        </row>
        <row r="22">
          <cell r="G22">
            <v>16</v>
          </cell>
        </row>
        <row r="24">
          <cell r="G24">
            <v>16</v>
          </cell>
        </row>
        <row r="28">
          <cell r="G28">
            <v>5840</v>
          </cell>
        </row>
        <row r="30">
          <cell r="G30">
            <v>0.99280821917808215</v>
          </cell>
        </row>
        <row r="32">
          <cell r="G32">
            <v>0.99280821917808215</v>
          </cell>
        </row>
        <row r="34">
          <cell r="G34">
            <v>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P213"/>
  <sheetViews>
    <sheetView showGridLines="0" zoomScale="90" zoomScaleNormal="90" workbookViewId="0">
      <selection activeCell="C1" sqref="C1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22" style="51" customWidth="1"/>
    <col min="11" max="11" width="15.796875" style="51" customWidth="1"/>
    <col min="12" max="12" width="5" style="50" customWidth="1"/>
    <col min="13" max="14" width="11.69921875" style="50"/>
    <col min="15" max="15" width="14.296875" style="50" bestFit="1" customWidth="1"/>
    <col min="16" max="16" width="20.296875" style="50" bestFit="1" customWidth="1"/>
    <col min="17" max="16384" width="11.69921875" style="50"/>
  </cols>
  <sheetData>
    <row r="1" spans="1:16" ht="22.5">
      <c r="B1" s="153" t="s">
        <v>333</v>
      </c>
      <c r="C1" s="277"/>
    </row>
    <row r="2" spans="1:16" ht="23" customHeight="1">
      <c r="A2" s="154" t="s">
        <v>401</v>
      </c>
      <c r="B2" s="155" t="s">
        <v>184</v>
      </c>
      <c r="C2" s="289" t="s">
        <v>384</v>
      </c>
      <c r="D2" s="156"/>
      <c r="E2" s="24"/>
    </row>
    <row r="3" spans="1:16">
      <c r="A3" s="23"/>
      <c r="B3" s="50" t="s">
        <v>185</v>
      </c>
      <c r="C3" s="266">
        <f>'[1]Sch A pg 1'!C39</f>
        <v>42917</v>
      </c>
      <c r="D3" s="24"/>
      <c r="E3" s="157"/>
    </row>
    <row r="4" spans="1:16">
      <c r="A4" s="23"/>
      <c r="B4" s="158" t="s">
        <v>186</v>
      </c>
      <c r="C4" s="159">
        <f>'[1]Sch A pg 1'!G39</f>
        <v>43281</v>
      </c>
      <c r="D4" s="24"/>
      <c r="E4" s="160"/>
      <c r="F4" s="277"/>
      <c r="G4" s="161"/>
    </row>
    <row r="5" spans="1:16">
      <c r="A5" s="23"/>
      <c r="B5" s="158"/>
      <c r="C5" s="162"/>
      <c r="D5" s="24"/>
      <c r="E5" s="157"/>
      <c r="F5" s="277"/>
      <c r="G5" s="161"/>
    </row>
    <row r="6" spans="1:16">
      <c r="A6" s="23"/>
      <c r="B6" s="158"/>
      <c r="C6" s="162"/>
      <c r="D6" s="24"/>
      <c r="F6" s="277"/>
    </row>
    <row r="7" spans="1:16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234">
        <v>7</v>
      </c>
      <c r="K7" s="234">
        <v>8</v>
      </c>
      <c r="M7" s="157">
        <v>9</v>
      </c>
      <c r="N7" s="157">
        <v>10</v>
      </c>
      <c r="O7" s="157">
        <v>11</v>
      </c>
      <c r="P7" s="157">
        <v>12</v>
      </c>
    </row>
    <row r="8" spans="1:16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  <c r="M8" s="167" t="s">
        <v>352</v>
      </c>
      <c r="N8" s="167" t="s">
        <v>353</v>
      </c>
      <c r="O8" s="167" t="s">
        <v>354</v>
      </c>
      <c r="P8" s="167" t="s">
        <v>355</v>
      </c>
    </row>
    <row r="9" spans="1:16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  <c r="M9" s="233" t="s">
        <v>356</v>
      </c>
      <c r="N9" s="233" t="s">
        <v>352</v>
      </c>
      <c r="O9" s="233" t="s">
        <v>357</v>
      </c>
      <c r="P9" s="233" t="s">
        <v>358</v>
      </c>
    </row>
    <row r="10" spans="1:16">
      <c r="A10" s="23"/>
      <c r="C10" s="162"/>
      <c r="D10" s="24"/>
      <c r="F10"/>
      <c r="G10" s="24"/>
    </row>
    <row r="11" spans="1:16" s="41" customFormat="1">
      <c r="A11" s="40" t="s">
        <v>335</v>
      </c>
      <c r="B11" s="171" t="s">
        <v>190</v>
      </c>
      <c r="C11" s="27"/>
      <c r="D11" s="27"/>
      <c r="E11" s="27"/>
      <c r="F11"/>
      <c r="G11" s="27"/>
      <c r="H11" s="172"/>
      <c r="J11" s="133"/>
      <c r="K11" s="133"/>
    </row>
    <row r="12" spans="1:16" s="41" customFormat="1">
      <c r="A12" s="127" t="s">
        <v>62</v>
      </c>
      <c r="B12" s="113" t="s">
        <v>191</v>
      </c>
      <c r="C12" s="267">
        <f>'[1]Sch B'!E10</f>
        <v>1433785</v>
      </c>
      <c r="D12" s="267">
        <f>'[1]Sch B'!G10</f>
        <v>0</v>
      </c>
      <c r="E12" s="174">
        <f>SUM(C12:D12)</f>
        <v>1433785</v>
      </c>
      <c r="F12" s="174"/>
      <c r="G12" s="174">
        <f>IF(ISERROR(E12+F12)," ",(E12+F12))</f>
        <v>1433785</v>
      </c>
      <c r="H12" s="175">
        <f t="shared" ref="H12:H17" si="0">IF(ISERROR(G12/$G$17),"",(G12/$G$17))</f>
        <v>0.9919929872045542</v>
      </c>
      <c r="J12" s="240" t="s">
        <v>346</v>
      </c>
      <c r="K12" s="241">
        <f>G17</f>
        <v>1445358</v>
      </c>
      <c r="M12" s="231">
        <f>IFERROR(G12/G$194,0)</f>
        <v>186.2300298740096</v>
      </c>
      <c r="N12" s="235">
        <f>SUMMARY!M12</f>
        <v>184.6118644900132</v>
      </c>
    </row>
    <row r="13" spans="1:16" s="41" customFormat="1">
      <c r="A13" s="127" t="s">
        <v>64</v>
      </c>
      <c r="B13" s="113" t="s">
        <v>192</v>
      </c>
      <c r="C13" s="267">
        <f>'[1]Sch B'!E15</f>
        <v>0</v>
      </c>
      <c r="D13" s="267">
        <f>'[1]Sch B'!G15</f>
        <v>0</v>
      </c>
      <c r="E13" s="174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42" t="s">
        <v>347</v>
      </c>
      <c r="K13" s="243">
        <f>G183</f>
        <v>1634214.54</v>
      </c>
      <c r="M13" s="231">
        <f>IFERROR(G13/G$195,0)</f>
        <v>0</v>
      </c>
      <c r="N13" s="235">
        <f>SUMMARY!M13</f>
        <v>273.59202306583376</v>
      </c>
    </row>
    <row r="14" spans="1:16" s="41" customFormat="1">
      <c r="A14" s="127" t="s">
        <v>66</v>
      </c>
      <c r="B14" s="113" t="s">
        <v>193</v>
      </c>
      <c r="C14" s="267">
        <f>'[1]Sch B'!E20</f>
        <v>0</v>
      </c>
      <c r="D14" s="267">
        <f>'[1]Sch B'!G20</f>
        <v>0</v>
      </c>
      <c r="E14" s="174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42" t="s">
        <v>348</v>
      </c>
      <c r="K14" s="243">
        <f>G198</f>
        <v>7699</v>
      </c>
      <c r="M14" s="231">
        <f>IFERROR(G14/G$196,0)</f>
        <v>0</v>
      </c>
      <c r="N14" s="235">
        <f>SUMMARY!M14</f>
        <v>185.53</v>
      </c>
    </row>
    <row r="15" spans="1:16" s="41" customFormat="1">
      <c r="A15" s="127" t="s">
        <v>68</v>
      </c>
      <c r="B15" s="179" t="s">
        <v>194</v>
      </c>
      <c r="C15" s="267">
        <f>'[1]Sch B'!E25</f>
        <v>0</v>
      </c>
      <c r="D15" s="267">
        <f>'[1]Sch B'!G25</f>
        <v>0</v>
      </c>
      <c r="E15" s="174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42" t="s">
        <v>349</v>
      </c>
      <c r="K15" s="243">
        <f>G201</f>
        <v>26</v>
      </c>
      <c r="M15" s="231">
        <f>IFERROR(G15/G$197,0)</f>
        <v>0</v>
      </c>
      <c r="N15" s="235">
        <f>SUMMARY!M15</f>
        <v>261.3311004784689</v>
      </c>
    </row>
    <row r="16" spans="1:16" s="41" customFormat="1">
      <c r="A16" s="127" t="s">
        <v>145</v>
      </c>
      <c r="B16" s="115" t="s">
        <v>195</v>
      </c>
      <c r="C16" s="267">
        <f>'[1]Sch B'!E40</f>
        <v>7905</v>
      </c>
      <c r="D16" s="267">
        <f>'[1]Sch B'!G40</f>
        <v>3668</v>
      </c>
      <c r="E16" s="174">
        <f t="shared" si="1"/>
        <v>11573</v>
      </c>
      <c r="F16" s="177"/>
      <c r="G16" s="177">
        <f>IF(ISERROR(E16+F16),"",(E16+F16))</f>
        <v>11573</v>
      </c>
      <c r="H16" s="178">
        <f t="shared" si="0"/>
        <v>8.0070127954458333E-3</v>
      </c>
      <c r="J16" s="242" t="s">
        <v>350</v>
      </c>
      <c r="K16" s="243">
        <f>G205</f>
        <v>9490</v>
      </c>
      <c r="M16" s="238" t="s">
        <v>196</v>
      </c>
      <c r="N16" s="236" t="str">
        <f>SUMMARY!M16</f>
        <v>n/a</v>
      </c>
    </row>
    <row r="17" spans="1:14" s="41" customFormat="1">
      <c r="A17" s="40"/>
      <c r="B17" s="179" t="s">
        <v>91</v>
      </c>
      <c r="C17" s="267">
        <f>SUM(C12:C16)</f>
        <v>1441690</v>
      </c>
      <c r="D17" s="267">
        <f>SUM(D12:D16)</f>
        <v>3668</v>
      </c>
      <c r="E17" s="177">
        <f>SUM(E12:E16)</f>
        <v>1445358</v>
      </c>
      <c r="F17" s="177">
        <f>SUM(F12:F16)</f>
        <v>0</v>
      </c>
      <c r="G17" s="177">
        <f>IF(ISERROR(E17+F17),"",(E17+F17))</f>
        <v>1445358</v>
      </c>
      <c r="H17" s="178">
        <f t="shared" si="0"/>
        <v>1</v>
      </c>
      <c r="J17" s="242"/>
      <c r="K17" s="243"/>
      <c r="M17" s="231">
        <f>IFERROR(G17/G$198,0)</f>
        <v>187.73321210546825</v>
      </c>
      <c r="N17" s="235">
        <f>SUMMARY!M17</f>
        <v>186.80187329400172</v>
      </c>
    </row>
    <row r="18" spans="1:14" s="41" customFormat="1">
      <c r="A18" s="40"/>
      <c r="B18" s="179"/>
      <c r="C18" s="27"/>
      <c r="D18" s="27"/>
      <c r="E18" s="27"/>
      <c r="F18" s="277"/>
      <c r="G18" s="27"/>
      <c r="H18" s="180"/>
      <c r="J18" s="242" t="s">
        <v>188</v>
      </c>
      <c r="K18" s="243">
        <f>J183</f>
        <v>46542.1</v>
      </c>
    </row>
    <row r="19" spans="1:14">
      <c r="A19" s="30" t="s">
        <v>336</v>
      </c>
      <c r="B19" s="181" t="s">
        <v>157</v>
      </c>
      <c r="C19" s="162"/>
      <c r="D19" s="24"/>
      <c r="F19"/>
      <c r="G19" s="24"/>
      <c r="J19" s="244" t="s">
        <v>309</v>
      </c>
      <c r="K19" s="245">
        <f>K183</f>
        <v>49890.025000000001</v>
      </c>
    </row>
    <row r="20" spans="1:14">
      <c r="A20" s="182" t="s">
        <v>197</v>
      </c>
      <c r="B20" s="158" t="s">
        <v>19</v>
      </c>
      <c r="F20"/>
    </row>
    <row r="21" spans="1:14" s="41" customFormat="1">
      <c r="A21" s="127" t="s">
        <v>198</v>
      </c>
      <c r="B21" s="113" t="s">
        <v>20</v>
      </c>
      <c r="C21" s="267">
        <f>'[1]Sch C'!D10</f>
        <v>34807</v>
      </c>
      <c r="D21" s="267">
        <f>'[1]Sch C'!F10</f>
        <v>0</v>
      </c>
      <c r="E21" s="174">
        <f t="shared" ref="E21:E56" si="2">SUM(C21:D21)</f>
        <v>34807</v>
      </c>
      <c r="F21" s="174"/>
      <c r="G21" s="174">
        <f t="shared" ref="G21:G57" si="3">IF(ISERROR(E21+F21),"",(E21+F21))</f>
        <v>34807</v>
      </c>
      <c r="H21" s="175">
        <f>IF(ISERROR(G21/$G$183),"",(G21/$G$183))</f>
        <v>2.1298917093223266E-2</v>
      </c>
      <c r="J21" s="255">
        <v>750</v>
      </c>
      <c r="K21" s="255">
        <v>840</v>
      </c>
      <c r="M21" s="231">
        <f>IFERROR(G21/G$198,0)</f>
        <v>4.5209767502273026</v>
      </c>
      <c r="N21" s="237">
        <f>SUMMARY!M21</f>
        <v>4.89361837414104</v>
      </c>
    </row>
    <row r="22" spans="1:14" s="41" customFormat="1">
      <c r="A22" s="127" t="s">
        <v>199</v>
      </c>
      <c r="B22" s="113" t="s">
        <v>200</v>
      </c>
      <c r="C22" s="267">
        <f>'[1]Sch C'!D11</f>
        <v>0</v>
      </c>
      <c r="D22" s="267">
        <f>'[1]Sch C'!F11</f>
        <v>0</v>
      </c>
      <c r="E22" s="174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  <c r="M22" s="231">
        <f t="shared" ref="M22:M57" si="5">IFERROR(G22/G$198,0)</f>
        <v>0</v>
      </c>
      <c r="N22" s="237">
        <f>SUMMARY!M22</f>
        <v>0.49748613628002669</v>
      </c>
    </row>
    <row r="23" spans="1:14" s="41" customFormat="1">
      <c r="A23" s="127" t="s">
        <v>201</v>
      </c>
      <c r="B23" s="113" t="s">
        <v>22</v>
      </c>
      <c r="C23" s="267">
        <f>'[1]Sch C'!D12</f>
        <v>25214</v>
      </c>
      <c r="D23" s="267">
        <f>'[1]Sch C'!F12</f>
        <v>0</v>
      </c>
      <c r="E23" s="174">
        <f t="shared" si="2"/>
        <v>25214</v>
      </c>
      <c r="F23" s="177"/>
      <c r="G23" s="177">
        <f t="shared" si="3"/>
        <v>25214</v>
      </c>
      <c r="H23" s="175">
        <f t="shared" si="4"/>
        <v>1.5428818788994497E-2</v>
      </c>
      <c r="J23" s="183">
        <v>1026</v>
      </c>
      <c r="K23" s="183">
        <v>1133.9849999999999</v>
      </c>
      <c r="M23" s="231">
        <f t="shared" si="5"/>
        <v>3.2749707754253801</v>
      </c>
      <c r="N23" s="237">
        <f>SUMMARY!M23</f>
        <v>3.2351822835056927</v>
      </c>
    </row>
    <row r="24" spans="1:14" s="41" customFormat="1">
      <c r="A24" s="127" t="s">
        <v>202</v>
      </c>
      <c r="B24" s="113" t="s">
        <v>23</v>
      </c>
      <c r="C24" s="267">
        <f>'[1]Sch C'!D13</f>
        <v>79997</v>
      </c>
      <c r="D24" s="267">
        <f>'[1]Sch C'!F13</f>
        <v>-73443</v>
      </c>
      <c r="E24" s="174">
        <f t="shared" si="2"/>
        <v>6554</v>
      </c>
      <c r="F24" s="177"/>
      <c r="G24" s="177">
        <f t="shared" si="3"/>
        <v>6554</v>
      </c>
      <c r="H24" s="175">
        <f t="shared" si="4"/>
        <v>4.0104893449301945E-3</v>
      </c>
      <c r="J24" s="133"/>
      <c r="K24" s="133"/>
      <c r="M24" s="231">
        <f t="shared" si="5"/>
        <v>0.85127938693336802</v>
      </c>
      <c r="N24" s="237">
        <f>SUMMARY!M24</f>
        <v>2.430674269571576</v>
      </c>
    </row>
    <row r="25" spans="1:14" s="41" customFormat="1">
      <c r="A25" s="127" t="s">
        <v>164</v>
      </c>
      <c r="B25" s="113" t="s">
        <v>163</v>
      </c>
      <c r="C25" s="267">
        <f>'[1]Sch C'!D14</f>
        <v>0</v>
      </c>
      <c r="D25" s="267">
        <f>'[1]Sch C'!F14</f>
        <v>0</v>
      </c>
      <c r="E25" s="174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  <c r="M25" s="231">
        <f t="shared" si="5"/>
        <v>0</v>
      </c>
      <c r="N25" s="237">
        <f>SUMMARY!M25</f>
        <v>8.9708827817366776E-2</v>
      </c>
    </row>
    <row r="26" spans="1:14" s="41" customFormat="1">
      <c r="A26" s="127" t="s">
        <v>203</v>
      </c>
      <c r="B26" s="113" t="s">
        <v>24</v>
      </c>
      <c r="C26" s="267">
        <f>'[1]Sch C'!D15</f>
        <v>95444</v>
      </c>
      <c r="D26" s="267">
        <f>'[1]Sch C'!F15</f>
        <v>-38177.589999999997</v>
      </c>
      <c r="E26" s="174">
        <f t="shared" si="2"/>
        <v>57266.41</v>
      </c>
      <c r="F26" s="177"/>
      <c r="G26" s="177">
        <f t="shared" si="3"/>
        <v>57266.41</v>
      </c>
      <c r="H26" s="175">
        <f t="shared" si="4"/>
        <v>3.5042161600153186E-2</v>
      </c>
      <c r="J26" s="133"/>
      <c r="K26" s="133"/>
      <c r="M26" s="231">
        <f t="shared" si="5"/>
        <v>7.4381620989738932</v>
      </c>
      <c r="N26" s="237">
        <f>SUMMARY!M26</f>
        <v>1.9962086756684334</v>
      </c>
    </row>
    <row r="27" spans="1:14" s="41" customFormat="1">
      <c r="A27" s="127" t="s">
        <v>204</v>
      </c>
      <c r="B27" s="113" t="s">
        <v>165</v>
      </c>
      <c r="C27" s="267">
        <f>'[1]Sch C'!D16</f>
        <v>96150.13</v>
      </c>
      <c r="D27" s="267">
        <f>'[1]Sch C'!F16</f>
        <v>0</v>
      </c>
      <c r="E27" s="174">
        <f t="shared" si="2"/>
        <v>96150.13</v>
      </c>
      <c r="F27" s="177"/>
      <c r="G27" s="177">
        <f t="shared" si="3"/>
        <v>96150.13</v>
      </c>
      <c r="H27" s="175">
        <f t="shared" si="4"/>
        <v>5.8835683838671514E-2</v>
      </c>
      <c r="J27" s="133"/>
      <c r="K27" s="133"/>
      <c r="M27" s="231">
        <f t="shared" si="5"/>
        <v>12.488651772957528</v>
      </c>
      <c r="N27" s="237">
        <f>SUMMARY!M27</f>
        <v>6.3970053910681761</v>
      </c>
    </row>
    <row r="28" spans="1:14" s="41" customFormat="1">
      <c r="A28" s="127" t="s">
        <v>205</v>
      </c>
      <c r="B28" s="113" t="s">
        <v>25</v>
      </c>
      <c r="C28" s="267">
        <f>'[1]Sch C'!D17</f>
        <v>0</v>
      </c>
      <c r="D28" s="267">
        <f>'[1]Sch C'!F17</f>
        <v>0</v>
      </c>
      <c r="E28" s="174">
        <f t="shared" si="2"/>
        <v>0</v>
      </c>
      <c r="F28" s="177"/>
      <c r="G28" s="177">
        <f t="shared" si="3"/>
        <v>0</v>
      </c>
      <c r="H28" s="175">
        <f t="shared" si="4"/>
        <v>0</v>
      </c>
      <c r="J28" s="133"/>
      <c r="K28" s="133"/>
      <c r="M28" s="231">
        <f t="shared" si="5"/>
        <v>0</v>
      </c>
      <c r="N28" s="237">
        <f>SUMMARY!M28</f>
        <v>0.11687604176601765</v>
      </c>
    </row>
    <row r="29" spans="1:14" s="41" customFormat="1">
      <c r="A29" s="127" t="s">
        <v>206</v>
      </c>
      <c r="B29" s="113" t="s">
        <v>26</v>
      </c>
      <c r="C29" s="267">
        <f>'[1]Sch C'!D18</f>
        <v>15921</v>
      </c>
      <c r="D29" s="267">
        <f>'[1]Sch C'!F18</f>
        <v>0</v>
      </c>
      <c r="E29" s="174">
        <f t="shared" si="2"/>
        <v>15921</v>
      </c>
      <c r="F29" s="177"/>
      <c r="G29" s="177">
        <f t="shared" si="3"/>
        <v>15921</v>
      </c>
      <c r="H29" s="175">
        <f t="shared" si="4"/>
        <v>9.7422949131268886E-3</v>
      </c>
      <c r="J29" s="133"/>
      <c r="K29" s="133"/>
      <c r="M29" s="231">
        <f t="shared" si="5"/>
        <v>2.0679309001168984</v>
      </c>
      <c r="N29" s="237">
        <f>SUMMARY!M29</f>
        <v>0.78350101508318237</v>
      </c>
    </row>
    <row r="30" spans="1:14" s="41" customFormat="1">
      <c r="A30" s="127" t="s">
        <v>207</v>
      </c>
      <c r="B30" s="113" t="s">
        <v>208</v>
      </c>
      <c r="C30" s="267">
        <f>'[1]Sch C'!D19</f>
        <v>4688</v>
      </c>
      <c r="D30" s="267">
        <f>'[1]Sch C'!F19</f>
        <v>-3850</v>
      </c>
      <c r="E30" s="174">
        <f t="shared" si="2"/>
        <v>838</v>
      </c>
      <c r="F30" s="177"/>
      <c r="G30" s="177">
        <f t="shared" si="3"/>
        <v>838</v>
      </c>
      <c r="H30" s="175">
        <f t="shared" si="4"/>
        <v>5.1278456988884701E-4</v>
      </c>
      <c r="J30" s="133"/>
      <c r="K30" s="133"/>
      <c r="M30" s="231">
        <f t="shared" si="5"/>
        <v>0.10884530458501104</v>
      </c>
      <c r="N30" s="237">
        <f>SUMMARY!M30</f>
        <v>0.40083114193451697</v>
      </c>
    </row>
    <row r="31" spans="1:14" s="41" customFormat="1">
      <c r="A31" s="127" t="s">
        <v>209</v>
      </c>
      <c r="B31" s="113" t="s">
        <v>210</v>
      </c>
      <c r="C31" s="267">
        <f>'[1]Sch C'!D20</f>
        <v>3642</v>
      </c>
      <c r="D31" s="267">
        <f>'[1]Sch C'!F20</f>
        <v>0</v>
      </c>
      <c r="E31" s="174">
        <f t="shared" si="2"/>
        <v>3642</v>
      </c>
      <c r="F31" s="177"/>
      <c r="G31" s="177">
        <f t="shared" si="3"/>
        <v>3642</v>
      </c>
      <c r="H31" s="175">
        <f t="shared" si="4"/>
        <v>2.2285935603045116E-3</v>
      </c>
      <c r="J31" s="133"/>
      <c r="K31" s="133"/>
      <c r="M31" s="231">
        <f t="shared" si="5"/>
        <v>0.4730484478503702</v>
      </c>
      <c r="N31" s="237">
        <f>SUMMARY!M31</f>
        <v>0.43509517256414104</v>
      </c>
    </row>
    <row r="32" spans="1:14" s="41" customFormat="1">
      <c r="A32" s="127" t="s">
        <v>211</v>
      </c>
      <c r="B32" s="113" t="s">
        <v>29</v>
      </c>
      <c r="C32" s="267">
        <f>'[1]Sch C'!D21</f>
        <v>0</v>
      </c>
      <c r="D32" s="267">
        <f>'[1]Sch C'!F21</f>
        <v>0</v>
      </c>
      <c r="E32" s="174">
        <f t="shared" si="2"/>
        <v>0</v>
      </c>
      <c r="F32" s="177"/>
      <c r="G32" s="177">
        <f t="shared" si="3"/>
        <v>0</v>
      </c>
      <c r="H32" s="175">
        <f t="shared" si="4"/>
        <v>0</v>
      </c>
      <c r="J32" s="133"/>
      <c r="K32" s="133"/>
      <c r="M32" s="231">
        <f t="shared" si="5"/>
        <v>0</v>
      </c>
      <c r="N32" s="237">
        <f>SUMMARY!M32</f>
        <v>0.49005045894476768</v>
      </c>
    </row>
    <row r="33" spans="1:14" s="41" customFormat="1">
      <c r="A33" s="40">
        <v>130</v>
      </c>
      <c r="B33" s="113" t="s">
        <v>166</v>
      </c>
      <c r="C33" s="267">
        <f>'[1]Sch C'!D22</f>
        <v>0</v>
      </c>
      <c r="D33" s="267">
        <f>'[1]Sch C'!F22</f>
        <v>0</v>
      </c>
      <c r="E33" s="174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  <c r="M33" s="231">
        <f t="shared" si="5"/>
        <v>0</v>
      </c>
      <c r="N33" s="237">
        <f>SUMMARY!M33</f>
        <v>0</v>
      </c>
    </row>
    <row r="34" spans="1:14" s="41" customFormat="1">
      <c r="A34" s="40">
        <v>140</v>
      </c>
      <c r="B34" s="113" t="s">
        <v>212</v>
      </c>
      <c r="C34" s="267">
        <f>'[1]Sch C'!D23</f>
        <v>6547</v>
      </c>
      <c r="D34" s="267">
        <f>'[1]Sch C'!F23</f>
        <v>0</v>
      </c>
      <c r="E34" s="174">
        <f t="shared" si="2"/>
        <v>6547</v>
      </c>
      <c r="F34" s="177"/>
      <c r="G34" s="177">
        <f t="shared" si="3"/>
        <v>6547</v>
      </c>
      <c r="H34" s="175">
        <f t="shared" si="4"/>
        <v>4.0062059416017676E-3</v>
      </c>
      <c r="J34" s="133"/>
      <c r="K34" s="133"/>
      <c r="M34" s="231">
        <f t="shared" si="5"/>
        <v>0.85037017794518766</v>
      </c>
      <c r="N34" s="237">
        <f>SUMMARY!M34</f>
        <v>0.62292362123544942</v>
      </c>
    </row>
    <row r="35" spans="1:14" s="41" customFormat="1">
      <c r="A35" s="40">
        <v>150</v>
      </c>
      <c r="B35" s="113" t="s">
        <v>31</v>
      </c>
      <c r="C35" s="267">
        <f>'[1]Sch C'!D24</f>
        <v>0</v>
      </c>
      <c r="D35" s="267">
        <f>'[1]Sch C'!F24</f>
        <v>0</v>
      </c>
      <c r="E35" s="174">
        <f t="shared" si="2"/>
        <v>0</v>
      </c>
      <c r="F35" s="177"/>
      <c r="G35" s="177">
        <f t="shared" si="3"/>
        <v>0</v>
      </c>
      <c r="H35" s="175">
        <f t="shared" si="4"/>
        <v>0</v>
      </c>
      <c r="J35" s="133"/>
      <c r="K35" s="133"/>
      <c r="M35" s="231">
        <f t="shared" si="5"/>
        <v>0</v>
      </c>
      <c r="N35" s="237">
        <f>SUMMARY!M35</f>
        <v>0.42186212127405426</v>
      </c>
    </row>
    <row r="36" spans="1:14" s="41" customFormat="1">
      <c r="A36" s="40">
        <v>160</v>
      </c>
      <c r="B36" s="113" t="s">
        <v>32</v>
      </c>
      <c r="C36" s="267">
        <f>'[1]Sch C'!D25</f>
        <v>0</v>
      </c>
      <c r="D36" s="267">
        <f>'[1]Sch C'!F25</f>
        <v>0</v>
      </c>
      <c r="E36" s="174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  <c r="M36" s="231">
        <f t="shared" si="5"/>
        <v>0</v>
      </c>
      <c r="N36" s="237">
        <f>SUMMARY!M36</f>
        <v>0.28779311378469336</v>
      </c>
    </row>
    <row r="37" spans="1:14" s="41" customFormat="1">
      <c r="A37" s="40">
        <v>170</v>
      </c>
      <c r="B37" s="113" t="s">
        <v>33</v>
      </c>
      <c r="C37" s="267">
        <f>'[1]Sch C'!D26</f>
        <v>64422</v>
      </c>
      <c r="D37" s="267">
        <f>'[1]Sch C'!F26</f>
        <v>0</v>
      </c>
      <c r="E37" s="174">
        <f t="shared" si="2"/>
        <v>64422</v>
      </c>
      <c r="F37" s="177"/>
      <c r="G37" s="177">
        <f t="shared" si="3"/>
        <v>64422</v>
      </c>
      <c r="H37" s="175">
        <f t="shared" si="4"/>
        <v>3.942077274627602E-2</v>
      </c>
      <c r="J37" s="133"/>
      <c r="K37" s="133"/>
      <c r="M37" s="231">
        <f t="shared" si="5"/>
        <v>8.3675802052214578</v>
      </c>
      <c r="N37" s="237">
        <f>SUMMARY!M37</f>
        <v>7.4287387080511769</v>
      </c>
    </row>
    <row r="38" spans="1:14" s="41" customFormat="1">
      <c r="A38" s="40">
        <v>180</v>
      </c>
      <c r="B38" s="113" t="s">
        <v>213</v>
      </c>
      <c r="C38" s="267">
        <f>'[1]Sch C'!D27</f>
        <v>0</v>
      </c>
      <c r="D38" s="267">
        <f>'[1]Sch C'!F27</f>
        <v>0</v>
      </c>
      <c r="E38" s="174">
        <f t="shared" si="2"/>
        <v>0</v>
      </c>
      <c r="F38" s="177"/>
      <c r="G38" s="177">
        <f t="shared" si="3"/>
        <v>0</v>
      </c>
      <c r="H38" s="175">
        <f t="shared" si="4"/>
        <v>0</v>
      </c>
      <c r="J38" s="133"/>
      <c r="K38" s="133"/>
      <c r="M38" s="231">
        <f t="shared" si="5"/>
        <v>0</v>
      </c>
      <c r="N38" s="237">
        <f>SUMMARY!M38</f>
        <v>3.4646492172278012E-2</v>
      </c>
    </row>
    <row r="39" spans="1:14" s="41" customFormat="1">
      <c r="A39" s="40">
        <v>190</v>
      </c>
      <c r="B39" s="113" t="s">
        <v>35</v>
      </c>
      <c r="C39" s="267">
        <f>'[1]Sch C'!D28</f>
        <v>0</v>
      </c>
      <c r="D39" s="267">
        <f>'[1]Sch C'!F28</f>
        <v>0</v>
      </c>
      <c r="E39" s="174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  <c r="M39" s="231">
        <f t="shared" si="5"/>
        <v>0</v>
      </c>
      <c r="N39" s="237">
        <f>SUMMARY!M39</f>
        <v>0</v>
      </c>
    </row>
    <row r="40" spans="1:14" s="41" customFormat="1">
      <c r="A40" s="40">
        <v>200</v>
      </c>
      <c r="B40" s="113" t="s">
        <v>36</v>
      </c>
      <c r="C40" s="267">
        <f>'[1]Sch C'!D29</f>
        <v>1909</v>
      </c>
      <c r="D40" s="267">
        <f>'[1]Sch C'!F29</f>
        <v>-1909</v>
      </c>
      <c r="E40" s="174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  <c r="M40" s="231">
        <f t="shared" si="5"/>
        <v>0</v>
      </c>
      <c r="N40" s="237">
        <f>SUMMARY!M40</f>
        <v>0</v>
      </c>
    </row>
    <row r="41" spans="1:14" s="41" customFormat="1">
      <c r="A41" s="40">
        <v>210</v>
      </c>
      <c r="B41" s="113" t="s">
        <v>37</v>
      </c>
      <c r="C41" s="267">
        <f>'[1]Sch C'!D30</f>
        <v>0</v>
      </c>
      <c r="D41" s="267">
        <f>'[1]Sch C'!F30</f>
        <v>0</v>
      </c>
      <c r="E41" s="174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  <c r="M41" s="231">
        <f t="shared" si="5"/>
        <v>0</v>
      </c>
      <c r="N41" s="237">
        <f>SUMMARY!M41</f>
        <v>0</v>
      </c>
    </row>
    <row r="42" spans="1:14" s="41" customFormat="1">
      <c r="A42" s="40">
        <v>220</v>
      </c>
      <c r="B42" s="113" t="s">
        <v>214</v>
      </c>
      <c r="C42" s="267">
        <f>'[1]Sch C'!D31</f>
        <v>21880</v>
      </c>
      <c r="D42" s="267">
        <f>'[1]Sch C'!F31</f>
        <v>0</v>
      </c>
      <c r="E42" s="174">
        <f t="shared" si="2"/>
        <v>21880</v>
      </c>
      <c r="F42" s="177"/>
      <c r="G42" s="177">
        <f t="shared" si="3"/>
        <v>21880</v>
      </c>
      <c r="H42" s="175">
        <f t="shared" si="4"/>
        <v>1.3388694975140778E-2</v>
      </c>
      <c r="J42" s="133"/>
      <c r="K42" s="133"/>
      <c r="M42" s="231">
        <f t="shared" si="5"/>
        <v>2.8419275230549421</v>
      </c>
      <c r="N42" s="237">
        <f>SUMMARY!M42</f>
        <v>1.5147902388511165</v>
      </c>
    </row>
    <row r="43" spans="1:14" s="41" customFormat="1">
      <c r="A43" s="40">
        <v>230</v>
      </c>
      <c r="B43" s="113" t="s">
        <v>148</v>
      </c>
      <c r="C43" s="267">
        <f>'[1]Sch C'!D32</f>
        <v>0</v>
      </c>
      <c r="D43" s="267">
        <f>'[1]Sch C'!F32</f>
        <v>0</v>
      </c>
      <c r="E43" s="174">
        <f t="shared" si="2"/>
        <v>0</v>
      </c>
      <c r="F43" s="177"/>
      <c r="G43" s="177">
        <f t="shared" si="3"/>
        <v>0</v>
      </c>
      <c r="H43" s="175">
        <f t="shared" si="4"/>
        <v>0</v>
      </c>
      <c r="J43" s="133"/>
      <c r="K43" s="133"/>
      <c r="M43" s="231">
        <f t="shared" si="5"/>
        <v>0</v>
      </c>
      <c r="N43" s="237">
        <f>SUMMARY!M43</f>
        <v>0.91162758482870754</v>
      </c>
    </row>
    <row r="44" spans="1:14" s="41" customFormat="1">
      <c r="A44" s="40">
        <v>240</v>
      </c>
      <c r="B44" s="113" t="s">
        <v>167</v>
      </c>
      <c r="C44" s="267">
        <f>'[1]Sch C'!D33</f>
        <v>0</v>
      </c>
      <c r="D44" s="267">
        <f>'[1]Sch C'!F33</f>
        <v>0</v>
      </c>
      <c r="E44" s="174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  <c r="M44" s="231">
        <f t="shared" si="5"/>
        <v>0</v>
      </c>
      <c r="N44" s="237">
        <f>SUMMARY!M44</f>
        <v>0</v>
      </c>
    </row>
    <row r="45" spans="1:14" s="41" customFormat="1">
      <c r="A45" s="40">
        <v>250</v>
      </c>
      <c r="B45" s="113" t="s">
        <v>168</v>
      </c>
      <c r="C45" s="267">
        <f>'[1]Sch C'!D34</f>
        <v>0</v>
      </c>
      <c r="D45" s="267">
        <f>'[1]Sch C'!F34</f>
        <v>0</v>
      </c>
      <c r="E45" s="174">
        <f t="shared" si="2"/>
        <v>0</v>
      </c>
      <c r="F45" s="177"/>
      <c r="G45" s="177">
        <f t="shared" si="3"/>
        <v>0</v>
      </c>
      <c r="H45" s="175">
        <f t="shared" si="4"/>
        <v>0</v>
      </c>
      <c r="J45" s="133"/>
      <c r="K45" s="133"/>
      <c r="M45" s="231">
        <f t="shared" si="5"/>
        <v>0</v>
      </c>
      <c r="N45" s="237">
        <f>SUMMARY!M45</f>
        <v>0.95284109747069434</v>
      </c>
    </row>
    <row r="46" spans="1:14" s="41" customFormat="1">
      <c r="A46" s="40">
        <v>270</v>
      </c>
      <c r="B46" s="113" t="s">
        <v>215</v>
      </c>
      <c r="C46" s="267">
        <f>'[1]Sch C'!D35</f>
        <v>0</v>
      </c>
      <c r="D46" s="267">
        <f>'[1]Sch C'!F35</f>
        <v>0</v>
      </c>
      <c r="E46" s="174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  <c r="M46" s="231">
        <f t="shared" si="5"/>
        <v>0</v>
      </c>
      <c r="N46" s="237">
        <f>SUMMARY!M46</f>
        <v>0</v>
      </c>
    </row>
    <row r="47" spans="1:14" s="41" customFormat="1">
      <c r="A47" s="40">
        <v>280</v>
      </c>
      <c r="B47" s="113" t="s">
        <v>216</v>
      </c>
      <c r="C47" s="267">
        <f>'[1]Sch C'!D36</f>
        <v>0</v>
      </c>
      <c r="D47" s="267">
        <f>'[1]Sch C'!F36</f>
        <v>0</v>
      </c>
      <c r="E47" s="174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55">
        <v>0</v>
      </c>
      <c r="K47" s="255">
        <v>0</v>
      </c>
      <c r="M47" s="231">
        <f t="shared" si="5"/>
        <v>0</v>
      </c>
      <c r="N47" s="237">
        <f>SUMMARY!M47</f>
        <v>0.19233028581290676</v>
      </c>
    </row>
    <row r="48" spans="1:14" s="41" customFormat="1">
      <c r="A48" s="40">
        <v>290</v>
      </c>
      <c r="B48" s="113" t="s">
        <v>170</v>
      </c>
      <c r="C48" s="267">
        <f>'[1]Sch C'!D37</f>
        <v>0</v>
      </c>
      <c r="D48" s="267">
        <f>'[1]Sch C'!F37</f>
        <v>0</v>
      </c>
      <c r="E48" s="174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  <c r="M48" s="231">
        <f t="shared" si="5"/>
        <v>0</v>
      </c>
      <c r="N48" s="237">
        <f>SUMMARY!M48</f>
        <v>0</v>
      </c>
    </row>
    <row r="49" spans="1:16" s="41" customFormat="1">
      <c r="A49" s="40">
        <v>300</v>
      </c>
      <c r="B49" s="113" t="s">
        <v>171</v>
      </c>
      <c r="C49" s="267">
        <f>'[1]Sch C'!D38</f>
        <v>0</v>
      </c>
      <c r="D49" s="267">
        <f>'[1]Sch C'!F38</f>
        <v>0</v>
      </c>
      <c r="E49" s="174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  <c r="M49" s="231">
        <f t="shared" si="5"/>
        <v>0</v>
      </c>
      <c r="N49" s="237">
        <f>SUMMARY!M49</f>
        <v>1.5984176510929746E-2</v>
      </c>
    </row>
    <row r="50" spans="1:16" s="41" customFormat="1">
      <c r="A50" s="40">
        <v>310</v>
      </c>
      <c r="B50" s="113" t="s">
        <v>172</v>
      </c>
      <c r="C50" s="267">
        <f>'[1]Sch C'!D39</f>
        <v>596</v>
      </c>
      <c r="D50" s="267">
        <f>'[1]Sch C'!F39</f>
        <v>0</v>
      </c>
      <c r="E50" s="174">
        <f t="shared" si="2"/>
        <v>596</v>
      </c>
      <c r="F50" s="177"/>
      <c r="G50" s="177">
        <f t="shared" si="3"/>
        <v>596</v>
      </c>
      <c r="H50" s="175">
        <f t="shared" si="4"/>
        <v>3.6470119767750933E-4</v>
      </c>
      <c r="J50" s="133"/>
      <c r="K50" s="133"/>
      <c r="M50" s="231">
        <f t="shared" si="5"/>
        <v>7.7412650993635534E-2</v>
      </c>
      <c r="N50" s="237">
        <f>SUMMARY!M50</f>
        <v>0.13508290981428747</v>
      </c>
    </row>
    <row r="51" spans="1:16" s="41" customFormat="1">
      <c r="A51" s="40">
        <v>320</v>
      </c>
      <c r="B51" s="113" t="s">
        <v>173</v>
      </c>
      <c r="C51" s="267">
        <f>'[1]Sch C'!D40</f>
        <v>0</v>
      </c>
      <c r="D51" s="267">
        <f>'[1]Sch C'!F40</f>
        <v>0</v>
      </c>
      <c r="E51" s="174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  <c r="M51" s="231">
        <f t="shared" si="5"/>
        <v>0</v>
      </c>
      <c r="N51" s="237">
        <f>SUMMARY!M51</f>
        <v>6.1666189781950142E-3</v>
      </c>
    </row>
    <row r="52" spans="1:16" s="41" customFormat="1">
      <c r="A52" s="40">
        <v>330</v>
      </c>
      <c r="B52" s="113" t="s">
        <v>44</v>
      </c>
      <c r="C52" s="267">
        <f>'[1]Sch C'!D41</f>
        <v>4859</v>
      </c>
      <c r="D52" s="267">
        <f>'[1]Sch C'!F41</f>
        <v>0</v>
      </c>
      <c r="E52" s="174">
        <f t="shared" si="2"/>
        <v>4859</v>
      </c>
      <c r="F52" s="177"/>
      <c r="G52" s="177">
        <f t="shared" si="3"/>
        <v>4859</v>
      </c>
      <c r="H52" s="175">
        <f t="shared" si="4"/>
        <v>2.9732938246896275E-3</v>
      </c>
      <c r="J52" s="133"/>
      <c r="K52" s="133"/>
      <c r="M52" s="231">
        <f t="shared" si="5"/>
        <v>0.63112092479542803</v>
      </c>
      <c r="N52" s="237">
        <f>SUMMARY!M52</f>
        <v>0.42601224458281667</v>
      </c>
    </row>
    <row r="53" spans="1:16" s="41" customFormat="1">
      <c r="A53" s="40">
        <v>340</v>
      </c>
      <c r="B53" s="113" t="s">
        <v>174</v>
      </c>
      <c r="C53" s="267">
        <f>'[1]Sch C'!D42</f>
        <v>0</v>
      </c>
      <c r="D53" s="267">
        <f>'[1]Sch C'!F42</f>
        <v>0</v>
      </c>
      <c r="E53" s="174">
        <f t="shared" si="2"/>
        <v>0</v>
      </c>
      <c r="F53" s="177"/>
      <c r="G53" s="177">
        <f t="shared" si="3"/>
        <v>0</v>
      </c>
      <c r="H53" s="175">
        <f t="shared" si="4"/>
        <v>0</v>
      </c>
      <c r="J53" s="133"/>
      <c r="K53" s="133"/>
      <c r="M53" s="231">
        <f t="shared" si="5"/>
        <v>0</v>
      </c>
      <c r="N53" s="237">
        <f>SUMMARY!M53</f>
        <v>7.6151676590410528E-2</v>
      </c>
    </row>
    <row r="54" spans="1:16" s="41" customFormat="1">
      <c r="A54" s="40">
        <v>350</v>
      </c>
      <c r="B54" s="113" t="s">
        <v>175</v>
      </c>
      <c r="C54" s="267">
        <f>'[1]Sch C'!D43</f>
        <v>3264</v>
      </c>
      <c r="D54" s="267">
        <f>'[1]Sch C'!F43</f>
        <v>0</v>
      </c>
      <c r="E54" s="174">
        <f t="shared" si="2"/>
        <v>3264</v>
      </c>
      <c r="F54" s="177"/>
      <c r="G54" s="177">
        <f t="shared" si="3"/>
        <v>3264</v>
      </c>
      <c r="H54" s="175">
        <f t="shared" si="4"/>
        <v>1.9972897805694469E-3</v>
      </c>
      <c r="J54" s="133"/>
      <c r="K54" s="133"/>
      <c r="M54" s="231">
        <f t="shared" si="5"/>
        <v>0.4239511624886349</v>
      </c>
      <c r="N54" s="237">
        <f>SUMMARY!M54</f>
        <v>0.14480490873334878</v>
      </c>
    </row>
    <row r="55" spans="1:16" s="41" customFormat="1">
      <c r="A55" s="40">
        <v>360</v>
      </c>
      <c r="B55" s="113" t="s">
        <v>176</v>
      </c>
      <c r="C55" s="267">
        <f>'[1]Sch C'!D44</f>
        <v>0</v>
      </c>
      <c r="D55" s="267">
        <f>'[1]Sch C'!F44</f>
        <v>0</v>
      </c>
      <c r="E55" s="174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  <c r="M55" s="231">
        <f t="shared" si="5"/>
        <v>0</v>
      </c>
      <c r="N55" s="237">
        <f>SUMMARY!M55</f>
        <v>0</v>
      </c>
    </row>
    <row r="56" spans="1:16" s="41" customFormat="1">
      <c r="A56" s="40">
        <v>490</v>
      </c>
      <c r="B56" s="113" t="s">
        <v>301</v>
      </c>
      <c r="C56" s="267">
        <f>'[1]Sch C'!D45</f>
        <v>0</v>
      </c>
      <c r="D56" s="267">
        <f>'[1]Sch C'!F45</f>
        <v>0</v>
      </c>
      <c r="E56" s="174">
        <f t="shared" si="2"/>
        <v>0</v>
      </c>
      <c r="F56" s="177"/>
      <c r="G56" s="177">
        <f t="shared" si="3"/>
        <v>0</v>
      </c>
      <c r="H56" s="175">
        <f t="shared" si="4"/>
        <v>0</v>
      </c>
      <c r="I56" s="272"/>
      <c r="J56" s="133"/>
      <c r="K56" s="133"/>
      <c r="M56" s="231">
        <f t="shared" si="5"/>
        <v>0</v>
      </c>
      <c r="N56" s="237">
        <f>SUMMARY!M56</f>
        <v>0.3925260810522348</v>
      </c>
    </row>
    <row r="57" spans="1:16" s="41" customFormat="1">
      <c r="A57" s="40"/>
      <c r="B57" s="113" t="s">
        <v>217</v>
      </c>
      <c r="C57" s="267">
        <f>SUM(C21:C56)</f>
        <v>459340.13</v>
      </c>
      <c r="D57" s="267">
        <f>SUM(D21:D56)</f>
        <v>-117379.59</v>
      </c>
      <c r="E57" s="177">
        <f>SUM(E21:E56)</f>
        <v>341960.54000000004</v>
      </c>
      <c r="F57" s="177">
        <f>SUM(F21:F56)</f>
        <v>0</v>
      </c>
      <c r="G57" s="177">
        <f t="shared" si="3"/>
        <v>341960.54000000004</v>
      </c>
      <c r="H57" s="175">
        <f t="shared" si="4"/>
        <v>0.20925070217524808</v>
      </c>
      <c r="J57" s="133"/>
      <c r="K57" s="133"/>
      <c r="M57" s="231">
        <f t="shared" si="5"/>
        <v>44.416228081569038</v>
      </c>
      <c r="N57" s="237">
        <f>SUMMARY!M57</f>
        <v>35.330519668088229</v>
      </c>
      <c r="O57" s="232">
        <f>M57/N57-1</f>
        <v>0.25716316937413586</v>
      </c>
      <c r="P57" s="172">
        <f>IF(O57&gt;=0.2,2.1,0)</f>
        <v>2.1</v>
      </c>
    </row>
    <row r="58" spans="1:16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6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6" s="41" customFormat="1">
      <c r="A60" s="185">
        <v>230</v>
      </c>
      <c r="B60" s="186" t="s">
        <v>261</v>
      </c>
      <c r="C60" s="267">
        <f>'[1]Sch C'!D57</f>
        <v>100138</v>
      </c>
      <c r="D60" s="267">
        <f>'[1]Sch C'!F57</f>
        <v>0</v>
      </c>
      <c r="E60" s="174">
        <f t="shared" ref="E60:E76" si="6">SUM(C60:D60)</f>
        <v>100138</v>
      </c>
      <c r="F60" s="173"/>
      <c r="G60" s="173">
        <f>IF(ISERROR(E60+F60),"",(E60+F60))</f>
        <v>100138</v>
      </c>
      <c r="H60" s="175">
        <f>IF(ISERROR(G60/$G$183),"",(G60/$G$183))</f>
        <v>6.1275920357433608E-2</v>
      </c>
      <c r="J60" s="133"/>
      <c r="K60" s="133"/>
      <c r="M60" s="231">
        <f>IFERROR(G60/G$198,0)</f>
        <v>13.006624236913884</v>
      </c>
      <c r="N60" s="237">
        <f>SUMMARY!M60</f>
        <v>5.4215628193424443</v>
      </c>
    </row>
    <row r="61" spans="1:16" s="41" customFormat="1">
      <c r="A61" s="187">
        <v>240</v>
      </c>
      <c r="B61" s="186" t="s">
        <v>262</v>
      </c>
      <c r="C61" s="267">
        <f>'[1]Sch C'!D58</f>
        <v>3697</v>
      </c>
      <c r="D61" s="267">
        <f>'[1]Sch C'!F58</f>
        <v>0</v>
      </c>
      <c r="E61" s="174">
        <f t="shared" si="6"/>
        <v>3697</v>
      </c>
      <c r="F61" s="173"/>
      <c r="G61" s="173">
        <f t="shared" ref="G61:G76" si="7">IF(ISERROR(E61+F61),"",(E61+F61))</f>
        <v>3697</v>
      </c>
      <c r="H61" s="175">
        <f t="shared" ref="H61:H76" si="8">IF(ISERROR(G61/$G$183),"",(G61/$G$183))</f>
        <v>2.2622488721707247E-3</v>
      </c>
      <c r="J61" s="133"/>
      <c r="K61" s="133"/>
      <c r="M61" s="231">
        <f t="shared" ref="M61:M77" si="9">IFERROR(G61/G$198,0)</f>
        <v>0.48019223275750095</v>
      </c>
      <c r="N61" s="237">
        <f>SUMMARY!M61</f>
        <v>1.3135909419154417</v>
      </c>
    </row>
    <row r="62" spans="1:16" s="41" customFormat="1">
      <c r="A62" s="188">
        <v>250</v>
      </c>
      <c r="B62" s="186" t="s">
        <v>263</v>
      </c>
      <c r="C62" s="267">
        <f>'[1]Sch C'!D59</f>
        <v>0</v>
      </c>
      <c r="D62" s="267">
        <f>'[1]Sch C'!F59</f>
        <v>0</v>
      </c>
      <c r="E62" s="174">
        <f t="shared" si="6"/>
        <v>0</v>
      </c>
      <c r="F62" s="173"/>
      <c r="G62" s="173">
        <f t="shared" si="7"/>
        <v>0</v>
      </c>
      <c r="H62" s="175">
        <f t="shared" si="8"/>
        <v>0</v>
      </c>
      <c r="J62" s="133"/>
      <c r="K62" s="133"/>
      <c r="M62" s="231">
        <f t="shared" si="9"/>
        <v>0</v>
      </c>
      <c r="N62" s="237">
        <f>SUMMARY!M62</f>
        <v>1.8916694144309858</v>
      </c>
    </row>
    <row r="63" spans="1:16" s="41" customFormat="1">
      <c r="A63" s="188">
        <v>260</v>
      </c>
      <c r="B63" s="189" t="s">
        <v>316</v>
      </c>
      <c r="C63" s="267">
        <f>'[1]Sch C'!D60</f>
        <v>5998</v>
      </c>
      <c r="D63" s="267">
        <f>'[1]Sch C'!F60</f>
        <v>0</v>
      </c>
      <c r="E63" s="174">
        <f t="shared" si="6"/>
        <v>5998</v>
      </c>
      <c r="F63" s="173"/>
      <c r="G63" s="173">
        <f t="shared" si="7"/>
        <v>5998</v>
      </c>
      <c r="H63" s="175">
        <f t="shared" si="8"/>
        <v>3.6702647377008404E-3</v>
      </c>
      <c r="J63" s="133"/>
      <c r="K63" s="133"/>
      <c r="M63" s="231">
        <f t="shared" si="9"/>
        <v>0.77906221587219115</v>
      </c>
      <c r="N63" s="237">
        <f>SUMMARY!M63</f>
        <v>0.34129826186875223</v>
      </c>
    </row>
    <row r="64" spans="1:16" s="41" customFormat="1">
      <c r="A64" s="188">
        <v>270</v>
      </c>
      <c r="B64" s="189" t="s">
        <v>317</v>
      </c>
      <c r="C64" s="267">
        <f>'[1]Sch C'!D61</f>
        <v>6603</v>
      </c>
      <c r="D64" s="267">
        <f>'[1]Sch C'!F61</f>
        <v>0</v>
      </c>
      <c r="E64" s="174">
        <f t="shared" si="6"/>
        <v>6603</v>
      </c>
      <c r="F64" s="173"/>
      <c r="G64" s="173">
        <f t="shared" si="7"/>
        <v>6603</v>
      </c>
      <c r="H64" s="175">
        <f t="shared" si="8"/>
        <v>4.0404731682291851E-3</v>
      </c>
      <c r="J64" s="133"/>
      <c r="K64" s="133"/>
      <c r="M64" s="231">
        <f t="shared" si="9"/>
        <v>0.85764384985062991</v>
      </c>
      <c r="N64" s="237">
        <f>SUMMARY!M64</f>
        <v>0.50198147870596199</v>
      </c>
    </row>
    <row r="65" spans="1:16" s="41" customFormat="1">
      <c r="A65" s="190" t="s">
        <v>337</v>
      </c>
      <c r="B65" s="186" t="s">
        <v>338</v>
      </c>
      <c r="C65" s="267">
        <f>'[1]Sch C'!D62</f>
        <v>0</v>
      </c>
      <c r="D65" s="267">
        <f>'[1]Sch C'!F62</f>
        <v>0</v>
      </c>
      <c r="E65" s="174">
        <f t="shared" si="6"/>
        <v>0</v>
      </c>
      <c r="F65" s="173"/>
      <c r="G65" s="173">
        <f t="shared" si="7"/>
        <v>0</v>
      </c>
      <c r="H65" s="175">
        <f t="shared" si="8"/>
        <v>0</v>
      </c>
      <c r="J65" s="133"/>
      <c r="K65" s="133"/>
      <c r="M65" s="231">
        <f t="shared" si="9"/>
        <v>0</v>
      </c>
      <c r="N65" s="237">
        <f>SUMMARY!M65</f>
        <v>0</v>
      </c>
    </row>
    <row r="66" spans="1:16" s="41" customFormat="1">
      <c r="A66" s="190" t="s">
        <v>339</v>
      </c>
      <c r="B66" s="186" t="s">
        <v>340</v>
      </c>
      <c r="C66" s="267">
        <f>'[1]Sch C'!D63</f>
        <v>0</v>
      </c>
      <c r="D66" s="267">
        <f>'[1]Sch C'!F63</f>
        <v>0</v>
      </c>
      <c r="E66" s="174">
        <f t="shared" si="6"/>
        <v>0</v>
      </c>
      <c r="F66" s="173"/>
      <c r="G66" s="173">
        <f t="shared" si="7"/>
        <v>0</v>
      </c>
      <c r="H66" s="175">
        <f t="shared" si="8"/>
        <v>0</v>
      </c>
      <c r="J66" s="133"/>
      <c r="K66" s="133"/>
      <c r="M66" s="231">
        <f t="shared" si="9"/>
        <v>0</v>
      </c>
      <c r="N66" s="237">
        <f>SUMMARY!M66</f>
        <v>0</v>
      </c>
    </row>
    <row r="67" spans="1:16" s="41" customFormat="1">
      <c r="A67" s="188">
        <v>280</v>
      </c>
      <c r="B67" s="191" t="s">
        <v>266</v>
      </c>
      <c r="C67" s="267">
        <f>'[1]Sch C'!D64</f>
        <v>16117</v>
      </c>
      <c r="D67" s="267">
        <f>'[1]Sch C'!F64</f>
        <v>0</v>
      </c>
      <c r="E67" s="174">
        <f t="shared" si="6"/>
        <v>16117</v>
      </c>
      <c r="F67" s="173"/>
      <c r="G67" s="173">
        <f t="shared" si="7"/>
        <v>16117</v>
      </c>
      <c r="H67" s="175">
        <f t="shared" si="8"/>
        <v>9.862230206322849E-3</v>
      </c>
      <c r="J67" s="133"/>
      <c r="K67" s="133"/>
      <c r="M67" s="231">
        <f t="shared" si="9"/>
        <v>2.0933887517859464</v>
      </c>
      <c r="N67" s="237">
        <f>SUMMARY!M67</f>
        <v>0.4414637181565908</v>
      </c>
    </row>
    <row r="68" spans="1:16" s="41" customFormat="1">
      <c r="A68" s="188">
        <v>290</v>
      </c>
      <c r="B68" s="191" t="s">
        <v>267</v>
      </c>
      <c r="C68" s="267">
        <f>'[1]Sch C'!D65</f>
        <v>2361</v>
      </c>
      <c r="D68" s="267">
        <f>'[1]Sch C'!F65</f>
        <v>0</v>
      </c>
      <c r="E68" s="174">
        <f t="shared" si="6"/>
        <v>2361</v>
      </c>
      <c r="F68" s="173"/>
      <c r="G68" s="173">
        <f t="shared" si="7"/>
        <v>2361</v>
      </c>
      <c r="H68" s="175">
        <f t="shared" si="8"/>
        <v>1.4447307512023481E-3</v>
      </c>
      <c r="J68" s="133"/>
      <c r="K68" s="133"/>
      <c r="M68" s="231">
        <f t="shared" si="9"/>
        <v>0.30666320301337835</v>
      </c>
      <c r="N68" s="237">
        <f>SUMMARY!M68</f>
        <v>5.4220702246808278E-2</v>
      </c>
    </row>
    <row r="69" spans="1:16" s="41" customFormat="1">
      <c r="A69" s="188">
        <v>300</v>
      </c>
      <c r="B69" s="191" t="s">
        <v>269</v>
      </c>
      <c r="C69" s="267">
        <f>'[1]Sch C'!D66</f>
        <v>0</v>
      </c>
      <c r="D69" s="267">
        <f>'[1]Sch C'!F66</f>
        <v>0</v>
      </c>
      <c r="E69" s="174">
        <f t="shared" si="6"/>
        <v>0</v>
      </c>
      <c r="F69" s="173"/>
      <c r="G69" s="173">
        <f t="shared" si="7"/>
        <v>0</v>
      </c>
      <c r="H69" s="175">
        <f t="shared" si="8"/>
        <v>0</v>
      </c>
      <c r="J69" s="133"/>
      <c r="K69" s="133"/>
      <c r="M69" s="231">
        <f t="shared" si="9"/>
        <v>0</v>
      </c>
      <c r="N69" s="237">
        <f>SUMMARY!M69</f>
        <v>6.88076519559086E-3</v>
      </c>
    </row>
    <row r="70" spans="1:16" s="41" customFormat="1">
      <c r="A70" s="188">
        <v>310</v>
      </c>
      <c r="B70" s="191" t="s">
        <v>318</v>
      </c>
      <c r="C70" s="267">
        <f>'[1]Sch C'!D67</f>
        <v>8668</v>
      </c>
      <c r="D70" s="267">
        <f>'[1]Sch C'!F67</f>
        <v>0</v>
      </c>
      <c r="E70" s="174">
        <f t="shared" si="6"/>
        <v>8668</v>
      </c>
      <c r="F70" s="173"/>
      <c r="G70" s="173">
        <f t="shared" si="7"/>
        <v>8668</v>
      </c>
      <c r="H70" s="175">
        <f t="shared" si="8"/>
        <v>5.3040771501151858E-3</v>
      </c>
      <c r="J70" s="133"/>
      <c r="K70" s="133"/>
      <c r="M70" s="231">
        <f t="shared" si="9"/>
        <v>1.1258605013638134</v>
      </c>
      <c r="N70" s="237">
        <f>SUMMARY!M70</f>
        <v>0.48399538557264771</v>
      </c>
    </row>
    <row r="71" spans="1:16" s="41" customFormat="1">
      <c r="A71" s="188">
        <v>320</v>
      </c>
      <c r="B71" s="191" t="s">
        <v>270</v>
      </c>
      <c r="C71" s="267">
        <f>'[1]Sch C'!D68</f>
        <v>0</v>
      </c>
      <c r="D71" s="267">
        <f>'[1]Sch C'!F68</f>
        <v>0</v>
      </c>
      <c r="E71" s="174">
        <f t="shared" si="6"/>
        <v>0</v>
      </c>
      <c r="F71" s="173"/>
      <c r="G71" s="173">
        <f t="shared" si="7"/>
        <v>0</v>
      </c>
      <c r="H71" s="175">
        <f t="shared" si="8"/>
        <v>0</v>
      </c>
      <c r="J71" s="133"/>
      <c r="K71" s="133"/>
      <c r="M71" s="231">
        <f t="shared" si="9"/>
        <v>0</v>
      </c>
      <c r="N71" s="237">
        <f>SUMMARY!M71</f>
        <v>2.030829461483611E-2</v>
      </c>
    </row>
    <row r="72" spans="1:16" s="41" customFormat="1">
      <c r="A72" s="188">
        <v>330</v>
      </c>
      <c r="B72" s="191" t="s">
        <v>271</v>
      </c>
      <c r="C72" s="267">
        <f>'[1]Sch C'!D69</f>
        <v>1922</v>
      </c>
      <c r="D72" s="267">
        <f>'[1]Sch C'!F69</f>
        <v>0</v>
      </c>
      <c r="E72" s="174">
        <f t="shared" si="6"/>
        <v>1922</v>
      </c>
      <c r="F72" s="173"/>
      <c r="G72" s="173">
        <f t="shared" si="7"/>
        <v>1922</v>
      </c>
      <c r="H72" s="175">
        <f t="shared" si="8"/>
        <v>1.1761001710338473E-3</v>
      </c>
      <c r="J72" s="133"/>
      <c r="K72" s="133"/>
      <c r="M72" s="231">
        <f t="shared" si="9"/>
        <v>0.24964281075464345</v>
      </c>
      <c r="N72" s="237">
        <f>SUMMARY!M72</f>
        <v>0.13610743985575371</v>
      </c>
    </row>
    <row r="73" spans="1:16" s="41" customFormat="1">
      <c r="A73" s="188">
        <v>340</v>
      </c>
      <c r="B73" s="191" t="s">
        <v>272</v>
      </c>
      <c r="C73" s="267">
        <f>'[1]Sch C'!D70</f>
        <v>0</v>
      </c>
      <c r="D73" s="267">
        <f>'[1]Sch C'!F70</f>
        <v>0</v>
      </c>
      <c r="E73" s="174">
        <f t="shared" si="6"/>
        <v>0</v>
      </c>
      <c r="F73" s="173"/>
      <c r="G73" s="173">
        <f t="shared" si="7"/>
        <v>0</v>
      </c>
      <c r="H73" s="175">
        <f t="shared" si="8"/>
        <v>0</v>
      </c>
      <c r="J73" s="133"/>
      <c r="K73" s="133"/>
      <c r="M73" s="231">
        <f t="shared" si="9"/>
        <v>0</v>
      </c>
      <c r="N73" s="237">
        <f>SUMMARY!M73</f>
        <v>0</v>
      </c>
    </row>
    <row r="74" spans="1:16" s="41" customFormat="1">
      <c r="A74" s="188">
        <v>350</v>
      </c>
      <c r="B74" s="41" t="s">
        <v>332</v>
      </c>
      <c r="C74" s="267">
        <f>'[1]Sch C'!D71</f>
        <v>0</v>
      </c>
      <c r="D74" s="267">
        <f>'[1]Sch C'!F71</f>
        <v>0</v>
      </c>
      <c r="E74" s="174">
        <f t="shared" si="6"/>
        <v>0</v>
      </c>
      <c r="F74" s="173"/>
      <c r="G74" s="173">
        <f t="shared" si="7"/>
        <v>0</v>
      </c>
      <c r="H74" s="175">
        <f t="shared" si="8"/>
        <v>0</v>
      </c>
      <c r="J74" s="133"/>
      <c r="K74" s="133"/>
      <c r="M74" s="231">
        <f t="shared" si="9"/>
        <v>0</v>
      </c>
      <c r="N74" s="237">
        <f>SUMMARY!M74</f>
        <v>2.3935071010405172E-2</v>
      </c>
    </row>
    <row r="75" spans="1:16" s="41" customFormat="1">
      <c r="A75" s="188">
        <v>360</v>
      </c>
      <c r="B75" s="191" t="s">
        <v>177</v>
      </c>
      <c r="C75" s="267">
        <f>'[1]Sch C'!D72</f>
        <v>0</v>
      </c>
      <c r="D75" s="267">
        <f>'[1]Sch C'!F72</f>
        <v>0</v>
      </c>
      <c r="E75" s="174">
        <f t="shared" si="6"/>
        <v>0</v>
      </c>
      <c r="F75" s="173"/>
      <c r="G75" s="173">
        <f t="shared" si="7"/>
        <v>0</v>
      </c>
      <c r="H75" s="175">
        <f t="shared" si="8"/>
        <v>0</v>
      </c>
      <c r="J75" s="133"/>
      <c r="K75" s="133"/>
      <c r="M75" s="231">
        <f t="shared" si="9"/>
        <v>0</v>
      </c>
      <c r="N75" s="237">
        <f>SUMMARY!M75</f>
        <v>-4.5417592050104689E-3</v>
      </c>
    </row>
    <row r="76" spans="1:16" s="41" customFormat="1">
      <c r="A76" s="188">
        <v>490</v>
      </c>
      <c r="B76" s="113" t="s">
        <v>301</v>
      </c>
      <c r="C76" s="267">
        <f>'[1]Sch C'!D73</f>
        <v>0</v>
      </c>
      <c r="D76" s="267">
        <f>'[1]Sch C'!F73</f>
        <v>0</v>
      </c>
      <c r="E76" s="174">
        <f t="shared" si="6"/>
        <v>0</v>
      </c>
      <c r="F76" s="173"/>
      <c r="G76" s="173">
        <f t="shared" si="7"/>
        <v>0</v>
      </c>
      <c r="H76" s="175">
        <f t="shared" si="8"/>
        <v>0</v>
      </c>
      <c r="J76" s="133"/>
      <c r="K76" s="133"/>
      <c r="M76" s="231">
        <f t="shared" si="9"/>
        <v>0</v>
      </c>
      <c r="N76" s="237">
        <f>SUMMARY!M76</f>
        <v>6.8126388075157029E-4</v>
      </c>
    </row>
    <row r="77" spans="1:16" s="41" customFormat="1">
      <c r="A77" s="40"/>
      <c r="B77" s="113" t="s">
        <v>219</v>
      </c>
      <c r="C77" s="267">
        <f>SUM(C60:C76)</f>
        <v>145504</v>
      </c>
      <c r="D77" s="267">
        <f>SUM(D60:D76)</f>
        <v>0</v>
      </c>
      <c r="E77" s="176">
        <f>SUM(E60:E76)</f>
        <v>145504</v>
      </c>
      <c r="F77" s="176">
        <f>SUM(F60:F76)</f>
        <v>0</v>
      </c>
      <c r="G77" s="177">
        <f>IF(ISERROR(E77+F77),"",(E77+F77))</f>
        <v>145504</v>
      </c>
      <c r="H77" s="175">
        <f>IF(ISERROR(G77/$G$183),"",(G77/$G$183))</f>
        <v>8.9036045414208592E-2</v>
      </c>
      <c r="J77" s="133"/>
      <c r="K77" s="133"/>
      <c r="M77" s="231">
        <f t="shared" si="9"/>
        <v>18.899077802311989</v>
      </c>
      <c r="N77" s="237">
        <f>SUMMARY!M77</f>
        <v>10.633153797591957</v>
      </c>
      <c r="O77" s="232"/>
      <c r="P77" s="172"/>
    </row>
    <row r="78" spans="1:16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6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6" s="41" customFormat="1">
      <c r="A80" s="127" t="s">
        <v>201</v>
      </c>
      <c r="B80" s="113" t="s">
        <v>40</v>
      </c>
      <c r="C80" s="267">
        <f>'[1]Sch C'!D78</f>
        <v>48822</v>
      </c>
      <c r="D80" s="267">
        <f>'[1]Sch C'!F78</f>
        <v>0</v>
      </c>
      <c r="E80" s="174">
        <f t="shared" ref="E80:E91" si="10">SUM(C80:D80)</f>
        <v>48822</v>
      </c>
      <c r="F80" s="174"/>
      <c r="G80" s="174">
        <f>IF(ISERROR(E80+F80),"",(E80+F80))</f>
        <v>48822</v>
      </c>
      <c r="H80" s="175">
        <f t="shared" ref="H80:H92" si="11">IF(ISERROR(G80/$G$183),"",(G80/$G$183))</f>
        <v>2.987490247149557E-2</v>
      </c>
      <c r="J80" s="255">
        <v>2211.75</v>
      </c>
      <c r="K80" s="255">
        <v>2398.73</v>
      </c>
      <c r="M80" s="231">
        <f t="shared" ref="M80:M92" si="12">IFERROR(G80/G$198,0)</f>
        <v>6.3413430315625403</v>
      </c>
      <c r="N80" s="237">
        <f>SUMMARY!M80</f>
        <v>2.6967785756134783</v>
      </c>
    </row>
    <row r="81" spans="1:16" s="41" customFormat="1">
      <c r="A81" s="127" t="s">
        <v>202</v>
      </c>
      <c r="B81" s="113" t="s">
        <v>23</v>
      </c>
      <c r="C81" s="267">
        <f>'[1]Sch C'!D79</f>
        <v>0</v>
      </c>
      <c r="D81" s="267">
        <f>'[1]Sch C'!F79</f>
        <v>5331</v>
      </c>
      <c r="E81" s="174">
        <f t="shared" si="10"/>
        <v>5331</v>
      </c>
      <c r="F81" s="177"/>
      <c r="G81" s="177">
        <f>IF(ISERROR(E81+F81),"",(E81+F81))</f>
        <v>5331</v>
      </c>
      <c r="H81" s="175">
        <f t="shared" si="11"/>
        <v>3.2621175919778562E-3</v>
      </c>
      <c r="J81" s="133"/>
      <c r="K81" s="133"/>
      <c r="M81" s="231">
        <f t="shared" si="12"/>
        <v>0.6924275879984414</v>
      </c>
      <c r="N81" s="237">
        <f>SUMMARY!M81</f>
        <v>0.51090140294941844</v>
      </c>
    </row>
    <row r="82" spans="1:16" s="41" customFormat="1">
      <c r="A82" s="127" t="s">
        <v>209</v>
      </c>
      <c r="B82" s="113" t="s">
        <v>43</v>
      </c>
      <c r="C82" s="267">
        <f>'[1]Sch C'!D80</f>
        <v>1529</v>
      </c>
      <c r="D82" s="267">
        <f>'[1]Sch C'!F80</f>
        <v>0</v>
      </c>
      <c r="E82" s="174">
        <f t="shared" si="10"/>
        <v>1529</v>
      </c>
      <c r="F82" s="177"/>
      <c r="G82" s="177">
        <f>IF(ISERROR(E82+F82),"",(E82+F82))</f>
        <v>1529</v>
      </c>
      <c r="H82" s="175">
        <f t="shared" si="11"/>
        <v>9.3561766988072448E-4</v>
      </c>
      <c r="J82" s="133"/>
      <c r="K82" s="133"/>
      <c r="M82" s="231">
        <f t="shared" si="12"/>
        <v>0.19859722041823613</v>
      </c>
      <c r="N82" s="237">
        <f>SUMMARY!M82</f>
        <v>0.38492322156063935</v>
      </c>
    </row>
    <row r="83" spans="1:16" s="41" customFormat="1">
      <c r="A83" s="40">
        <v>230</v>
      </c>
      <c r="B83" s="113" t="s">
        <v>42</v>
      </c>
      <c r="C83" s="267">
        <f>'[1]Sch C'!D81</f>
        <v>-61</v>
      </c>
      <c r="D83" s="267">
        <f>'[1]Sch C'!F81</f>
        <v>0</v>
      </c>
      <c r="E83" s="174">
        <f t="shared" si="10"/>
        <v>-61</v>
      </c>
      <c r="F83" s="177"/>
      <c r="G83" s="177">
        <f>IF(ISERROR(E83+F83),"",(E83+F83))</f>
        <v>-61</v>
      </c>
      <c r="H83" s="175">
        <f t="shared" si="11"/>
        <v>-3.7326800433436357E-5</v>
      </c>
      <c r="I83" s="272"/>
      <c r="J83" s="133"/>
      <c r="K83" s="133"/>
      <c r="M83" s="231">
        <f t="shared" si="12"/>
        <v>-7.9231068969996109E-3</v>
      </c>
      <c r="N83" s="237">
        <f>SUMMARY!M83</f>
        <v>4.51410443321116E-2</v>
      </c>
    </row>
    <row r="84" spans="1:16" s="41" customFormat="1">
      <c r="A84" s="40">
        <v>240</v>
      </c>
      <c r="B84" s="193" t="s">
        <v>274</v>
      </c>
      <c r="C84" s="267">
        <f>'[1]Sch C'!D82</f>
        <v>170</v>
      </c>
      <c r="D84" s="267">
        <f>'[1]Sch C'!F82</f>
        <v>0</v>
      </c>
      <c r="E84" s="174">
        <f t="shared" si="10"/>
        <v>170</v>
      </c>
      <c r="F84" s="177"/>
      <c r="G84" s="177">
        <f t="shared" ref="G84:G91" si="13">IF(ISERROR(E84+F84),"",(E84+F84))</f>
        <v>170</v>
      </c>
      <c r="H84" s="175">
        <f t="shared" si="11"/>
        <v>1.0402550940465871E-4</v>
      </c>
      <c r="J84" s="133"/>
      <c r="K84" s="133"/>
      <c r="M84" s="231">
        <f t="shared" si="12"/>
        <v>2.2080789712949734E-2</v>
      </c>
      <c r="N84" s="237">
        <f>SUMMARY!M84</f>
        <v>0.10878875823761576</v>
      </c>
    </row>
    <row r="85" spans="1:16" s="41" customFormat="1">
      <c r="A85" s="40">
        <v>310</v>
      </c>
      <c r="B85" s="113" t="s">
        <v>44</v>
      </c>
      <c r="C85" s="267">
        <f>'[1]Sch C'!D83</f>
        <v>5655</v>
      </c>
      <c r="D85" s="267">
        <f>'[1]Sch C'!F83</f>
        <v>0</v>
      </c>
      <c r="E85" s="174">
        <f t="shared" si="10"/>
        <v>5655</v>
      </c>
      <c r="F85" s="177"/>
      <c r="G85" s="177">
        <f t="shared" si="13"/>
        <v>5655</v>
      </c>
      <c r="H85" s="175">
        <f t="shared" si="11"/>
        <v>3.4603779746079115E-3</v>
      </c>
      <c r="J85" s="133"/>
      <c r="K85" s="133"/>
      <c r="M85" s="231">
        <f t="shared" si="12"/>
        <v>0.73451097545135735</v>
      </c>
      <c r="N85" s="237">
        <f>SUMMARY!M85</f>
        <v>0.65728516343520504</v>
      </c>
    </row>
    <row r="86" spans="1:16" s="41" customFormat="1">
      <c r="A86" s="40">
        <v>320</v>
      </c>
      <c r="B86" s="113" t="s">
        <v>45</v>
      </c>
      <c r="C86" s="267">
        <f>'[1]Sch C'!D84</f>
        <v>367</v>
      </c>
      <c r="D86" s="267">
        <f>'[1]Sch C'!F84</f>
        <v>0</v>
      </c>
      <c r="E86" s="174">
        <f t="shared" si="10"/>
        <v>367</v>
      </c>
      <c r="F86" s="177"/>
      <c r="G86" s="177">
        <f t="shared" si="13"/>
        <v>367</v>
      </c>
      <c r="H86" s="175">
        <f t="shared" si="11"/>
        <v>2.2457271736182202E-4</v>
      </c>
      <c r="J86" s="133"/>
      <c r="K86" s="133"/>
      <c r="M86" s="231">
        <f t="shared" si="12"/>
        <v>4.7668528380309133E-2</v>
      </c>
      <c r="N86" s="237">
        <f>SUMMARY!M86</f>
        <v>0.8642678911249484</v>
      </c>
    </row>
    <row r="87" spans="1:16" s="41" customFormat="1">
      <c r="A87" s="40">
        <v>330</v>
      </c>
      <c r="B87" s="113" t="s">
        <v>46</v>
      </c>
      <c r="C87" s="267">
        <f>'[1]Sch C'!D85</f>
        <v>41511</v>
      </c>
      <c r="D87" s="267">
        <f>'[1]Sch C'!F85</f>
        <v>0</v>
      </c>
      <c r="E87" s="174">
        <f t="shared" si="10"/>
        <v>41511</v>
      </c>
      <c r="F87" s="177"/>
      <c r="G87" s="177">
        <f t="shared" si="13"/>
        <v>41511</v>
      </c>
      <c r="H87" s="175">
        <f t="shared" si="11"/>
        <v>2.5401193652334043E-2</v>
      </c>
      <c r="J87" s="133"/>
      <c r="K87" s="133"/>
      <c r="M87" s="231">
        <f t="shared" si="12"/>
        <v>5.3917391869073903</v>
      </c>
      <c r="N87" s="237">
        <f>SUMMARY!M87</f>
        <v>1.0171775691596383</v>
      </c>
    </row>
    <row r="88" spans="1:16" s="41" customFormat="1">
      <c r="A88" s="40">
        <v>340</v>
      </c>
      <c r="B88" s="113" t="s">
        <v>221</v>
      </c>
      <c r="C88" s="267">
        <f>'[1]Sch C'!D86</f>
        <v>0</v>
      </c>
      <c r="D88" s="267">
        <f>'[1]Sch C'!F86</f>
        <v>0</v>
      </c>
      <c r="E88" s="174">
        <f t="shared" si="10"/>
        <v>0</v>
      </c>
      <c r="F88" s="177"/>
      <c r="G88" s="177">
        <f t="shared" si="13"/>
        <v>0</v>
      </c>
      <c r="H88" s="175">
        <f t="shared" si="11"/>
        <v>0</v>
      </c>
      <c r="J88" s="133"/>
      <c r="K88" s="133"/>
      <c r="M88" s="231">
        <f t="shared" si="12"/>
        <v>0</v>
      </c>
      <c r="N88" s="237">
        <f>SUMMARY!M88</f>
        <v>0.80890003133813848</v>
      </c>
    </row>
    <row r="89" spans="1:16" s="41" customFormat="1">
      <c r="A89" s="40">
        <v>350</v>
      </c>
      <c r="B89" s="113" t="s">
        <v>48</v>
      </c>
      <c r="C89" s="267">
        <f>'[1]Sch C'!D87</f>
        <v>17258</v>
      </c>
      <c r="D89" s="267">
        <f>'[1]Sch C'!F87</f>
        <v>0</v>
      </c>
      <c r="E89" s="174">
        <f t="shared" si="10"/>
        <v>17258</v>
      </c>
      <c r="F89" s="177"/>
      <c r="G89" s="177">
        <f t="shared" si="13"/>
        <v>17258</v>
      </c>
      <c r="H89" s="175">
        <f t="shared" si="11"/>
        <v>1.056042494885647E-2</v>
      </c>
      <c r="J89" s="133"/>
      <c r="K89" s="133"/>
      <c r="M89" s="231">
        <f t="shared" si="12"/>
        <v>2.2415898168593325</v>
      </c>
      <c r="N89" s="237">
        <f>SUMMARY!M89</f>
        <v>2.4554858546909557</v>
      </c>
    </row>
    <row r="90" spans="1:16" s="41" customFormat="1">
      <c r="A90" s="40">
        <v>360</v>
      </c>
      <c r="B90" s="113" t="s">
        <v>178</v>
      </c>
      <c r="C90" s="267">
        <f>'[1]Sch C'!D88</f>
        <v>0</v>
      </c>
      <c r="D90" s="267">
        <f>'[1]Sch C'!F88</f>
        <v>0</v>
      </c>
      <c r="E90" s="174">
        <f t="shared" si="10"/>
        <v>0</v>
      </c>
      <c r="F90" s="177"/>
      <c r="G90" s="177">
        <f t="shared" si="13"/>
        <v>0</v>
      </c>
      <c r="H90" s="175">
        <f t="shared" si="11"/>
        <v>0</v>
      </c>
      <c r="J90" s="133"/>
      <c r="K90" s="133"/>
      <c r="M90" s="231">
        <f t="shared" si="12"/>
        <v>0</v>
      </c>
      <c r="N90" s="237">
        <f>SUMMARY!M90</f>
        <v>0</v>
      </c>
    </row>
    <row r="91" spans="1:16" s="41" customFormat="1">
      <c r="A91" s="40">
        <v>490</v>
      </c>
      <c r="B91" s="113" t="s">
        <v>301</v>
      </c>
      <c r="C91" s="267">
        <f>'[1]Sch C'!D89</f>
        <v>13172</v>
      </c>
      <c r="D91" s="267">
        <f>'[1]Sch C'!F89</f>
        <v>0</v>
      </c>
      <c r="E91" s="174">
        <f t="shared" si="10"/>
        <v>13172</v>
      </c>
      <c r="F91" s="177"/>
      <c r="G91" s="177">
        <f t="shared" si="13"/>
        <v>13172</v>
      </c>
      <c r="H91" s="175">
        <f t="shared" si="11"/>
        <v>8.0601412345774372E-3</v>
      </c>
      <c r="J91" s="133"/>
      <c r="K91" s="133"/>
      <c r="M91" s="231">
        <f t="shared" si="12"/>
        <v>1.71087154175867</v>
      </c>
      <c r="N91" s="237">
        <f>SUMMARY!M91</f>
        <v>0.51024847964610609</v>
      </c>
    </row>
    <row r="92" spans="1:16" s="41" customFormat="1">
      <c r="A92" s="40"/>
      <c r="B92" s="113" t="s">
        <v>49</v>
      </c>
      <c r="C92" s="267">
        <f>SUM(C80:C91)</f>
        <v>128423</v>
      </c>
      <c r="D92" s="267">
        <f>SUM(D80:D91)</f>
        <v>5331</v>
      </c>
      <c r="E92" s="177">
        <f>SUM(E80:E91)</f>
        <v>133754</v>
      </c>
      <c r="F92" s="177">
        <f>SUM(F80:F91)</f>
        <v>0</v>
      </c>
      <c r="G92" s="177">
        <f>IF(ISERROR(E92+F92),"",(E92+F92))</f>
        <v>133754</v>
      </c>
      <c r="H92" s="175">
        <f t="shared" si="11"/>
        <v>8.1846046970063063E-2</v>
      </c>
      <c r="J92" s="133"/>
      <c r="K92" s="133"/>
      <c r="M92" s="231">
        <f t="shared" si="12"/>
        <v>17.372905572152227</v>
      </c>
      <c r="N92" s="237">
        <f>SUMMARY!M92</f>
        <v>10.059897992088256</v>
      </c>
      <c r="O92" s="232">
        <f>M92/N92-1</f>
        <v>0.72694649446896831</v>
      </c>
      <c r="P92" s="172">
        <f>IF(O92&gt;=0.2,0.6,0)</f>
        <v>0.6</v>
      </c>
    </row>
    <row r="93" spans="1:16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6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6" s="41" customFormat="1">
      <c r="A95" s="127" t="s">
        <v>201</v>
      </c>
      <c r="B95" s="113" t="s">
        <v>40</v>
      </c>
      <c r="C95" s="267">
        <f>'[1]Sch C'!D93</f>
        <v>46160</v>
      </c>
      <c r="D95" s="267">
        <f>'[1]Sch C'!F93</f>
        <v>0</v>
      </c>
      <c r="E95" s="174">
        <f t="shared" ref="E95:E100" si="14">SUM(C95:D95)</f>
        <v>46160</v>
      </c>
      <c r="F95" s="174"/>
      <c r="G95" s="174">
        <f t="shared" ref="G95:G101" si="15">IF(ISERROR(E95+F95),"",(E95+F95))</f>
        <v>46160</v>
      </c>
      <c r="H95" s="175">
        <f t="shared" ref="H95:H101" si="16">IF(ISERROR(G95/$G$183),"",(G95/$G$183))</f>
        <v>2.8245985377170858E-2</v>
      </c>
      <c r="J95" s="255">
        <v>3821</v>
      </c>
      <c r="K95" s="255">
        <v>4086.75</v>
      </c>
      <c r="M95" s="231">
        <f t="shared" ref="M95:M101" si="17">IFERROR(G95/G$198,0)</f>
        <v>5.9955838420574104</v>
      </c>
      <c r="N95" s="237">
        <f>SUMMARY!M95</f>
        <v>5.9213296908424509</v>
      </c>
    </row>
    <row r="96" spans="1:16" s="41" customFormat="1">
      <c r="A96" s="127" t="s">
        <v>202</v>
      </c>
      <c r="B96" s="113" t="s">
        <v>23</v>
      </c>
      <c r="C96" s="267">
        <f>'[1]Sch C'!D94</f>
        <v>0</v>
      </c>
      <c r="D96" s="267">
        <f>'[1]Sch C'!F94</f>
        <v>5040</v>
      </c>
      <c r="E96" s="174">
        <f t="shared" si="14"/>
        <v>5040</v>
      </c>
      <c r="F96" s="177"/>
      <c r="G96" s="177">
        <f t="shared" si="15"/>
        <v>5040</v>
      </c>
      <c r="H96" s="175">
        <f t="shared" si="16"/>
        <v>3.0840503964675286E-3</v>
      </c>
      <c r="J96" s="133"/>
      <c r="K96" s="133"/>
      <c r="M96" s="231">
        <f t="shared" si="17"/>
        <v>0.65463047148980391</v>
      </c>
      <c r="N96" s="237">
        <f>SUMMARY!M96</f>
        <v>1.0135787700007721</v>
      </c>
    </row>
    <row r="97" spans="1:16" s="41" customFormat="1">
      <c r="A97" s="40">
        <v>310</v>
      </c>
      <c r="B97" s="113" t="s">
        <v>77</v>
      </c>
      <c r="C97" s="267">
        <f>'[1]Sch C'!D95</f>
        <v>4225</v>
      </c>
      <c r="D97" s="267">
        <f>'[1]Sch C'!F95</f>
        <v>0</v>
      </c>
      <c r="E97" s="174">
        <f t="shared" si="14"/>
        <v>4225</v>
      </c>
      <c r="F97" s="177"/>
      <c r="G97" s="177">
        <f t="shared" si="15"/>
        <v>4225</v>
      </c>
      <c r="H97" s="175">
        <f t="shared" si="16"/>
        <v>2.5853398660863709E-3</v>
      </c>
      <c r="J97" s="133"/>
      <c r="K97" s="133"/>
      <c r="M97" s="231">
        <f t="shared" si="17"/>
        <v>0.54877256786595663</v>
      </c>
      <c r="N97" s="237">
        <f>SUMMARY!M97</f>
        <v>0.32210610457854744</v>
      </c>
    </row>
    <row r="98" spans="1:16" s="41" customFormat="1">
      <c r="A98" s="40">
        <v>380</v>
      </c>
      <c r="B98" s="113" t="s">
        <v>51</v>
      </c>
      <c r="C98" s="267">
        <f>'[1]Sch C'!D96</f>
        <v>84784</v>
      </c>
      <c r="D98" s="267">
        <f>'[1]Sch C'!F96</f>
        <v>0</v>
      </c>
      <c r="E98" s="174">
        <f t="shared" si="14"/>
        <v>84784</v>
      </c>
      <c r="F98" s="177"/>
      <c r="G98" s="177">
        <f t="shared" si="15"/>
        <v>84784</v>
      </c>
      <c r="H98" s="175">
        <f t="shared" si="16"/>
        <v>5.1880581113909315E-2</v>
      </c>
      <c r="J98" s="133"/>
      <c r="K98" s="133"/>
      <c r="M98" s="231">
        <f t="shared" si="17"/>
        <v>11.012339264839589</v>
      </c>
      <c r="N98" s="237">
        <f>SUMMARY!M98</f>
        <v>6.8555198724674016</v>
      </c>
    </row>
    <row r="99" spans="1:16" s="41" customFormat="1">
      <c r="A99" s="40">
        <v>390</v>
      </c>
      <c r="B99" s="113" t="s">
        <v>52</v>
      </c>
      <c r="C99" s="267">
        <f>'[1]Sch C'!D97</f>
        <v>7203</v>
      </c>
      <c r="D99" s="267">
        <f>'[1]Sch C'!F97</f>
        <v>0</v>
      </c>
      <c r="E99" s="174">
        <f t="shared" si="14"/>
        <v>7203</v>
      </c>
      <c r="F99" s="177"/>
      <c r="G99" s="177">
        <f t="shared" si="15"/>
        <v>7203</v>
      </c>
      <c r="H99" s="175">
        <f t="shared" si="16"/>
        <v>4.4076220249515095E-3</v>
      </c>
      <c r="J99" s="133"/>
      <c r="K99" s="133"/>
      <c r="M99" s="231">
        <f t="shared" si="17"/>
        <v>0.93557604883751133</v>
      </c>
      <c r="N99" s="237">
        <f>SUMMARY!M99</f>
        <v>0.63233432797859923</v>
      </c>
    </row>
    <row r="100" spans="1:16" s="41" customFormat="1">
      <c r="A100" s="40">
        <v>490</v>
      </c>
      <c r="B100" s="113" t="s">
        <v>301</v>
      </c>
      <c r="C100" s="267">
        <f>'[1]Sch C'!D98</f>
        <v>1055</v>
      </c>
      <c r="D100" s="267">
        <f>'[1]Sch C'!F98</f>
        <v>0</v>
      </c>
      <c r="E100" s="174">
        <f t="shared" si="14"/>
        <v>1055</v>
      </c>
      <c r="F100" s="177"/>
      <c r="G100" s="177">
        <f t="shared" si="15"/>
        <v>1055</v>
      </c>
      <c r="H100" s="175">
        <f t="shared" si="16"/>
        <v>6.4557007307008778E-4</v>
      </c>
      <c r="J100" s="133"/>
      <c r="K100" s="133"/>
      <c r="M100" s="231">
        <f t="shared" si="17"/>
        <v>0.13703078321859982</v>
      </c>
      <c r="N100" s="237">
        <f>SUMMARY!M100</f>
        <v>2.6342203389060719E-2</v>
      </c>
    </row>
    <row r="101" spans="1:16" s="41" customFormat="1">
      <c r="A101" s="40"/>
      <c r="B101" s="113" t="s">
        <v>54</v>
      </c>
      <c r="C101" s="267">
        <f>SUM(C95:C100)</f>
        <v>143427</v>
      </c>
      <c r="D101" s="267">
        <f>SUM(D95:D100)</f>
        <v>5040</v>
      </c>
      <c r="E101" s="177">
        <f>SUM(E95:E100)</f>
        <v>148467</v>
      </c>
      <c r="F101" s="177">
        <f>SUM(F95:F100)</f>
        <v>0</v>
      </c>
      <c r="G101" s="177">
        <f t="shared" si="15"/>
        <v>148467</v>
      </c>
      <c r="H101" s="175">
        <f t="shared" si="16"/>
        <v>9.0849148851655667E-2</v>
      </c>
      <c r="J101" s="133"/>
      <c r="K101" s="133"/>
      <c r="M101" s="231">
        <f t="shared" si="17"/>
        <v>19.283932978308872</v>
      </c>
      <c r="N101" s="237">
        <f>SUMMARY!M101</f>
        <v>14.771210969256831</v>
      </c>
      <c r="O101" s="232">
        <f>M101/N101-1</f>
        <v>0.3055079247357797</v>
      </c>
      <c r="P101" s="172">
        <f>IF(O101&gt;=0.2,0.9,0)</f>
        <v>0.9</v>
      </c>
    </row>
    <row r="102" spans="1:16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6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6" s="41" customFormat="1">
      <c r="A104" s="127" t="s">
        <v>201</v>
      </c>
      <c r="B104" s="113" t="s">
        <v>40</v>
      </c>
      <c r="C104" s="267">
        <f>'[1]Sch C'!D102</f>
        <v>17555</v>
      </c>
      <c r="D104" s="267">
        <f>'[1]Sch C'!F102</f>
        <v>0</v>
      </c>
      <c r="E104" s="174">
        <f t="shared" ref="E104:E109" si="18">SUM(C104:D104)</f>
        <v>17555</v>
      </c>
      <c r="F104" s="174"/>
      <c r="G104" s="174">
        <f t="shared" ref="G104:G110" si="19">IF(ISERROR(E104+F104),"",(E104+F104))</f>
        <v>17555</v>
      </c>
      <c r="H104" s="175">
        <f t="shared" ref="H104:H110" si="20">IF(ISERROR(G104/$G$183),"",(G104/$G$183))</f>
        <v>1.074216363293402E-2</v>
      </c>
      <c r="J104" s="255">
        <v>2316.25</v>
      </c>
      <c r="K104" s="255">
        <v>2472.25</v>
      </c>
      <c r="M104" s="231">
        <f t="shared" ref="M104:M110" si="21">IFERROR(G104/G$198,0)</f>
        <v>2.2801662553578388</v>
      </c>
      <c r="N104" s="237">
        <f>SUMMARY!M104</f>
        <v>1.8769967617256869</v>
      </c>
    </row>
    <row r="105" spans="1:16" s="41" customFormat="1">
      <c r="A105" s="127" t="s">
        <v>202</v>
      </c>
      <c r="B105" s="113" t="s">
        <v>23</v>
      </c>
      <c r="C105" s="267">
        <f>'[1]Sch C'!D103</f>
        <v>0</v>
      </c>
      <c r="D105" s="267">
        <f>'[1]Sch C'!F103</f>
        <v>1917</v>
      </c>
      <c r="E105" s="174">
        <f t="shared" si="18"/>
        <v>1917</v>
      </c>
      <c r="F105" s="177"/>
      <c r="G105" s="177">
        <f t="shared" si="19"/>
        <v>1917</v>
      </c>
      <c r="H105" s="175">
        <f t="shared" si="20"/>
        <v>1.1730405972278279E-3</v>
      </c>
      <c r="J105" s="133"/>
      <c r="K105" s="133"/>
      <c r="M105" s="231">
        <f t="shared" si="21"/>
        <v>0.24899337576308611</v>
      </c>
      <c r="N105" s="237">
        <f>SUMMARY!M105</f>
        <v>0.30704885570376833</v>
      </c>
    </row>
    <row r="106" spans="1:16" s="41" customFormat="1">
      <c r="A106" s="40">
        <v>110</v>
      </c>
      <c r="B106" s="113" t="s">
        <v>43</v>
      </c>
      <c r="C106" s="267">
        <f>'[1]Sch C'!D104</f>
        <v>0</v>
      </c>
      <c r="D106" s="267">
        <f>'[1]Sch C'!F104</f>
        <v>0</v>
      </c>
      <c r="E106" s="174">
        <f t="shared" si="18"/>
        <v>0</v>
      </c>
      <c r="F106" s="177"/>
      <c r="G106" s="177">
        <f t="shared" si="19"/>
        <v>0</v>
      </c>
      <c r="H106" s="175">
        <f t="shared" si="20"/>
        <v>0</v>
      </c>
      <c r="J106" s="133"/>
      <c r="K106" s="133"/>
      <c r="M106" s="231">
        <f t="shared" si="21"/>
        <v>0</v>
      </c>
      <c r="N106" s="237">
        <f>SUMMARY!M106</f>
        <v>0.11829334314353321</v>
      </c>
    </row>
    <row r="107" spans="1:16" s="41" customFormat="1">
      <c r="A107" s="40">
        <v>310</v>
      </c>
      <c r="B107" s="113" t="s">
        <v>77</v>
      </c>
      <c r="C107" s="267">
        <f>'[1]Sch C'!D105</f>
        <v>0</v>
      </c>
      <c r="D107" s="267">
        <f>'[1]Sch C'!F105</f>
        <v>0</v>
      </c>
      <c r="E107" s="174">
        <f t="shared" si="18"/>
        <v>0</v>
      </c>
      <c r="F107" s="177"/>
      <c r="G107" s="177">
        <f t="shared" si="19"/>
        <v>0</v>
      </c>
      <c r="H107" s="175">
        <f t="shared" si="20"/>
        <v>0</v>
      </c>
      <c r="J107" s="133"/>
      <c r="K107" s="133"/>
      <c r="M107" s="231">
        <f t="shared" si="21"/>
        <v>0</v>
      </c>
      <c r="N107" s="237">
        <f>SUMMARY!M107</f>
        <v>6.4038804790647608E-4</v>
      </c>
    </row>
    <row r="108" spans="1:16" s="41" customFormat="1">
      <c r="A108" s="40">
        <v>410</v>
      </c>
      <c r="B108" s="113" t="s">
        <v>56</v>
      </c>
      <c r="C108" s="267">
        <f>'[1]Sch C'!D106</f>
        <v>2889</v>
      </c>
      <c r="D108" s="267">
        <f>'[1]Sch C'!F106</f>
        <v>0</v>
      </c>
      <c r="E108" s="174">
        <f t="shared" si="18"/>
        <v>2889</v>
      </c>
      <c r="F108" s="177"/>
      <c r="G108" s="177">
        <f t="shared" si="19"/>
        <v>2889</v>
      </c>
      <c r="H108" s="175">
        <f t="shared" si="20"/>
        <v>1.7678217451179941E-3</v>
      </c>
      <c r="J108" s="133"/>
      <c r="K108" s="133"/>
      <c r="M108" s="231">
        <f t="shared" si="21"/>
        <v>0.37524353812183403</v>
      </c>
      <c r="N108" s="237">
        <f>SUMMARY!M108</f>
        <v>0.1609415521007907</v>
      </c>
    </row>
    <row r="109" spans="1:16" s="41" customFormat="1">
      <c r="A109" s="40">
        <v>490</v>
      </c>
      <c r="B109" s="113" t="s">
        <v>301</v>
      </c>
      <c r="C109" s="267">
        <f>'[1]Sch C'!D107</f>
        <v>0</v>
      </c>
      <c r="D109" s="267">
        <f>'[1]Sch C'!F107</f>
        <v>0</v>
      </c>
      <c r="E109" s="174">
        <f t="shared" si="18"/>
        <v>0</v>
      </c>
      <c r="F109" s="177"/>
      <c r="G109" s="177">
        <f t="shared" si="19"/>
        <v>0</v>
      </c>
      <c r="H109" s="175">
        <f t="shared" si="20"/>
        <v>0</v>
      </c>
      <c r="J109" s="133"/>
      <c r="K109" s="133"/>
      <c r="M109" s="231">
        <f t="shared" si="21"/>
        <v>0</v>
      </c>
      <c r="N109" s="237">
        <f>SUMMARY!M109</f>
        <v>0</v>
      </c>
    </row>
    <row r="110" spans="1:16" s="41" customFormat="1">
      <c r="A110" s="40"/>
      <c r="B110" s="113" t="s">
        <v>58</v>
      </c>
      <c r="C110" s="267">
        <f>SUM(C104:C109)</f>
        <v>20444</v>
      </c>
      <c r="D110" s="267">
        <f>SUM(D104:D109)</f>
        <v>1917</v>
      </c>
      <c r="E110" s="177">
        <f>SUM(E104:E109)</f>
        <v>22361</v>
      </c>
      <c r="F110" s="177">
        <f>SUM(F104:F109)</f>
        <v>0</v>
      </c>
      <c r="G110" s="177">
        <f t="shared" si="19"/>
        <v>22361</v>
      </c>
      <c r="H110" s="175">
        <f t="shared" si="20"/>
        <v>1.3683025975279843E-2</v>
      </c>
      <c r="J110" s="133"/>
      <c r="K110" s="133"/>
      <c r="M110" s="231">
        <f t="shared" si="21"/>
        <v>2.9044031692427588</v>
      </c>
      <c r="N110" s="237">
        <f>SUMMARY!M110</f>
        <v>2.4639209007216856</v>
      </c>
      <c r="O110" s="232">
        <f>M110/N110-1</f>
        <v>0.17877289339607261</v>
      </c>
      <c r="P110" s="172">
        <f>IF(O110&gt;=0.2,0.2,0)</f>
        <v>0</v>
      </c>
    </row>
    <row r="111" spans="1:16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6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6" s="41" customFormat="1">
      <c r="A113" s="127" t="s">
        <v>201</v>
      </c>
      <c r="B113" s="113" t="s">
        <v>40</v>
      </c>
      <c r="C113" s="267">
        <f>'[1]Sch C'!D121</f>
        <v>0</v>
      </c>
      <c r="D113" s="267">
        <f>'[1]Sch C'!F121</f>
        <v>0</v>
      </c>
      <c r="E113" s="174">
        <f t="shared" ref="E113:E117" si="22">SUM(C113:D113)</f>
        <v>0</v>
      </c>
      <c r="F113" s="174"/>
      <c r="G113" s="174">
        <f t="shared" ref="G113:G118" si="23">IF(ISERROR(E113+F113),"",(E113+F113))</f>
        <v>0</v>
      </c>
      <c r="H113" s="175">
        <f t="shared" ref="H113:H118" si="24">IF(ISERROR(G113/$G$183),"",(G113/$G$183))</f>
        <v>0</v>
      </c>
      <c r="J113" s="255">
        <v>0</v>
      </c>
      <c r="K113" s="255">
        <v>0</v>
      </c>
      <c r="M113" s="231">
        <f t="shared" ref="M113:M118" si="25">IFERROR(G113/G$198,0)</f>
        <v>0</v>
      </c>
      <c r="N113" s="237">
        <f>SUMMARY!M113</f>
        <v>1.9805243461002184</v>
      </c>
    </row>
    <row r="114" spans="1:16" s="41" customFormat="1">
      <c r="A114" s="127" t="s">
        <v>202</v>
      </c>
      <c r="B114" s="113" t="s">
        <v>225</v>
      </c>
      <c r="C114" s="267">
        <f>'[1]Sch C'!D122</f>
        <v>0</v>
      </c>
      <c r="D114" s="267">
        <f>'[1]Sch C'!F122</f>
        <v>0</v>
      </c>
      <c r="E114" s="174">
        <f t="shared" si="22"/>
        <v>0</v>
      </c>
      <c r="F114" s="177"/>
      <c r="G114" s="177">
        <f t="shared" si="23"/>
        <v>0</v>
      </c>
      <c r="H114" s="175">
        <f t="shared" si="24"/>
        <v>0</v>
      </c>
      <c r="J114" s="133"/>
      <c r="K114" s="133"/>
      <c r="M114" s="231">
        <f t="shared" si="25"/>
        <v>0</v>
      </c>
      <c r="N114" s="237">
        <f>SUMMARY!M114</f>
        <v>0.43739720863479259</v>
      </c>
    </row>
    <row r="115" spans="1:16" s="41" customFormat="1">
      <c r="A115" s="127" t="s">
        <v>209</v>
      </c>
      <c r="B115" s="113" t="s">
        <v>43</v>
      </c>
      <c r="C115" s="267">
        <f>'[1]Sch C'!D123</f>
        <v>11091</v>
      </c>
      <c r="D115" s="267">
        <f>'[1]Sch C'!F123</f>
        <v>0</v>
      </c>
      <c r="E115" s="174">
        <f t="shared" si="22"/>
        <v>11091</v>
      </c>
      <c r="F115" s="177"/>
      <c r="G115" s="177">
        <f t="shared" si="23"/>
        <v>11091</v>
      </c>
      <c r="H115" s="175">
        <f t="shared" si="24"/>
        <v>6.7867466165121744E-3</v>
      </c>
      <c r="J115" s="133"/>
      <c r="K115" s="133"/>
      <c r="M115" s="231">
        <f t="shared" si="25"/>
        <v>1.440576698272503</v>
      </c>
      <c r="N115" s="237">
        <f>SUMMARY!M115</f>
        <v>0.9707691469213684</v>
      </c>
    </row>
    <row r="116" spans="1:16" s="41" customFormat="1">
      <c r="A116" s="40">
        <v>310</v>
      </c>
      <c r="B116" s="113" t="s">
        <v>57</v>
      </c>
      <c r="C116" s="267">
        <f>'[1]Sch C'!D124</f>
        <v>0</v>
      </c>
      <c r="D116" s="267">
        <f>'[1]Sch C'!F124</f>
        <v>0</v>
      </c>
      <c r="E116" s="174">
        <f t="shared" si="22"/>
        <v>0</v>
      </c>
      <c r="F116" s="177"/>
      <c r="G116" s="177">
        <f t="shared" si="23"/>
        <v>0</v>
      </c>
      <c r="H116" s="175">
        <f t="shared" si="24"/>
        <v>0</v>
      </c>
      <c r="J116" s="133"/>
      <c r="K116" s="133"/>
      <c r="M116" s="231">
        <f t="shared" si="25"/>
        <v>0</v>
      </c>
      <c r="N116" s="237">
        <f>SUMMARY!M116</f>
        <v>4.2074857275216981E-2</v>
      </c>
    </row>
    <row r="117" spans="1:16" s="41" customFormat="1">
      <c r="A117" s="40">
        <v>490</v>
      </c>
      <c r="B117" s="113" t="s">
        <v>301</v>
      </c>
      <c r="C117" s="267">
        <f>'[1]Sch C'!D125</f>
        <v>0</v>
      </c>
      <c r="D117" s="267">
        <f>'[1]Sch C'!F125</f>
        <v>0</v>
      </c>
      <c r="E117" s="174">
        <f t="shared" si="22"/>
        <v>0</v>
      </c>
      <c r="F117" s="177"/>
      <c r="G117" s="177">
        <f t="shared" si="23"/>
        <v>0</v>
      </c>
      <c r="H117" s="175">
        <f t="shared" si="24"/>
        <v>0</v>
      </c>
      <c r="J117" s="133"/>
      <c r="K117" s="133"/>
      <c r="M117" s="231">
        <f t="shared" si="25"/>
        <v>0</v>
      </c>
      <c r="N117" s="237">
        <f>SUMMARY!M117</f>
        <v>1.2489837813778788E-3</v>
      </c>
    </row>
    <row r="118" spans="1:16" s="41" customFormat="1">
      <c r="A118" s="40"/>
      <c r="B118" s="113" t="s">
        <v>60</v>
      </c>
      <c r="C118" s="267">
        <f>SUM(C113:C117)</f>
        <v>11091</v>
      </c>
      <c r="D118" s="267">
        <f>SUM(D113:D117)</f>
        <v>0</v>
      </c>
      <c r="E118" s="177">
        <f>SUM(E113:E117)</f>
        <v>11091</v>
      </c>
      <c r="F118" s="177">
        <f>SUM(F113:F117)</f>
        <v>0</v>
      </c>
      <c r="G118" s="177">
        <f t="shared" si="23"/>
        <v>11091</v>
      </c>
      <c r="H118" s="175">
        <f t="shared" si="24"/>
        <v>6.7867466165121744E-3</v>
      </c>
      <c r="J118" s="133"/>
      <c r="K118" s="133"/>
      <c r="M118" s="231">
        <f t="shared" si="25"/>
        <v>1.440576698272503</v>
      </c>
      <c r="N118" s="237">
        <f>SUMMARY!M118</f>
        <v>3.4320145427129747</v>
      </c>
      <c r="O118" s="232">
        <f>M118/N118-1</f>
        <v>-0.58025332342160163</v>
      </c>
      <c r="P118" s="172">
        <f>IF(O118&gt;=0.2,0.2,0)</f>
        <v>0</v>
      </c>
    </row>
    <row r="119" spans="1:16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6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6" s="41" customFormat="1">
      <c r="A121" s="127" t="s">
        <v>201</v>
      </c>
      <c r="B121" s="113" t="s">
        <v>227</v>
      </c>
      <c r="C121" s="267">
        <f>'[1]Sch C'!D129</f>
        <v>63022</v>
      </c>
      <c r="D121" s="267">
        <f>'[1]Sch C'!F129</f>
        <v>0</v>
      </c>
      <c r="E121" s="174">
        <f t="shared" ref="E121:E131" si="26">SUM(C121:D121)</f>
        <v>63022</v>
      </c>
      <c r="F121" s="174"/>
      <c r="G121" s="174">
        <f>IF(ISERROR(E121+F121),"",(E121+F121))</f>
        <v>63022</v>
      </c>
      <c r="H121" s="175">
        <f>IF(ISERROR(G121/$G$183),"",(G121/$G$183))</f>
        <v>3.8564092080590591E-2</v>
      </c>
      <c r="J121" s="255">
        <v>1702</v>
      </c>
      <c r="K121" s="255">
        <v>1899.58</v>
      </c>
      <c r="M121" s="231">
        <f t="shared" ref="M121:M131" si="27">IFERROR(G121/G$198,0)</f>
        <v>8.1857384075854007</v>
      </c>
      <c r="N121" s="237">
        <f>SUMMARY!M121</f>
        <v>4.5535256314180739</v>
      </c>
    </row>
    <row r="122" spans="1:16" s="41" customFormat="1">
      <c r="A122" s="127" t="s">
        <v>228</v>
      </c>
      <c r="B122" s="113" t="s">
        <v>229</v>
      </c>
      <c r="C122" s="267">
        <f>'[1]Sch C'!D130</f>
        <v>0</v>
      </c>
      <c r="D122" s="267">
        <f>'[1]Sch C'!F130</f>
        <v>6881</v>
      </c>
      <c r="E122" s="174">
        <f t="shared" si="26"/>
        <v>6881</v>
      </c>
      <c r="F122" s="174"/>
      <c r="G122" s="174">
        <f t="shared" ref="G122:G131" si="28">IF(ISERROR(E122+F122),"",(E122+F122))</f>
        <v>6881</v>
      </c>
      <c r="H122" s="175">
        <f t="shared" ref="H122:H131" si="29">IF(ISERROR(G122/$G$183),"",(G122/$G$183))</f>
        <v>4.2105854718438619E-3</v>
      </c>
      <c r="J122" s="133"/>
      <c r="K122" s="133"/>
      <c r="M122" s="231">
        <f t="shared" si="27"/>
        <v>0.89375243538121829</v>
      </c>
      <c r="N122" s="237">
        <f>SUMMARY!M122</f>
        <v>0.37552059914887431</v>
      </c>
    </row>
    <row r="123" spans="1:16" s="41" customFormat="1">
      <c r="A123" s="127" t="s">
        <v>202</v>
      </c>
      <c r="B123" s="113" t="s">
        <v>230</v>
      </c>
      <c r="C123" s="267">
        <f>'[1]Sch C'!D131</f>
        <v>20668</v>
      </c>
      <c r="D123" s="267">
        <f>'[1]Sch C'!F131</f>
        <v>0</v>
      </c>
      <c r="E123" s="174">
        <f t="shared" si="26"/>
        <v>20668</v>
      </c>
      <c r="F123" s="174"/>
      <c r="G123" s="174">
        <f t="shared" si="28"/>
        <v>20668</v>
      </c>
      <c r="H123" s="175">
        <f t="shared" si="29"/>
        <v>1.2647054284561683E-2</v>
      </c>
      <c r="J123" s="255">
        <v>1608.25</v>
      </c>
      <c r="K123" s="255">
        <v>1736.02</v>
      </c>
      <c r="M123" s="231">
        <f t="shared" si="27"/>
        <v>2.6845044811014418</v>
      </c>
      <c r="N123" s="237">
        <f>SUMMARY!M123</f>
        <v>20.426397522016178</v>
      </c>
    </row>
    <row r="124" spans="1:16" s="41" customFormat="1">
      <c r="A124" s="127" t="s">
        <v>231</v>
      </c>
      <c r="B124" s="113" t="s">
        <v>232</v>
      </c>
      <c r="C124" s="267">
        <f>'[1]Sch C'!D132</f>
        <v>0</v>
      </c>
      <c r="D124" s="267">
        <f>'[1]Sch C'!F132</f>
        <v>2257</v>
      </c>
      <c r="E124" s="174">
        <f t="shared" si="26"/>
        <v>2257</v>
      </c>
      <c r="F124" s="174"/>
      <c r="G124" s="174">
        <f t="shared" si="28"/>
        <v>2257</v>
      </c>
      <c r="H124" s="175">
        <f t="shared" si="29"/>
        <v>1.3810916160371452E-3</v>
      </c>
      <c r="J124" s="133"/>
      <c r="K124" s="133"/>
      <c r="M124" s="231">
        <f t="shared" si="27"/>
        <v>0.2931549551889856</v>
      </c>
      <c r="N124" s="237">
        <f>SUMMARY!M124</f>
        <v>3.7333012685133462</v>
      </c>
    </row>
    <row r="125" spans="1:16" s="41" customFormat="1">
      <c r="A125" s="127" t="s">
        <v>149</v>
      </c>
      <c r="B125" s="113" t="s">
        <v>150</v>
      </c>
      <c r="C125" s="267">
        <f>'[1]Sch C'!D133</f>
        <v>0</v>
      </c>
      <c r="D125" s="267">
        <f>'[1]Sch C'!F133</f>
        <v>0</v>
      </c>
      <c r="E125" s="174">
        <f t="shared" si="26"/>
        <v>0</v>
      </c>
      <c r="F125" s="174"/>
      <c r="G125" s="174">
        <f t="shared" si="28"/>
        <v>0</v>
      </c>
      <c r="H125" s="175">
        <f t="shared" si="29"/>
        <v>0</v>
      </c>
      <c r="J125" s="255">
        <v>0</v>
      </c>
      <c r="K125" s="255">
        <v>0</v>
      </c>
      <c r="M125" s="231">
        <f t="shared" si="27"/>
        <v>0</v>
      </c>
      <c r="N125" s="237">
        <f>SUMMARY!M125</f>
        <v>0.23602473442063049</v>
      </c>
    </row>
    <row r="126" spans="1:16" s="41" customFormat="1">
      <c r="A126" s="40">
        <v>110</v>
      </c>
      <c r="B126" s="41" t="s">
        <v>69</v>
      </c>
      <c r="C126" s="267">
        <f>'[1]Sch C'!D134</f>
        <v>4612</v>
      </c>
      <c r="D126" s="267">
        <f>'[1]Sch C'!F134</f>
        <v>0</v>
      </c>
      <c r="E126" s="174">
        <f t="shared" si="26"/>
        <v>4612</v>
      </c>
      <c r="F126" s="174"/>
      <c r="G126" s="174">
        <f t="shared" si="28"/>
        <v>4612</v>
      </c>
      <c r="H126" s="175">
        <f t="shared" si="29"/>
        <v>2.8221508786722702E-3</v>
      </c>
      <c r="J126" s="133"/>
      <c r="K126" s="133"/>
      <c r="M126" s="231">
        <f t="shared" si="27"/>
        <v>0.5990388362124951</v>
      </c>
      <c r="N126" s="237">
        <f>SUMMARY!M126</f>
        <v>1.7813900962398777</v>
      </c>
    </row>
    <row r="127" spans="1:16" s="41" customFormat="1">
      <c r="A127" s="40">
        <v>111</v>
      </c>
      <c r="B127" s="113" t="s">
        <v>107</v>
      </c>
      <c r="C127" s="267">
        <f>'[1]Sch C'!D135</f>
        <v>0</v>
      </c>
      <c r="D127" s="267">
        <f>'[1]Sch C'!F135</f>
        <v>0</v>
      </c>
      <c r="E127" s="174">
        <f t="shared" si="26"/>
        <v>0</v>
      </c>
      <c r="F127" s="174"/>
      <c r="G127" s="174">
        <f t="shared" si="28"/>
        <v>0</v>
      </c>
      <c r="H127" s="175">
        <f t="shared" si="29"/>
        <v>0</v>
      </c>
      <c r="J127" s="133"/>
      <c r="K127" s="133"/>
      <c r="M127" s="231">
        <f t="shared" si="27"/>
        <v>0</v>
      </c>
      <c r="N127" s="237">
        <f>SUMMARY!M127</f>
        <v>1.0927472647255188E-2</v>
      </c>
    </row>
    <row r="128" spans="1:16" s="41" customFormat="1">
      <c r="A128" s="40">
        <v>230</v>
      </c>
      <c r="B128" s="113" t="s">
        <v>233</v>
      </c>
      <c r="C128" s="267">
        <f>'[1]Sch C'!D136</f>
        <v>0</v>
      </c>
      <c r="D128" s="267">
        <f>'[1]Sch C'!F136</f>
        <v>0</v>
      </c>
      <c r="E128" s="174">
        <f t="shared" si="26"/>
        <v>0</v>
      </c>
      <c r="F128" s="174"/>
      <c r="G128" s="174">
        <f t="shared" si="28"/>
        <v>0</v>
      </c>
      <c r="H128" s="175">
        <f t="shared" si="29"/>
        <v>0</v>
      </c>
      <c r="J128" s="133"/>
      <c r="K128" s="133"/>
      <c r="M128" s="231">
        <f t="shared" si="27"/>
        <v>0</v>
      </c>
      <c r="N128" s="237">
        <f>SUMMARY!M128</f>
        <v>2.802083759123259E-3</v>
      </c>
    </row>
    <row r="129" spans="1:16" s="41" customFormat="1">
      <c r="A129" s="40">
        <v>310</v>
      </c>
      <c r="B129" s="113" t="s">
        <v>77</v>
      </c>
      <c r="C129" s="267">
        <f>'[1]Sch C'!D137</f>
        <v>13560</v>
      </c>
      <c r="D129" s="267">
        <f>'[1]Sch C'!F137</f>
        <v>0</v>
      </c>
      <c r="E129" s="174">
        <f t="shared" si="26"/>
        <v>13560</v>
      </c>
      <c r="F129" s="174"/>
      <c r="G129" s="174">
        <f t="shared" si="28"/>
        <v>13560</v>
      </c>
      <c r="H129" s="175">
        <f t="shared" si="29"/>
        <v>8.2975641619245418E-3</v>
      </c>
      <c r="J129" s="133"/>
      <c r="K129" s="133"/>
      <c r="M129" s="231">
        <f t="shared" si="27"/>
        <v>1.7612676971035199</v>
      </c>
      <c r="N129" s="237">
        <f>SUMMARY!M129</f>
        <v>1.5442435472956095</v>
      </c>
    </row>
    <row r="130" spans="1:16" s="41" customFormat="1">
      <c r="A130" s="40">
        <v>330</v>
      </c>
      <c r="B130" s="113" t="s">
        <v>311</v>
      </c>
      <c r="C130" s="267">
        <f>'[1]Sch C'!D138</f>
        <v>0</v>
      </c>
      <c r="D130" s="267">
        <f>'[1]Sch C'!F138</f>
        <v>0</v>
      </c>
      <c r="E130" s="174">
        <f t="shared" si="26"/>
        <v>0</v>
      </c>
      <c r="F130" s="174"/>
      <c r="G130" s="174">
        <f t="shared" si="28"/>
        <v>0</v>
      </c>
      <c r="H130" s="175">
        <f t="shared" si="29"/>
        <v>0</v>
      </c>
      <c r="J130" s="133"/>
      <c r="K130" s="133"/>
      <c r="M130" s="231">
        <f t="shared" si="27"/>
        <v>0</v>
      </c>
      <c r="N130" s="237">
        <f>SUMMARY!M130</f>
        <v>9.9918702510230314E-2</v>
      </c>
    </row>
    <row r="131" spans="1:16" s="41" customFormat="1">
      <c r="A131" s="40">
        <v>390</v>
      </c>
      <c r="B131" s="113" t="s">
        <v>70</v>
      </c>
      <c r="C131" s="267">
        <f>'[1]Sch C'!D139</f>
        <v>0</v>
      </c>
      <c r="D131" s="267">
        <f>'[1]Sch C'!F139</f>
        <v>0</v>
      </c>
      <c r="E131" s="174">
        <f t="shared" si="26"/>
        <v>0</v>
      </c>
      <c r="F131" s="174">
        <v>0</v>
      </c>
      <c r="G131" s="174">
        <f t="shared" si="28"/>
        <v>0</v>
      </c>
      <c r="H131" s="175">
        <f t="shared" si="29"/>
        <v>0</v>
      </c>
      <c r="J131" s="133"/>
      <c r="K131" s="133"/>
      <c r="M131" s="231">
        <f t="shared" si="27"/>
        <v>0</v>
      </c>
      <c r="N131" s="237">
        <f>SUMMARY!M131</f>
        <v>3.731441236448526E-2</v>
      </c>
    </row>
    <row r="132" spans="1:16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6" s="41" customFormat="1">
      <c r="A133" s="229">
        <v>440.1</v>
      </c>
      <c r="B133" s="40" t="s">
        <v>235</v>
      </c>
      <c r="C133" s="267">
        <f>'[1]Sch C'!D141</f>
        <v>0</v>
      </c>
      <c r="D133" s="267">
        <f>'[1]Sch C'!F141</f>
        <v>0</v>
      </c>
      <c r="E133" s="174">
        <f t="shared" ref="E133:E138" si="30">SUM(C133:D133)</f>
        <v>0</v>
      </c>
      <c r="F133" s="177"/>
      <c r="G133" s="177">
        <f>IF(ISERROR(E133+F133)," ",(E133+F133))</f>
        <v>0</v>
      </c>
      <c r="H133" s="175">
        <f t="shared" ref="H133:H139" si="31">IF(ISERROR(G133/$G$183),"",(G133/$G$183))</f>
        <v>0</v>
      </c>
      <c r="J133" s="133"/>
      <c r="K133" s="133"/>
      <c r="M133" s="231">
        <f t="shared" ref="M133:M139" si="32">IFERROR(G133/G$198,0)</f>
        <v>0</v>
      </c>
      <c r="N133" s="237">
        <f>SUMMARY!M133</f>
        <v>0</v>
      </c>
    </row>
    <row r="134" spans="1:16" s="41" customFormat="1">
      <c r="A134" s="229">
        <v>440.2</v>
      </c>
      <c r="B134" s="40" t="s">
        <v>236</v>
      </c>
      <c r="C134" s="267">
        <f>'[1]Sch C'!D142</f>
        <v>0</v>
      </c>
      <c r="D134" s="267">
        <f>'[1]Sch C'!F142</f>
        <v>0</v>
      </c>
      <c r="E134" s="174">
        <f t="shared" si="30"/>
        <v>0</v>
      </c>
      <c r="F134" s="177"/>
      <c r="G134" s="177">
        <f t="shared" ref="G134:G139" si="33">IF(ISERROR(E134+F134),"",(E134+F134))</f>
        <v>0</v>
      </c>
      <c r="H134" s="175">
        <f t="shared" si="31"/>
        <v>0</v>
      </c>
      <c r="J134" s="133"/>
      <c r="K134" s="133"/>
      <c r="M134" s="231">
        <f t="shared" si="32"/>
        <v>0</v>
      </c>
      <c r="N134" s="237">
        <f>SUMMARY!M134</f>
        <v>0</v>
      </c>
    </row>
    <row r="135" spans="1:16" s="41" customFormat="1">
      <c r="A135" s="229">
        <v>440.3</v>
      </c>
      <c r="B135" s="40" t="s">
        <v>237</v>
      </c>
      <c r="C135" s="267">
        <f>'[1]Sch C'!D143</f>
        <v>0</v>
      </c>
      <c r="D135" s="267">
        <f>'[1]Sch C'!F143</f>
        <v>0</v>
      </c>
      <c r="E135" s="174">
        <f t="shared" si="30"/>
        <v>0</v>
      </c>
      <c r="F135" s="177"/>
      <c r="G135" s="177">
        <f t="shared" si="33"/>
        <v>0</v>
      </c>
      <c r="H135" s="175">
        <f t="shared" si="31"/>
        <v>0</v>
      </c>
      <c r="J135" s="133"/>
      <c r="K135" s="133"/>
      <c r="M135" s="231">
        <f t="shared" si="32"/>
        <v>0</v>
      </c>
      <c r="N135" s="237">
        <f>SUMMARY!M135</f>
        <v>0</v>
      </c>
    </row>
    <row r="136" spans="1:16" s="41" customFormat="1">
      <c r="A136" s="229">
        <v>440.4</v>
      </c>
      <c r="B136" s="40" t="s">
        <v>238</v>
      </c>
      <c r="C136" s="267">
        <f>'[1]Sch C'!D144</f>
        <v>0</v>
      </c>
      <c r="D136" s="267">
        <f>'[1]Sch C'!F144</f>
        <v>0</v>
      </c>
      <c r="E136" s="174">
        <f t="shared" si="30"/>
        <v>0</v>
      </c>
      <c r="F136" s="177"/>
      <c r="G136" s="177">
        <f t="shared" si="33"/>
        <v>0</v>
      </c>
      <c r="H136" s="175">
        <f t="shared" si="31"/>
        <v>0</v>
      </c>
      <c r="J136" s="133"/>
      <c r="K136" s="133"/>
      <c r="M136" s="231">
        <f t="shared" si="32"/>
        <v>0</v>
      </c>
      <c r="N136" s="237">
        <f>SUMMARY!M136</f>
        <v>1.1354398012526172E-3</v>
      </c>
    </row>
    <row r="137" spans="1:16" s="41" customFormat="1">
      <c r="A137" s="229">
        <v>440.5</v>
      </c>
      <c r="B137" s="40" t="s">
        <v>239</v>
      </c>
      <c r="C137" s="267">
        <f>'[1]Sch C'!D145</f>
        <v>0</v>
      </c>
      <c r="D137" s="267">
        <f>'[1]Sch C'!F145</f>
        <v>0</v>
      </c>
      <c r="E137" s="174">
        <f t="shared" si="30"/>
        <v>0</v>
      </c>
      <c r="F137" s="177"/>
      <c r="G137" s="177">
        <f t="shared" si="33"/>
        <v>0</v>
      </c>
      <c r="H137" s="175">
        <f t="shared" si="31"/>
        <v>0</v>
      </c>
      <c r="J137" s="133"/>
      <c r="K137" s="133"/>
      <c r="M137" s="231">
        <f t="shared" si="32"/>
        <v>0</v>
      </c>
      <c r="N137" s="237">
        <f>SUMMARY!M137</f>
        <v>3.7850567038636746E-3</v>
      </c>
    </row>
    <row r="138" spans="1:16" s="41" customFormat="1">
      <c r="A138" s="40">
        <v>490</v>
      </c>
      <c r="B138" s="113" t="s">
        <v>301</v>
      </c>
      <c r="C138" s="267">
        <f>'[1]Sch C'!D146</f>
        <v>0</v>
      </c>
      <c r="D138" s="267">
        <f>'[1]Sch C'!F146</f>
        <v>0</v>
      </c>
      <c r="E138" s="174">
        <f t="shared" si="30"/>
        <v>0</v>
      </c>
      <c r="F138" s="177"/>
      <c r="G138" s="177">
        <f>IF(ISERROR(E138+F138),"",(E138+F138))</f>
        <v>0</v>
      </c>
      <c r="H138" s="175">
        <f t="shared" si="31"/>
        <v>0</v>
      </c>
      <c r="J138" s="133"/>
      <c r="K138" s="133"/>
      <c r="M138" s="231">
        <f t="shared" si="32"/>
        <v>0</v>
      </c>
      <c r="N138" s="237">
        <f>SUMMARY!M138</f>
        <v>0.12069725087315321</v>
      </c>
    </row>
    <row r="139" spans="1:16" s="41" customFormat="1">
      <c r="A139" s="40"/>
      <c r="B139" s="113" t="s">
        <v>71</v>
      </c>
      <c r="C139" s="267">
        <f>SUM(C121:C138)</f>
        <v>101862</v>
      </c>
      <c r="D139" s="267">
        <f>SUM(D121:D138)</f>
        <v>9138</v>
      </c>
      <c r="E139" s="176">
        <f>SUM(E121:E138)</f>
        <v>111000</v>
      </c>
      <c r="F139" s="176">
        <f>SUM(F121:F138)</f>
        <v>0</v>
      </c>
      <c r="G139" s="177">
        <f t="shared" si="33"/>
        <v>111000</v>
      </c>
      <c r="H139" s="175">
        <f t="shared" si="31"/>
        <v>6.79225384936301E-2</v>
      </c>
      <c r="J139" s="133"/>
      <c r="K139" s="133"/>
      <c r="M139" s="231">
        <f t="shared" si="32"/>
        <v>14.417456812573061</v>
      </c>
      <c r="N139" s="237">
        <f>SUMMARY!M139</f>
        <v>32.92698381771195</v>
      </c>
      <c r="O139" s="232">
        <f>M139/N139-1</f>
        <v>-0.56213855200373131</v>
      </c>
      <c r="P139" s="172">
        <f>IF(O139&gt;=0.2,1.6,0)</f>
        <v>0</v>
      </c>
    </row>
    <row r="140" spans="1:16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6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6" s="41" customFormat="1">
      <c r="A142" s="127" t="s">
        <v>201</v>
      </c>
      <c r="B142" s="113" t="s">
        <v>73</v>
      </c>
      <c r="C142" s="267">
        <f>'[1]Sch C'!D150</f>
        <v>0</v>
      </c>
      <c r="D142" s="267">
        <f>'[1]Sch C'!F150</f>
        <v>0</v>
      </c>
      <c r="E142" s="174">
        <f t="shared" ref="E142:E146" si="34">SUM(C142:D142)</f>
        <v>0</v>
      </c>
      <c r="F142" s="174"/>
      <c r="G142" s="174">
        <f t="shared" ref="G142:G147" si="35">IF(ISERROR(E142+F142),"",(E142+F142))</f>
        <v>0</v>
      </c>
      <c r="H142" s="175">
        <f t="shared" ref="H142:H147" si="36">IF(ISERROR(G142/$G$183),"",(G142/$G$183))</f>
        <v>0</v>
      </c>
      <c r="J142" s="255">
        <v>0</v>
      </c>
      <c r="K142" s="255">
        <v>0</v>
      </c>
      <c r="M142" s="231">
        <f t="shared" ref="M142:M147" si="37">IFERROR(G142/G$198,0)</f>
        <v>0</v>
      </c>
      <c r="N142" s="237">
        <f>SUMMARY!M142</f>
        <v>3.3195038128068526</v>
      </c>
    </row>
    <row r="143" spans="1:16" s="41" customFormat="1">
      <c r="A143" s="127" t="s">
        <v>202</v>
      </c>
      <c r="B143" s="113" t="s">
        <v>23</v>
      </c>
      <c r="C143" s="267">
        <f>'[1]Sch C'!D151</f>
        <v>0</v>
      </c>
      <c r="D143" s="267">
        <f>'[1]Sch C'!F151</f>
        <v>0</v>
      </c>
      <c r="E143" s="174">
        <f t="shared" si="34"/>
        <v>0</v>
      </c>
      <c r="F143" s="177"/>
      <c r="G143" s="177">
        <f t="shared" si="35"/>
        <v>0</v>
      </c>
      <c r="H143" s="175">
        <f t="shared" si="36"/>
        <v>0</v>
      </c>
      <c r="J143" s="133"/>
      <c r="K143" s="133"/>
      <c r="M143" s="231">
        <f t="shared" si="37"/>
        <v>0</v>
      </c>
      <c r="N143" s="237">
        <f>SUMMARY!M143</f>
        <v>0.67458000081751668</v>
      </c>
    </row>
    <row r="144" spans="1:16" s="41" customFormat="1">
      <c r="A144" s="127">
        <v>110</v>
      </c>
      <c r="B144" s="113" t="s">
        <v>258</v>
      </c>
      <c r="C144" s="267">
        <f>'[1]Sch C'!D152</f>
        <v>0</v>
      </c>
      <c r="D144" s="267">
        <f>'[1]Sch C'!F152</f>
        <v>0</v>
      </c>
      <c r="E144" s="174">
        <f t="shared" si="34"/>
        <v>0</v>
      </c>
      <c r="F144" s="177"/>
      <c r="G144" s="177">
        <f t="shared" si="35"/>
        <v>0</v>
      </c>
      <c r="H144" s="175">
        <f t="shared" si="36"/>
        <v>0</v>
      </c>
      <c r="J144" s="133"/>
      <c r="K144" s="133"/>
      <c r="M144" s="231">
        <f t="shared" si="37"/>
        <v>0</v>
      </c>
      <c r="N144" s="237">
        <f>SUMMARY!M144</f>
        <v>0.19288769592013771</v>
      </c>
    </row>
    <row r="145" spans="1:16" s="41" customFormat="1">
      <c r="A145" s="127" t="s">
        <v>241</v>
      </c>
      <c r="B145" s="113" t="s">
        <v>77</v>
      </c>
      <c r="C145" s="267">
        <f>'[1]Sch C'!D153</f>
        <v>0</v>
      </c>
      <c r="D145" s="267">
        <f>'[1]Sch C'!F153</f>
        <v>0</v>
      </c>
      <c r="E145" s="174">
        <f t="shared" si="34"/>
        <v>0</v>
      </c>
      <c r="F145" s="177"/>
      <c r="G145" s="177">
        <f t="shared" si="35"/>
        <v>0</v>
      </c>
      <c r="H145" s="175">
        <f t="shared" si="36"/>
        <v>0</v>
      </c>
      <c r="J145" s="133"/>
      <c r="K145" s="133"/>
      <c r="M145" s="231">
        <f t="shared" si="37"/>
        <v>0</v>
      </c>
      <c r="N145" s="237">
        <f>SUMMARY!M145</f>
        <v>0.1348362014542713</v>
      </c>
    </row>
    <row r="146" spans="1:16" s="41" customFormat="1">
      <c r="A146" s="127" t="s">
        <v>242</v>
      </c>
      <c r="B146" s="113" t="s">
        <v>301</v>
      </c>
      <c r="C146" s="267">
        <f>'[1]Sch C'!D154</f>
        <v>1902</v>
      </c>
      <c r="D146" s="267">
        <f>'[1]Sch C'!F154</f>
        <v>0</v>
      </c>
      <c r="E146" s="174">
        <f t="shared" si="34"/>
        <v>1902</v>
      </c>
      <c r="F146" s="177"/>
      <c r="G146" s="177">
        <f t="shared" si="35"/>
        <v>1902</v>
      </c>
      <c r="H146" s="175">
        <f t="shared" si="36"/>
        <v>1.1638618758097697E-3</v>
      </c>
      <c r="J146" s="133"/>
      <c r="K146" s="133"/>
      <c r="M146" s="231">
        <f t="shared" si="37"/>
        <v>0.24704507078841409</v>
      </c>
      <c r="N146" s="237">
        <f>SUMMARY!M146</f>
        <v>0.22358626390346037</v>
      </c>
    </row>
    <row r="147" spans="1:16" s="41" customFormat="1">
      <c r="A147" s="40"/>
      <c r="B147" s="113" t="s">
        <v>243</v>
      </c>
      <c r="C147" s="267">
        <f>SUM(C142:C146)</f>
        <v>1902</v>
      </c>
      <c r="D147" s="267">
        <f>SUM(D142:D146)</f>
        <v>0</v>
      </c>
      <c r="E147" s="177">
        <f>SUM(E142:E146)</f>
        <v>1902</v>
      </c>
      <c r="F147" s="177">
        <f>SUM(F142:F146)</f>
        <v>0</v>
      </c>
      <c r="G147" s="177">
        <f t="shared" si="35"/>
        <v>1902</v>
      </c>
      <c r="H147" s="198">
        <f t="shared" si="36"/>
        <v>1.1638618758097697E-3</v>
      </c>
      <c r="J147" s="133"/>
      <c r="K147" s="133"/>
      <c r="M147" s="231">
        <f t="shared" si="37"/>
        <v>0.24704507078841409</v>
      </c>
      <c r="N147" s="237">
        <f>SUMMARY!M147</f>
        <v>4.5453939749022387</v>
      </c>
      <c r="O147" s="232">
        <f>M147/N147-1</f>
        <v>-0.94564936017592893</v>
      </c>
      <c r="P147" s="172">
        <f>IF(O147&gt;=0.2,0.3,0)</f>
        <v>0</v>
      </c>
    </row>
    <row r="148" spans="1:16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6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6" s="41" customFormat="1">
      <c r="A150" s="127" t="s">
        <v>201</v>
      </c>
      <c r="B150" s="113" t="s">
        <v>40</v>
      </c>
      <c r="C150" s="267">
        <f>'[1]Sch C'!D158</f>
        <v>476381</v>
      </c>
      <c r="D150" s="267">
        <f>'[1]Sch C'!F158</f>
        <v>0</v>
      </c>
      <c r="E150" s="174">
        <f t="shared" ref="E150:E163" si="38">SUM(C150:D150)</f>
        <v>476381</v>
      </c>
      <c r="F150" s="177"/>
      <c r="G150" s="177">
        <f>IF(ISERROR(E150+F150),"",(E150+F150))</f>
        <v>476381</v>
      </c>
      <c r="H150" s="175">
        <f>IF(ISERROR(G150/$G$183),"",(G150/$G$183))</f>
        <v>0.29150456585706302</v>
      </c>
      <c r="J150" s="255">
        <v>33106.85</v>
      </c>
      <c r="K150" s="255">
        <v>35322.71</v>
      </c>
      <c r="M150" s="231">
        <f t="shared" ref="M150:M164" si="39">IFERROR(G150/G$198,0)</f>
        <v>61.875698142615924</v>
      </c>
      <c r="N150" s="237">
        <f>SUMMARY!M150</f>
        <v>36.736125288969433</v>
      </c>
    </row>
    <row r="151" spans="1:16" s="41" customFormat="1">
      <c r="A151" s="127" t="s">
        <v>202</v>
      </c>
      <c r="B151" s="113" t="s">
        <v>76</v>
      </c>
      <c r="C151" s="267">
        <f>'[1]Sch C'!D159</f>
        <v>0</v>
      </c>
      <c r="D151" s="267">
        <f>'[1]Sch C'!F159</f>
        <v>52017</v>
      </c>
      <c r="E151" s="174">
        <f t="shared" si="38"/>
        <v>52017</v>
      </c>
      <c r="F151" s="177"/>
      <c r="G151" s="177">
        <f>IF(ISERROR(E151+F151),"",(E151+F151))</f>
        <v>52017</v>
      </c>
      <c r="H151" s="175">
        <f>IF(ISERROR(G151/$G$183),"",(G151/$G$183))</f>
        <v>3.1829970133541954E-2</v>
      </c>
      <c r="J151" s="133"/>
      <c r="K151" s="133"/>
      <c r="M151" s="231">
        <f t="shared" si="39"/>
        <v>6.7563319911676842</v>
      </c>
      <c r="N151" s="237">
        <f>SUMMARY!M151</f>
        <v>6.0365011649612361</v>
      </c>
    </row>
    <row r="152" spans="1:16" s="41" customFormat="1">
      <c r="A152" s="127">
        <v>110</v>
      </c>
      <c r="B152" s="113" t="s">
        <v>331</v>
      </c>
      <c r="C152" s="267">
        <f>'[1]Sch C'!D160</f>
        <v>0</v>
      </c>
      <c r="D152" s="267">
        <f>'[1]Sch C'!F160</f>
        <v>0</v>
      </c>
      <c r="E152" s="174">
        <f t="shared" si="38"/>
        <v>0</v>
      </c>
      <c r="F152" s="177"/>
      <c r="G152" s="177">
        <f t="shared" ref="G152:G163" si="40">IF(ISERROR(E152+F152),"",(E152+F152))</f>
        <v>0</v>
      </c>
      <c r="H152" s="175">
        <f t="shared" ref="H152:H163" si="41">IF(ISERROR(G152/$G$183),"",(G152/$G$183))</f>
        <v>0</v>
      </c>
      <c r="J152" s="133"/>
      <c r="K152" s="133"/>
      <c r="M152" s="231">
        <f t="shared" si="39"/>
        <v>0</v>
      </c>
      <c r="N152" s="237">
        <f>SUMMARY!M152</f>
        <v>0.29206527416329442</v>
      </c>
    </row>
    <row r="153" spans="1:16" s="41" customFormat="1">
      <c r="A153" s="40">
        <v>310</v>
      </c>
      <c r="B153" s="113" t="s">
        <v>77</v>
      </c>
      <c r="C153" s="267">
        <f>'[1]Sch C'!D161</f>
        <v>0</v>
      </c>
      <c r="D153" s="267">
        <f>'[1]Sch C'!F161</f>
        <v>0</v>
      </c>
      <c r="E153" s="174">
        <f t="shared" si="38"/>
        <v>0</v>
      </c>
      <c r="F153" s="177"/>
      <c r="G153" s="177">
        <f t="shared" si="40"/>
        <v>0</v>
      </c>
      <c r="H153" s="175">
        <f t="shared" si="41"/>
        <v>0</v>
      </c>
      <c r="J153" s="200"/>
      <c r="K153" s="200"/>
      <c r="M153" s="231">
        <f t="shared" si="39"/>
        <v>0</v>
      </c>
      <c r="N153" s="237">
        <f>SUMMARY!M153</f>
        <v>0.26431149201331644</v>
      </c>
    </row>
    <row r="154" spans="1:16" s="41" customFormat="1">
      <c r="A154" s="40">
        <v>313</v>
      </c>
      <c r="B154" s="113" t="s">
        <v>78</v>
      </c>
      <c r="C154" s="267">
        <f>'[1]Sch C'!D162</f>
        <v>454</v>
      </c>
      <c r="D154" s="267">
        <f>'[1]Sch C'!F162</f>
        <v>0</v>
      </c>
      <c r="E154" s="174">
        <f t="shared" si="38"/>
        <v>454</v>
      </c>
      <c r="F154" s="177"/>
      <c r="G154" s="177">
        <f t="shared" si="40"/>
        <v>454</v>
      </c>
      <c r="H154" s="175">
        <f t="shared" si="41"/>
        <v>2.7780930158655912E-4</v>
      </c>
      <c r="J154" s="200"/>
      <c r="K154" s="200"/>
      <c r="M154" s="231">
        <f t="shared" si="39"/>
        <v>5.8968697233406933E-2</v>
      </c>
      <c r="N154" s="237">
        <f>SUMMARY!M154</f>
        <v>0.19712143301586438</v>
      </c>
    </row>
    <row r="155" spans="1:16" s="41" customFormat="1">
      <c r="A155" s="40">
        <v>314</v>
      </c>
      <c r="B155" s="113" t="s">
        <v>79</v>
      </c>
      <c r="C155" s="267">
        <f>'[1]Sch C'!D163</f>
        <v>1175</v>
      </c>
      <c r="D155" s="267">
        <f>'[1]Sch C'!F163</f>
        <v>0</v>
      </c>
      <c r="E155" s="174">
        <f t="shared" si="38"/>
        <v>1175</v>
      </c>
      <c r="F155" s="177"/>
      <c r="G155" s="177">
        <f t="shared" si="40"/>
        <v>1175</v>
      </c>
      <c r="H155" s="175">
        <f t="shared" si="41"/>
        <v>7.1899984441455283E-4</v>
      </c>
      <c r="J155" s="200"/>
      <c r="K155" s="200"/>
      <c r="M155" s="231">
        <f t="shared" si="39"/>
        <v>0.15261722301597611</v>
      </c>
      <c r="N155" s="237">
        <f>SUMMARY!M155</f>
        <v>0.1314975542626681</v>
      </c>
    </row>
    <row r="156" spans="1:16" s="41" customFormat="1">
      <c r="A156" s="40">
        <v>315</v>
      </c>
      <c r="B156" s="113" t="s">
        <v>80</v>
      </c>
      <c r="C156" s="267">
        <f>'[1]Sch C'!D164</f>
        <v>0</v>
      </c>
      <c r="D156" s="267">
        <f>'[1]Sch C'!F164</f>
        <v>0</v>
      </c>
      <c r="E156" s="174">
        <f t="shared" si="38"/>
        <v>0</v>
      </c>
      <c r="F156" s="177"/>
      <c r="G156" s="177">
        <f t="shared" si="40"/>
        <v>0</v>
      </c>
      <c r="H156" s="175">
        <f t="shared" si="41"/>
        <v>0</v>
      </c>
      <c r="J156" s="200"/>
      <c r="K156" s="200"/>
      <c r="M156" s="231">
        <f t="shared" si="39"/>
        <v>0</v>
      </c>
      <c r="N156" s="237">
        <f>SUMMARY!M156</f>
        <v>1.5587317591595928E-2</v>
      </c>
    </row>
    <row r="157" spans="1:16" s="41" customFormat="1">
      <c r="A157" s="40">
        <v>316</v>
      </c>
      <c r="B157" s="113" t="s">
        <v>81</v>
      </c>
      <c r="C157" s="267">
        <f>'[1]Sch C'!D165</f>
        <v>750</v>
      </c>
      <c r="D157" s="267">
        <f>'[1]Sch C'!F165</f>
        <v>0</v>
      </c>
      <c r="E157" s="174">
        <f t="shared" si="38"/>
        <v>750</v>
      </c>
      <c r="F157" s="177"/>
      <c r="G157" s="177">
        <f t="shared" si="40"/>
        <v>750</v>
      </c>
      <c r="H157" s="175">
        <f t="shared" si="41"/>
        <v>4.5893607090290606E-4</v>
      </c>
      <c r="J157" s="200"/>
      <c r="K157" s="200"/>
      <c r="M157" s="231">
        <f t="shared" si="39"/>
        <v>9.7415248733601773E-2</v>
      </c>
      <c r="N157" s="237">
        <f>SUMMARY!M157</f>
        <v>0.15464235917140146</v>
      </c>
    </row>
    <row r="158" spans="1:16" s="41" customFormat="1">
      <c r="A158" s="40">
        <v>317</v>
      </c>
      <c r="B158" s="113" t="s">
        <v>82</v>
      </c>
      <c r="C158" s="267">
        <f>'[1]Sch C'!D166</f>
        <v>2200</v>
      </c>
      <c r="D158" s="267">
        <f>'[1]Sch C'!F166</f>
        <v>0</v>
      </c>
      <c r="E158" s="174">
        <f t="shared" si="38"/>
        <v>2200</v>
      </c>
      <c r="F158" s="177"/>
      <c r="G158" s="177">
        <f t="shared" si="40"/>
        <v>2200</v>
      </c>
      <c r="H158" s="175">
        <f t="shared" si="41"/>
        <v>1.3462124746485243E-3</v>
      </c>
      <c r="J158" s="200"/>
      <c r="K158" s="200"/>
      <c r="M158" s="231">
        <f t="shared" si="39"/>
        <v>0.28575139628523183</v>
      </c>
      <c r="N158" s="237">
        <f>SUMMARY!M158</f>
        <v>0.15845970778321275</v>
      </c>
    </row>
    <row r="159" spans="1:16" s="41" customFormat="1">
      <c r="A159" s="40">
        <v>318</v>
      </c>
      <c r="B159" s="113" t="s">
        <v>179</v>
      </c>
      <c r="C159" s="267">
        <f>'[1]Sch C'!D167</f>
        <v>0</v>
      </c>
      <c r="D159" s="267">
        <f>'[1]Sch C'!F167</f>
        <v>0</v>
      </c>
      <c r="E159" s="174">
        <f t="shared" si="38"/>
        <v>0</v>
      </c>
      <c r="F159" s="177"/>
      <c r="G159" s="177">
        <f t="shared" si="40"/>
        <v>0</v>
      </c>
      <c r="H159" s="175">
        <f t="shared" si="41"/>
        <v>0</v>
      </c>
      <c r="J159" s="200"/>
      <c r="K159" s="200"/>
      <c r="M159" s="231">
        <f t="shared" si="39"/>
        <v>0</v>
      </c>
      <c r="N159" s="237">
        <f>SUMMARY!M159</f>
        <v>10.207996493761893</v>
      </c>
    </row>
    <row r="160" spans="1:16" s="41" customFormat="1">
      <c r="A160" s="40">
        <v>319</v>
      </c>
      <c r="B160" s="113" t="s">
        <v>83</v>
      </c>
      <c r="C160" s="267">
        <f>'[1]Sch C'!D168</f>
        <v>173342</v>
      </c>
      <c r="D160" s="267">
        <f>'[1]Sch C'!F168</f>
        <v>0</v>
      </c>
      <c r="E160" s="174">
        <f t="shared" si="38"/>
        <v>173342</v>
      </c>
      <c r="F160" s="177"/>
      <c r="G160" s="177">
        <f t="shared" si="40"/>
        <v>173342</v>
      </c>
      <c r="H160" s="175">
        <f t="shared" si="41"/>
        <v>0.10607052853660205</v>
      </c>
      <c r="J160" s="133"/>
      <c r="K160" s="133"/>
      <c r="M160" s="231">
        <f t="shared" si="39"/>
        <v>22.514872061306662</v>
      </c>
      <c r="N160" s="237">
        <f>SUMMARY!M160</f>
        <v>2.7094781518673439</v>
      </c>
    </row>
    <row r="161" spans="1:16" s="41" customFormat="1">
      <c r="A161" s="40">
        <v>391</v>
      </c>
      <c r="B161" s="113" t="s">
        <v>84</v>
      </c>
      <c r="C161" s="267">
        <f>'[1]Sch C'!D169</f>
        <v>166</v>
      </c>
      <c r="D161" s="267">
        <f>'[1]Sch C'!F169</f>
        <v>0</v>
      </c>
      <c r="E161" s="174">
        <f t="shared" si="38"/>
        <v>166</v>
      </c>
      <c r="F161" s="177"/>
      <c r="G161" s="177">
        <f t="shared" si="40"/>
        <v>166</v>
      </c>
      <c r="H161" s="175">
        <f t="shared" si="41"/>
        <v>1.015778503598432E-4</v>
      </c>
      <c r="J161" s="133"/>
      <c r="K161" s="133"/>
      <c r="M161" s="231">
        <f t="shared" si="39"/>
        <v>2.1561241719703857E-2</v>
      </c>
      <c r="N161" s="237">
        <f>SUMMARY!M161</f>
        <v>2.2617960840952134E-3</v>
      </c>
    </row>
    <row r="162" spans="1:16" s="41" customFormat="1">
      <c r="A162" s="40">
        <v>392</v>
      </c>
      <c r="B162" s="113" t="s">
        <v>245</v>
      </c>
      <c r="C162" s="267">
        <f>'[1]Sch C'!D170</f>
        <v>1484</v>
      </c>
      <c r="D162" s="267">
        <f>'[1]Sch C'!F170</f>
        <v>0</v>
      </c>
      <c r="E162" s="174">
        <f t="shared" si="38"/>
        <v>1484</v>
      </c>
      <c r="F162" s="177"/>
      <c r="G162" s="177">
        <f t="shared" si="40"/>
        <v>1484</v>
      </c>
      <c r="H162" s="175">
        <f t="shared" si="41"/>
        <v>9.080815056265501E-4</v>
      </c>
      <c r="J162" s="133"/>
      <c r="K162" s="133"/>
      <c r="M162" s="231">
        <f t="shared" si="39"/>
        <v>0.19275230549422004</v>
      </c>
      <c r="N162" s="237">
        <f>SUMMARY!M162</f>
        <v>0.21066164348098596</v>
      </c>
    </row>
    <row r="163" spans="1:16" s="41" customFormat="1">
      <c r="A163" s="40">
        <v>490</v>
      </c>
      <c r="B163" s="113" t="s">
        <v>301</v>
      </c>
      <c r="C163" s="267">
        <f>'[1]Sch C'!D171</f>
        <v>0</v>
      </c>
      <c r="D163" s="267">
        <f>'[1]Sch C'!F171</f>
        <v>0</v>
      </c>
      <c r="E163" s="174">
        <f t="shared" si="38"/>
        <v>0</v>
      </c>
      <c r="F163" s="177"/>
      <c r="G163" s="177">
        <f t="shared" si="40"/>
        <v>0</v>
      </c>
      <c r="H163" s="175">
        <f t="shared" si="41"/>
        <v>0</v>
      </c>
      <c r="J163" s="133"/>
      <c r="K163" s="133"/>
      <c r="M163" s="231">
        <f t="shared" si="39"/>
        <v>0</v>
      </c>
      <c r="N163" s="237">
        <f>SUMMARY!M163</f>
        <v>0.31220961127082963</v>
      </c>
    </row>
    <row r="164" spans="1:16" s="41" customFormat="1">
      <c r="A164" s="40"/>
      <c r="B164" s="199" t="s">
        <v>86</v>
      </c>
      <c r="C164" s="267">
        <f>SUM(C150:C163)</f>
        <v>655952</v>
      </c>
      <c r="D164" s="267">
        <f>SUM(D150:D163)</f>
        <v>52017</v>
      </c>
      <c r="E164" s="177">
        <f>SUM(E150:E163)</f>
        <v>707969</v>
      </c>
      <c r="F164" s="177">
        <f>SUM(F150:F163)</f>
        <v>0</v>
      </c>
      <c r="G164" s="177">
        <f>IF(ISERROR(E164+F164),"",(E164+F164))</f>
        <v>707969</v>
      </c>
      <c r="H164" s="175">
        <f>IF(ISERROR(G164/$G$183),"",(G164/$G$183))</f>
        <v>0.43321668157474597</v>
      </c>
      <c r="J164" s="133"/>
      <c r="K164" s="133"/>
      <c r="M164" s="231">
        <f t="shared" si="39"/>
        <v>91.955968307572405</v>
      </c>
      <c r="N164" s="237">
        <f>SUMMARY!M164</f>
        <v>57.428919288397175</v>
      </c>
      <c r="O164" s="232">
        <f>M164/N164-1</f>
        <v>0.60121362977051551</v>
      </c>
      <c r="P164" s="172">
        <f>IF(O164&gt;=0.2,3.5,0)</f>
        <v>3.5</v>
      </c>
    </row>
    <row r="165" spans="1:16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6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6" s="41" customFormat="1">
      <c r="A167" s="201" t="s">
        <v>198</v>
      </c>
      <c r="B167" s="206" t="s">
        <v>278</v>
      </c>
      <c r="C167" s="267">
        <f>'[1]Sch C'!D186</f>
        <v>0</v>
      </c>
      <c r="D167" s="267">
        <f>'[1]Sch C'!F186</f>
        <v>0</v>
      </c>
      <c r="E167" s="174">
        <f t="shared" ref="E167:E180" si="4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56">
        <v>0</v>
      </c>
      <c r="K167" s="256">
        <v>0</v>
      </c>
      <c r="M167" s="231">
        <f t="shared" ref="M167:M181" si="43">IFERROR(G167/G$198,0)</f>
        <v>0</v>
      </c>
      <c r="N167" s="237">
        <f>SUMMARY!M167</f>
        <v>0</v>
      </c>
    </row>
    <row r="168" spans="1:16" s="41" customFormat="1">
      <c r="A168" s="201" t="s">
        <v>279</v>
      </c>
      <c r="B168" s="207" t="s">
        <v>341</v>
      </c>
      <c r="C168" s="267">
        <f>'[1]Sch C'!D187</f>
        <v>0</v>
      </c>
      <c r="D168" s="267">
        <f>'[1]Sch C'!F187</f>
        <v>0</v>
      </c>
      <c r="E168" s="174">
        <f t="shared" si="4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  <c r="M168" s="231">
        <f t="shared" si="43"/>
        <v>0</v>
      </c>
      <c r="N168" s="237">
        <f>SUMMARY!M168</f>
        <v>0</v>
      </c>
    </row>
    <row r="169" spans="1:16" s="41" customFormat="1">
      <c r="A169" s="201" t="s">
        <v>280</v>
      </c>
      <c r="B169" s="207" t="s">
        <v>281</v>
      </c>
      <c r="C169" s="267">
        <f>'[1]Sch C'!D188</f>
        <v>0</v>
      </c>
      <c r="D169" s="267">
        <f>'[1]Sch C'!F188</f>
        <v>0</v>
      </c>
      <c r="E169" s="174">
        <f t="shared" si="4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  <c r="M169" s="231">
        <f t="shared" si="43"/>
        <v>0</v>
      </c>
      <c r="N169" s="237">
        <f>SUMMARY!M169</f>
        <v>0</v>
      </c>
    </row>
    <row r="170" spans="1:16" s="41" customFormat="1">
      <c r="A170" s="201" t="s">
        <v>202</v>
      </c>
      <c r="B170" s="207" t="s">
        <v>282</v>
      </c>
      <c r="C170" s="267">
        <f>'[1]Sch C'!D189</f>
        <v>1416</v>
      </c>
      <c r="D170" s="267">
        <f>'[1]Sch C'!F189</f>
        <v>0</v>
      </c>
      <c r="E170" s="174">
        <f t="shared" si="42"/>
        <v>1416</v>
      </c>
      <c r="F170" s="177"/>
      <c r="G170" s="177">
        <f>IF(ISERROR(E170+F170),"",(E170+F170))</f>
        <v>1416</v>
      </c>
      <c r="H170" s="175">
        <f>IF(ISERROR(G170/$G$183),"",(G170/$G$183))</f>
        <v>8.6647130186468663E-4</v>
      </c>
      <c r="I170" s="209"/>
      <c r="J170" s="205"/>
      <c r="K170" s="40"/>
      <c r="M170" s="231">
        <f t="shared" si="43"/>
        <v>0.18391998960904013</v>
      </c>
      <c r="N170" s="237">
        <f>SUMMARY!M170</f>
        <v>0.44454739098642471</v>
      </c>
    </row>
    <row r="171" spans="1:16" s="41" customFormat="1">
      <c r="A171" s="201" t="s">
        <v>283</v>
      </c>
      <c r="B171" s="207" t="s">
        <v>284</v>
      </c>
      <c r="C171" s="267">
        <f>'[1]Sch C'!D190</f>
        <v>0</v>
      </c>
      <c r="D171" s="267">
        <f>'[1]Sch C'!F190</f>
        <v>0</v>
      </c>
      <c r="E171" s="174">
        <f t="shared" si="4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  <c r="M171" s="231">
        <f t="shared" si="43"/>
        <v>0</v>
      </c>
      <c r="N171" s="237">
        <f>SUMMARY!M171</f>
        <v>4.7325130916209086E-3</v>
      </c>
    </row>
    <row r="172" spans="1:16" s="41" customFormat="1">
      <c r="A172" s="201" t="s">
        <v>285</v>
      </c>
      <c r="B172" s="207" t="s">
        <v>286</v>
      </c>
      <c r="C172" s="267">
        <f>'[1]Sch C'!D191</f>
        <v>7300</v>
      </c>
      <c r="D172" s="267">
        <f>'[1]Sch C'!F191</f>
        <v>0</v>
      </c>
      <c r="E172" s="174">
        <f t="shared" si="42"/>
        <v>7300</v>
      </c>
      <c r="F172" s="177"/>
      <c r="G172" s="177">
        <f t="shared" ref="G172:G181" si="44">IF(ISERROR(E172+F172),"",(E172+F172))</f>
        <v>7300</v>
      </c>
      <c r="H172" s="175">
        <f t="shared" ref="H172:H180" si="45">IF(ISERROR(G172/$G$183),"",(G172/$G$183))</f>
        <v>4.4669777567882853E-3</v>
      </c>
      <c r="I172" s="209"/>
      <c r="J172" s="205"/>
      <c r="K172" s="40"/>
      <c r="M172" s="231">
        <f t="shared" si="43"/>
        <v>0.94817508767372383</v>
      </c>
      <c r="N172" s="237">
        <f>SUMMARY!M172</f>
        <v>0.29515984721522032</v>
      </c>
    </row>
    <row r="173" spans="1:16" s="41" customFormat="1">
      <c r="A173" s="201" t="s">
        <v>287</v>
      </c>
      <c r="B173" s="207" t="s">
        <v>288</v>
      </c>
      <c r="C173" s="267">
        <f>'[1]Sch C'!D192</f>
        <v>106</v>
      </c>
      <c r="D173" s="267">
        <f>'[1]Sch C'!F192</f>
        <v>0</v>
      </c>
      <c r="E173" s="174">
        <f t="shared" si="42"/>
        <v>106</v>
      </c>
      <c r="F173" s="177"/>
      <c r="G173" s="177">
        <f t="shared" si="44"/>
        <v>106</v>
      </c>
      <c r="H173" s="175">
        <f t="shared" si="45"/>
        <v>6.4862964687610722E-5</v>
      </c>
      <c r="I173" s="209"/>
      <c r="J173" s="205"/>
      <c r="K173" s="40"/>
      <c r="M173" s="231">
        <f t="shared" si="43"/>
        <v>1.3768021821015716E-2</v>
      </c>
      <c r="N173" s="237">
        <f>SUMMARY!M173</f>
        <v>9.3414903328655319E-2</v>
      </c>
    </row>
    <row r="174" spans="1:16" s="41" customFormat="1">
      <c r="A174" s="201" t="s">
        <v>289</v>
      </c>
      <c r="B174" s="207" t="s">
        <v>290</v>
      </c>
      <c r="C174" s="267">
        <f>'[1]Sch C'!D193</f>
        <v>0</v>
      </c>
      <c r="D174" s="267">
        <f>'[1]Sch C'!F193</f>
        <v>0</v>
      </c>
      <c r="E174" s="174">
        <f t="shared" si="42"/>
        <v>0</v>
      </c>
      <c r="F174" s="177"/>
      <c r="G174" s="177">
        <f t="shared" si="44"/>
        <v>0</v>
      </c>
      <c r="H174" s="175">
        <f t="shared" si="45"/>
        <v>0</v>
      </c>
      <c r="I174" s="209"/>
      <c r="J174" s="205"/>
      <c r="K174" s="40"/>
      <c r="M174" s="231">
        <f t="shared" si="43"/>
        <v>0</v>
      </c>
      <c r="N174" s="237">
        <f>SUMMARY!M174</f>
        <v>0</v>
      </c>
    </row>
    <row r="175" spans="1:16" s="41" customFormat="1">
      <c r="A175" s="201" t="s">
        <v>291</v>
      </c>
      <c r="B175" s="207" t="s">
        <v>292</v>
      </c>
      <c r="C175" s="267">
        <f>'[1]Sch C'!D194</f>
        <v>0</v>
      </c>
      <c r="D175" s="267">
        <f>'[1]Sch C'!F194</f>
        <v>0</v>
      </c>
      <c r="E175" s="174">
        <f t="shared" si="42"/>
        <v>0</v>
      </c>
      <c r="F175" s="177"/>
      <c r="G175" s="177">
        <f t="shared" si="44"/>
        <v>0</v>
      </c>
      <c r="H175" s="175">
        <f t="shared" si="45"/>
        <v>0</v>
      </c>
      <c r="I175" s="209"/>
      <c r="J175" s="205"/>
      <c r="K175" s="40"/>
      <c r="M175" s="231">
        <f t="shared" si="43"/>
        <v>0</v>
      </c>
      <c r="N175" s="237">
        <f>SUMMARY!M175</f>
        <v>0</v>
      </c>
    </row>
    <row r="176" spans="1:16" s="41" customFormat="1">
      <c r="A176" s="201" t="s">
        <v>293</v>
      </c>
      <c r="B176" s="207" t="s">
        <v>294</v>
      </c>
      <c r="C176" s="267">
        <f>'[1]Sch C'!D195</f>
        <v>0</v>
      </c>
      <c r="D176" s="267">
        <f>'[1]Sch C'!F195</f>
        <v>0</v>
      </c>
      <c r="E176" s="174">
        <f t="shared" si="42"/>
        <v>0</v>
      </c>
      <c r="F176" s="177"/>
      <c r="G176" s="177">
        <f t="shared" si="44"/>
        <v>0</v>
      </c>
      <c r="H176" s="175">
        <f t="shared" si="45"/>
        <v>0</v>
      </c>
      <c r="I176" s="209"/>
      <c r="J176" s="205"/>
      <c r="K176" s="40"/>
      <c r="M176" s="231">
        <f t="shared" si="43"/>
        <v>0</v>
      </c>
      <c r="N176" s="237">
        <f>SUMMARY!M176</f>
        <v>0</v>
      </c>
    </row>
    <row r="177" spans="1:16" s="41" customFormat="1">
      <c r="A177" s="201" t="s">
        <v>295</v>
      </c>
      <c r="B177" s="207" t="s">
        <v>296</v>
      </c>
      <c r="C177" s="267">
        <f>'[1]Sch C'!D196</f>
        <v>0</v>
      </c>
      <c r="D177" s="267">
        <f>'[1]Sch C'!F196</f>
        <v>0</v>
      </c>
      <c r="E177" s="174">
        <f t="shared" si="42"/>
        <v>0</v>
      </c>
      <c r="F177" s="177"/>
      <c r="G177" s="177">
        <f t="shared" si="44"/>
        <v>0</v>
      </c>
      <c r="H177" s="175">
        <f t="shared" si="45"/>
        <v>0</v>
      </c>
      <c r="I177" s="209"/>
      <c r="J177" s="205"/>
      <c r="K177" s="40"/>
      <c r="M177" s="231">
        <f t="shared" si="43"/>
        <v>0</v>
      </c>
      <c r="N177" s="237">
        <f>SUMMARY!M177</f>
        <v>5.3138582698622483E-4</v>
      </c>
    </row>
    <row r="178" spans="1:16" s="41" customFormat="1">
      <c r="A178" s="201" t="s">
        <v>297</v>
      </c>
      <c r="B178" s="207" t="s">
        <v>298</v>
      </c>
      <c r="C178" s="267">
        <f>'[1]Sch C'!D197</f>
        <v>1384</v>
      </c>
      <c r="D178" s="267">
        <f>'[1]Sch C'!F197</f>
        <v>0</v>
      </c>
      <c r="E178" s="174">
        <f t="shared" si="42"/>
        <v>1384</v>
      </c>
      <c r="F178" s="177"/>
      <c r="G178" s="177">
        <f t="shared" si="44"/>
        <v>1384</v>
      </c>
      <c r="H178" s="175">
        <f t="shared" si="45"/>
        <v>8.4689002950616259E-4</v>
      </c>
      <c r="I178" s="209"/>
      <c r="J178" s="205"/>
      <c r="K178" s="40"/>
      <c r="M178" s="231">
        <f t="shared" si="43"/>
        <v>0.17976360566307312</v>
      </c>
      <c r="N178" s="237">
        <f>SUMMARY!M178</f>
        <v>8.6647682113189725E-2</v>
      </c>
    </row>
    <row r="179" spans="1:16" s="41" customFormat="1">
      <c r="A179" s="201" t="s">
        <v>299</v>
      </c>
      <c r="B179" s="207" t="s">
        <v>300</v>
      </c>
      <c r="C179" s="267">
        <f>'[1]Sch C'!D198</f>
        <v>0</v>
      </c>
      <c r="D179" s="267">
        <f>'[1]Sch C'!F198</f>
        <v>0</v>
      </c>
      <c r="E179" s="174">
        <f t="shared" si="42"/>
        <v>0</v>
      </c>
      <c r="F179" s="177"/>
      <c r="G179" s="177">
        <f t="shared" si="44"/>
        <v>0</v>
      </c>
      <c r="H179" s="175">
        <f t="shared" si="45"/>
        <v>0</v>
      </c>
      <c r="I179" s="209"/>
      <c r="J179" s="205"/>
      <c r="K179" s="40"/>
      <c r="M179" s="231">
        <f t="shared" si="43"/>
        <v>0</v>
      </c>
      <c r="N179" s="237">
        <f>SUMMARY!M179</f>
        <v>0</v>
      </c>
    </row>
    <row r="180" spans="1:16" s="41" customFormat="1">
      <c r="A180" s="201" t="s">
        <v>242</v>
      </c>
      <c r="B180" s="210" t="s">
        <v>301</v>
      </c>
      <c r="C180" s="267">
        <f>'[1]Sch C'!D199</f>
        <v>0</v>
      </c>
      <c r="D180" s="267">
        <f>'[1]Sch C'!F199</f>
        <v>0</v>
      </c>
      <c r="E180" s="174">
        <f t="shared" si="42"/>
        <v>0</v>
      </c>
      <c r="F180" s="177"/>
      <c r="G180" s="177">
        <f t="shared" si="44"/>
        <v>0</v>
      </c>
      <c r="H180" s="175">
        <f t="shared" si="45"/>
        <v>0</v>
      </c>
      <c r="I180" s="209"/>
      <c r="J180" s="205"/>
      <c r="K180" s="40"/>
      <c r="M180" s="231">
        <f t="shared" si="43"/>
        <v>0</v>
      </c>
      <c r="N180" s="237">
        <f>SUMMARY!M180</f>
        <v>1.2739634570054365E-2</v>
      </c>
    </row>
    <row r="181" spans="1:16" s="41" customFormat="1">
      <c r="A181" s="211"/>
      <c r="B181" s="207" t="s">
        <v>302</v>
      </c>
      <c r="C181" s="267">
        <f>SUM(C167:C180)</f>
        <v>10206</v>
      </c>
      <c r="D181" s="267">
        <f>SUM(D167:D180)</f>
        <v>0</v>
      </c>
      <c r="E181" s="212">
        <f>SUM(E167:E180)</f>
        <v>10206</v>
      </c>
      <c r="F181" s="212">
        <f>SUM(F167:F180)</f>
        <v>0</v>
      </c>
      <c r="G181" s="177">
        <f t="shared" si="44"/>
        <v>10206</v>
      </c>
      <c r="H181" s="175">
        <f>IF(ISERROR(G181/$G$183),"",(G181/$G$183))</f>
        <v>6.2452020528467453E-3</v>
      </c>
      <c r="I181" s="213"/>
      <c r="J181" s="205"/>
      <c r="K181" s="205"/>
      <c r="M181" s="231">
        <f t="shared" si="43"/>
        <v>1.3256267047668528</v>
      </c>
      <c r="N181" s="237">
        <f>SUMMARY!M181</f>
        <v>0.9377733571321516</v>
      </c>
      <c r="O181" s="232"/>
      <c r="P181" s="172"/>
    </row>
    <row r="182" spans="1:16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6" s="41" customFormat="1">
      <c r="A183" s="214"/>
      <c r="B183" s="215" t="s">
        <v>246</v>
      </c>
      <c r="C183" s="267">
        <f>SUM(C21:C181)/2</f>
        <v>1678151.13</v>
      </c>
      <c r="D183" s="267">
        <f>SUM(D21:D181)/2</f>
        <v>-43936.59</v>
      </c>
      <c r="E183" s="173">
        <f>SUM(E21:E181)/2</f>
        <v>1634214.54</v>
      </c>
      <c r="F183" s="173">
        <f>SUM(F21:F181)/2</f>
        <v>0</v>
      </c>
      <c r="G183" s="173">
        <f>SUM(G21:G181)/2</f>
        <v>1634214.54</v>
      </c>
      <c r="H183" s="175">
        <f>IF(ISERROR(G183/$G$183),"",(G183/$G$183))</f>
        <v>1</v>
      </c>
      <c r="J183" s="255">
        <f>SUM(J21:J181)</f>
        <v>46542.1</v>
      </c>
      <c r="K183" s="255">
        <f>SUM(K21:K181)</f>
        <v>49890.025000000001</v>
      </c>
      <c r="M183" s="231">
        <f>IFERROR(G183/G$198,0)</f>
        <v>212.26322119755812</v>
      </c>
      <c r="N183" s="237">
        <f>SUMMARY!M183</f>
        <v>172.52978830860349</v>
      </c>
      <c r="P183" s="172">
        <f>SUM(P57:P181)</f>
        <v>7.1</v>
      </c>
    </row>
    <row r="184" spans="1:16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6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6" s="41" customFormat="1" ht="13.5" thickBot="1">
      <c r="A186" s="40"/>
      <c r="B186" s="216" t="s">
        <v>146</v>
      </c>
      <c r="C186" s="306">
        <f>'[1]Sch C'!D204</f>
        <v>1678151</v>
      </c>
      <c r="D186" s="27"/>
      <c r="E186" s="27"/>
      <c r="F186" s="277"/>
      <c r="G186" s="27"/>
      <c r="J186" s="133"/>
      <c r="K186" s="133"/>
      <c r="M186" s="231"/>
      <c r="N186" s="237"/>
    </row>
    <row r="187" spans="1:16" s="41" customFormat="1" ht="13.5" thickTop="1">
      <c r="A187" s="40"/>
      <c r="B187" s="113" t="s">
        <v>180</v>
      </c>
      <c r="C187" s="267">
        <f>C183-C186</f>
        <v>0.12999999988824129</v>
      </c>
      <c r="D187"/>
      <c r="E187" s="27"/>
      <c r="F187" s="277"/>
      <c r="G187" s="27"/>
      <c r="J187" s="133"/>
      <c r="K187" s="133"/>
    </row>
    <row r="188" spans="1:16" s="41" customFormat="1">
      <c r="A188" s="40"/>
      <c r="B188" s="217"/>
      <c r="C188" s="282"/>
      <c r="D188" s="282"/>
      <c r="E188" s="35"/>
      <c r="F188" s="277"/>
      <c r="G188" s="35"/>
      <c r="H188" s="172"/>
      <c r="J188" s="133"/>
      <c r="K188" s="133"/>
    </row>
    <row r="189" spans="1:16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6" s="41" customFormat="1">
      <c r="A190" s="40"/>
      <c r="B190" s="215" t="s">
        <v>247</v>
      </c>
      <c r="C190" s="267">
        <f>C17-C183</f>
        <v>-236461.12999999989</v>
      </c>
      <c r="D190" s="267">
        <f>D17-D183</f>
        <v>47604.59</v>
      </c>
      <c r="E190" s="174">
        <f>E17-E183</f>
        <v>-188856.54000000004</v>
      </c>
      <c r="F190" s="174">
        <f>F17-F183</f>
        <v>0</v>
      </c>
      <c r="G190" s="174">
        <f>G17-G183</f>
        <v>-188856.54000000004</v>
      </c>
      <c r="J190" s="133"/>
      <c r="K190" s="133"/>
      <c r="M190" s="231">
        <f>IFERROR(G190/G$198,0)</f>
        <v>-24.530009092089887</v>
      </c>
      <c r="N190" s="237">
        <f>SUMMARY!M190</f>
        <v>14.272084985398237</v>
      </c>
    </row>
    <row r="191" spans="1:16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6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74">
        <f>'[1]Sch D'!C9</f>
        <v>7699</v>
      </c>
      <c r="D194" s="284"/>
      <c r="E194" s="219">
        <f>C194+D194</f>
        <v>7699</v>
      </c>
      <c r="F194" s="218"/>
      <c r="G194" s="219">
        <f>E194+F194</f>
        <v>7699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74">
        <f>'[1]Sch D'!D9</f>
        <v>0</v>
      </c>
      <c r="D195" s="284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74">
        <f>'[1]Sch D'!E9</f>
        <v>0</v>
      </c>
      <c r="D196" s="284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74">
        <f>'[1]Sch D'!F9</f>
        <v>0</v>
      </c>
      <c r="D197" s="284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74">
        <f>SUM(C194:C197)</f>
        <v>7699</v>
      </c>
      <c r="D198" s="284"/>
      <c r="E198" s="223">
        <f>SUM(E194:E197)</f>
        <v>7699</v>
      </c>
      <c r="F198" s="223"/>
      <c r="G198" s="223">
        <f>SUM(G194:G197)</f>
        <v>7699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85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6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8">
        <f>'[1]Sch D'!G22</f>
        <v>26</v>
      </c>
      <c r="D201" s="283"/>
      <c r="E201" s="219">
        <f>C201+D201</f>
        <v>26</v>
      </c>
      <c r="F201" s="218"/>
      <c r="G201" s="225">
        <f t="shared" ref="G201:G202" si="46">E201+F201</f>
        <v>26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8">
        <f>'[1]Sch D'!G24</f>
        <v>26</v>
      </c>
      <c r="D202" s="283"/>
      <c r="E202" s="219">
        <f>C202+D202</f>
        <v>26</v>
      </c>
      <c r="F202" s="220"/>
      <c r="G202" s="225">
        <f t="shared" si="46"/>
        <v>26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8">
        <f>$C$4-$C$3+1</f>
        <v>365</v>
      </c>
      <c r="D203" s="35"/>
      <c r="E203" s="225">
        <f>C203</f>
        <v>365</v>
      </c>
      <c r="F203" s="294"/>
      <c r="G203" s="225">
        <f>E203+F203</f>
        <v>365</v>
      </c>
      <c r="H203" s="41"/>
      <c r="I203" s="41"/>
      <c r="J203" s="133"/>
      <c r="K203" s="133"/>
    </row>
    <row r="204" spans="1:11">
      <c r="A204" s="40"/>
      <c r="B204" s="115"/>
      <c r="C204" s="286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74">
        <f>'[1]Sch D'!G28</f>
        <v>9490</v>
      </c>
      <c r="D205" s="275"/>
      <c r="E205" s="218">
        <f>E201*E203</f>
        <v>9490</v>
      </c>
      <c r="F205" s="218">
        <f>G201*F203</f>
        <v>0</v>
      </c>
      <c r="G205" s="218">
        <f>G201*G203</f>
        <v>9490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9">
        <f>'[1]Sch D'!G30</f>
        <v>0.81127502634351945</v>
      </c>
      <c r="D206" s="35"/>
      <c r="E206" s="227">
        <f>E198/E205</f>
        <v>0.81127502634351945</v>
      </c>
      <c r="F206" s="293" t="str">
        <f>IFERROR(F198/F205,"")</f>
        <v/>
      </c>
      <c r="G206" s="227">
        <f>G198/G205</f>
        <v>0.81127502634351945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9">
        <f>'[1]Sch D'!G32</f>
        <v>0.81127502634351945</v>
      </c>
      <c r="D207" s="35"/>
      <c r="E207" s="227">
        <f>(E194+E195)/E205</f>
        <v>0.81127502634351945</v>
      </c>
      <c r="F207" s="293" t="str">
        <f>IFERROR(((F194+F195)/F205),"")</f>
        <v/>
      </c>
      <c r="G207" s="227">
        <f>(G194+G195)/G205</f>
        <v>0.81127502634351945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9">
        <f>'[1]Sch D'!G34</f>
        <v>1</v>
      </c>
      <c r="D208" s="35"/>
      <c r="E208" s="227">
        <f>E207/E206</f>
        <v>1</v>
      </c>
      <c r="F208" s="293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phoneticPr fontId="0" type="noConversion"/>
  <conditionalFormatting sqref="D2">
    <cfRule type="cellIs" dxfId="42" priority="2" stopIfTrue="1" operator="equal">
      <formula>0</formula>
    </cfRule>
  </conditionalFormatting>
  <conditionalFormatting sqref="C2">
    <cfRule type="cellIs" dxfId="41" priority="1" stopIfTrue="1" operator="equal">
      <formula>0</formula>
    </cfRule>
  </conditionalFormatting>
  <printOptions horizontalCentered="1" gridLinesSet="0"/>
  <pageMargins left="1" right="0.75" top="0.25" bottom="0.75" header="0.5" footer="0.5"/>
  <pageSetup scale="38" fitToHeight="4" orientation="landscape" horizontalDpi="4294967292" verticalDpi="300" r:id="rId1"/>
  <headerFooter alignWithMargins="0"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P213"/>
  <sheetViews>
    <sheetView showGridLines="0" zoomScale="98" zoomScaleNormal="98" workbookViewId="0">
      <selection activeCell="C1" sqref="C1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3" width="11.69921875" style="50"/>
    <col min="14" max="14" width="12" style="50" bestFit="1" customWidth="1"/>
    <col min="15" max="15" width="14.296875" style="50" bestFit="1" customWidth="1"/>
    <col min="16" max="16" width="20.296875" style="50" bestFit="1" customWidth="1"/>
    <col min="17" max="16384" width="11.69921875" style="50"/>
  </cols>
  <sheetData>
    <row r="1" spans="1:16" ht="22.5">
      <c r="A1" s="157"/>
      <c r="B1" s="153" t="s">
        <v>333</v>
      </c>
      <c r="C1" s="277"/>
    </row>
    <row r="2" spans="1:16" ht="23" customHeight="1">
      <c r="A2" s="154" t="s">
        <v>401</v>
      </c>
      <c r="B2" s="155" t="s">
        <v>184</v>
      </c>
      <c r="C2" s="262" t="s">
        <v>370</v>
      </c>
      <c r="D2" s="257"/>
      <c r="E2" s="24"/>
    </row>
    <row r="3" spans="1:16">
      <c r="A3" s="23"/>
      <c r="B3" s="50" t="s">
        <v>185</v>
      </c>
      <c r="C3" s="266">
        <f>'[10]Sch A pg 1'!C39</f>
        <v>42917</v>
      </c>
      <c r="D3" s="24"/>
      <c r="E3" s="157"/>
    </row>
    <row r="4" spans="1:16">
      <c r="A4" s="23"/>
      <c r="B4" s="158" t="s">
        <v>186</v>
      </c>
      <c r="C4" s="159">
        <f>'[10]Sch A pg 1'!G39</f>
        <v>43281</v>
      </c>
      <c r="D4" s="24"/>
      <c r="E4" s="160"/>
      <c r="G4" s="161"/>
    </row>
    <row r="5" spans="1:16">
      <c r="A5" s="23"/>
      <c r="B5" s="158"/>
      <c r="C5" s="162"/>
      <c r="D5" s="24"/>
      <c r="E5" s="157"/>
      <c r="F5" s="50" t="s">
        <v>374</v>
      </c>
      <c r="G5" s="161"/>
    </row>
    <row r="6" spans="1:16">
      <c r="A6" s="23"/>
      <c r="B6" s="158"/>
      <c r="C6" s="162"/>
      <c r="D6" s="24"/>
      <c r="F6" s="277" t="s">
        <v>375</v>
      </c>
    </row>
    <row r="7" spans="1:16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51">
        <v>7</v>
      </c>
      <c r="K7" s="51">
        <v>8</v>
      </c>
      <c r="M7" s="157">
        <v>9</v>
      </c>
      <c r="N7" s="157">
        <v>10</v>
      </c>
      <c r="O7" s="157">
        <v>11</v>
      </c>
      <c r="P7" s="157">
        <v>12</v>
      </c>
    </row>
    <row r="8" spans="1:16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  <c r="M8" s="167" t="s">
        <v>352</v>
      </c>
      <c r="N8" s="167" t="s">
        <v>353</v>
      </c>
      <c r="O8" s="167" t="s">
        <v>354</v>
      </c>
      <c r="P8" s="167" t="s">
        <v>355</v>
      </c>
    </row>
    <row r="9" spans="1:16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  <c r="M9" s="233" t="s">
        <v>356</v>
      </c>
      <c r="N9" s="233" t="s">
        <v>352</v>
      </c>
      <c r="O9" s="233" t="s">
        <v>357</v>
      </c>
      <c r="P9" s="233" t="s">
        <v>358</v>
      </c>
    </row>
    <row r="10" spans="1:16">
      <c r="A10" s="23"/>
      <c r="C10" s="162"/>
      <c r="D10" s="24"/>
      <c r="F10" s="24"/>
      <c r="G10" s="24"/>
    </row>
    <row r="11" spans="1:16" s="41" customFormat="1">
      <c r="A11" s="40" t="s">
        <v>335</v>
      </c>
      <c r="B11" s="171" t="s">
        <v>190</v>
      </c>
      <c r="C11" s="27"/>
      <c r="D11" s="27"/>
      <c r="E11" s="27"/>
      <c r="F11" s="280"/>
      <c r="G11" s="27"/>
      <c r="H11" s="172"/>
      <c r="J11" s="133"/>
      <c r="K11" s="133"/>
    </row>
    <row r="12" spans="1:16" s="41" customFormat="1">
      <c r="A12" s="127" t="s">
        <v>62</v>
      </c>
      <c r="B12" s="113" t="s">
        <v>191</v>
      </c>
      <c r="C12" s="267">
        <f>'[10]Sch B'!E10</f>
        <v>910816</v>
      </c>
      <c r="D12" s="267">
        <f>'[10]Sch B'!G10</f>
        <v>0</v>
      </c>
      <c r="E12" s="253">
        <f>SUM(C12:D12)</f>
        <v>910816</v>
      </c>
      <c r="F12" s="174"/>
      <c r="G12" s="174">
        <f>IF(ISERROR(E12+F12)," ",(E12+F12))</f>
        <v>910816</v>
      </c>
      <c r="H12" s="175">
        <f t="shared" ref="H12:H17" si="0">IF(ISERROR(G12/$G$17),"",(G12/$G$17))</f>
        <v>0.99956102614528275</v>
      </c>
      <c r="J12" s="240" t="s">
        <v>346</v>
      </c>
      <c r="K12" s="241">
        <f>G17</f>
        <v>911216</v>
      </c>
      <c r="M12" s="231">
        <f>IFERROR(G12/G$194,0)</f>
        <v>159.90449438202248</v>
      </c>
      <c r="N12" s="235">
        <f>SUMMARY!M12</f>
        <v>184.6118644900132</v>
      </c>
    </row>
    <row r="13" spans="1:16" s="41" customFormat="1">
      <c r="A13" s="127" t="s">
        <v>64</v>
      </c>
      <c r="B13" s="113" t="s">
        <v>192</v>
      </c>
      <c r="C13" s="267">
        <f>'[10]Sch B'!E15</f>
        <v>0</v>
      </c>
      <c r="D13" s="267">
        <f>'[10]Sch B'!G15</f>
        <v>0</v>
      </c>
      <c r="E13" s="253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42" t="s">
        <v>347</v>
      </c>
      <c r="K13" s="243">
        <f>G183</f>
        <v>841243</v>
      </c>
      <c r="M13" s="231">
        <f>IFERROR(G13/G$195,0)</f>
        <v>0</v>
      </c>
      <c r="N13" s="235">
        <f>SUMMARY!M13</f>
        <v>273.59202306583376</v>
      </c>
    </row>
    <row r="14" spans="1:16" s="41" customFormat="1">
      <c r="A14" s="127" t="s">
        <v>66</v>
      </c>
      <c r="B14" s="113" t="s">
        <v>193</v>
      </c>
      <c r="C14" s="267">
        <f>'[10]Sch B'!E20</f>
        <v>0</v>
      </c>
      <c r="D14" s="267">
        <f>'[10]Sch B'!G20</f>
        <v>0</v>
      </c>
      <c r="E14" s="253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42" t="s">
        <v>348</v>
      </c>
      <c r="K14" s="243">
        <f>G198</f>
        <v>5696</v>
      </c>
      <c r="M14" s="231">
        <f>IFERROR(G14/G$196,0)</f>
        <v>0</v>
      </c>
      <c r="N14" s="235">
        <f>SUMMARY!M14</f>
        <v>185.53</v>
      </c>
    </row>
    <row r="15" spans="1:16" s="41" customFormat="1">
      <c r="A15" s="127" t="s">
        <v>68</v>
      </c>
      <c r="B15" s="179" t="s">
        <v>194</v>
      </c>
      <c r="C15" s="267">
        <f>'[10]Sch B'!E25</f>
        <v>0</v>
      </c>
      <c r="D15" s="267">
        <f>'[10]Sch B'!G25</f>
        <v>0</v>
      </c>
      <c r="E15" s="253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42" t="s">
        <v>349</v>
      </c>
      <c r="K15" s="243">
        <f>G201</f>
        <v>16</v>
      </c>
      <c r="M15" s="231">
        <f>IFERROR(G15/G$197,0)</f>
        <v>0</v>
      </c>
      <c r="N15" s="235">
        <f>SUMMARY!M15</f>
        <v>261.3311004784689</v>
      </c>
    </row>
    <row r="16" spans="1:16" s="41" customFormat="1">
      <c r="A16" s="127" t="s">
        <v>145</v>
      </c>
      <c r="B16" s="115" t="s">
        <v>195</v>
      </c>
      <c r="C16" s="267">
        <f>'[10]Sch B'!E40</f>
        <v>400</v>
      </c>
      <c r="D16" s="267">
        <f>'[10]Sch B'!G40</f>
        <v>0</v>
      </c>
      <c r="E16" s="253">
        <f t="shared" si="1"/>
        <v>400</v>
      </c>
      <c r="F16" s="177"/>
      <c r="G16" s="177">
        <f>IF(ISERROR(E16+F16),"",(E16+F16))</f>
        <v>400</v>
      </c>
      <c r="H16" s="178">
        <f t="shared" si="0"/>
        <v>4.3897385471721302E-4</v>
      </c>
      <c r="J16" s="242" t="s">
        <v>350</v>
      </c>
      <c r="K16" s="243">
        <f>G205</f>
        <v>5840</v>
      </c>
      <c r="M16" s="238" t="s">
        <v>196</v>
      </c>
      <c r="N16" s="236" t="str">
        <f>SUMMARY!M16</f>
        <v>n/a</v>
      </c>
    </row>
    <row r="17" spans="1:14" s="41" customFormat="1">
      <c r="A17" s="40"/>
      <c r="B17" s="179" t="s">
        <v>91</v>
      </c>
      <c r="C17" s="267">
        <f>SUM(C12:C16)</f>
        <v>911216</v>
      </c>
      <c r="D17" s="267">
        <f>SUM(D12:D16)</f>
        <v>0</v>
      </c>
      <c r="E17" s="177">
        <f>SUM(E12:E16)</f>
        <v>911216</v>
      </c>
      <c r="F17" s="177">
        <f>SUM(F12:F16)</f>
        <v>0</v>
      </c>
      <c r="G17" s="177">
        <f>IF(ISERROR(E17+F17),"",(E17+F17))</f>
        <v>911216</v>
      </c>
      <c r="H17" s="178">
        <f t="shared" si="0"/>
        <v>1</v>
      </c>
      <c r="J17" s="242"/>
      <c r="K17" s="243"/>
      <c r="M17" s="231">
        <f>IFERROR(G17/G$198,0)</f>
        <v>159.97471910112358</v>
      </c>
      <c r="N17" s="235">
        <f>SUMMARY!M17</f>
        <v>186.80187329400172</v>
      </c>
    </row>
    <row r="18" spans="1:14" s="41" customFormat="1">
      <c r="A18" s="40"/>
      <c r="B18" s="179"/>
      <c r="C18" s="27"/>
      <c r="D18" s="27"/>
      <c r="E18" s="27"/>
      <c r="F18" s="27"/>
      <c r="G18" s="27"/>
      <c r="H18" s="180"/>
      <c r="J18" s="242" t="s">
        <v>188</v>
      </c>
      <c r="K18" s="243">
        <f>J183</f>
        <v>24717</v>
      </c>
    </row>
    <row r="19" spans="1:14">
      <c r="A19" s="30" t="s">
        <v>336</v>
      </c>
      <c r="B19" s="181" t="s">
        <v>157</v>
      </c>
      <c r="C19" s="162"/>
      <c r="D19" s="24"/>
      <c r="F19" s="24"/>
      <c r="G19" s="24"/>
      <c r="J19" s="244" t="s">
        <v>309</v>
      </c>
      <c r="K19" s="245">
        <f>K183</f>
        <v>25719</v>
      </c>
    </row>
    <row r="20" spans="1:14">
      <c r="A20" s="182" t="s">
        <v>197</v>
      </c>
      <c r="B20" s="158" t="s">
        <v>19</v>
      </c>
    </row>
    <row r="21" spans="1:14" s="41" customFormat="1">
      <c r="A21" s="127" t="s">
        <v>198</v>
      </c>
      <c r="B21" s="113" t="s">
        <v>20</v>
      </c>
      <c r="C21" s="267">
        <f>'[10]Sch C'!D10</f>
        <v>71402</v>
      </c>
      <c r="D21" s="267">
        <f>'[10]Sch C'!F10</f>
        <v>82</v>
      </c>
      <c r="E21" s="253">
        <f t="shared" ref="E21:E56" si="2">SUM(C21:D21)</f>
        <v>71484</v>
      </c>
      <c r="F21" s="174"/>
      <c r="G21" s="174">
        <f t="shared" ref="G21:G57" si="3">IF(ISERROR(E21+F21),"",(E21+F21))</f>
        <v>71484</v>
      </c>
      <c r="H21" s="175">
        <f>IF(ISERROR(G21/$G$183),"",(G21/$G$183))</f>
        <v>8.4974258329638411E-2</v>
      </c>
      <c r="J21" s="255">
        <v>2106</v>
      </c>
      <c r="K21" s="255">
        <v>2106</v>
      </c>
      <c r="M21" s="231">
        <f>IFERROR(G21/G$198,0)</f>
        <v>12.549859550561798</v>
      </c>
      <c r="N21" s="237">
        <f>SUMMARY!M21</f>
        <v>4.89361837414104</v>
      </c>
    </row>
    <row r="22" spans="1:14" s="41" customFormat="1">
      <c r="A22" s="127" t="s">
        <v>199</v>
      </c>
      <c r="B22" s="113" t="s">
        <v>200</v>
      </c>
      <c r="C22" s="267">
        <f>'[10]Sch C'!D11</f>
        <v>0</v>
      </c>
      <c r="D22" s="267">
        <f>'[10]Sch C'!F11</f>
        <v>0</v>
      </c>
      <c r="E22" s="253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  <c r="M22" s="231">
        <f t="shared" ref="M22:M57" si="5">IFERROR(G22/G$198,0)</f>
        <v>0</v>
      </c>
      <c r="N22" s="237">
        <f>SUMMARY!M22</f>
        <v>0.49748613628002669</v>
      </c>
    </row>
    <row r="23" spans="1:14" s="41" customFormat="1">
      <c r="A23" s="127" t="s">
        <v>201</v>
      </c>
      <c r="B23" s="113" t="s">
        <v>22</v>
      </c>
      <c r="C23" s="267">
        <f>'[10]Sch C'!D12</f>
        <v>13851</v>
      </c>
      <c r="D23" s="267">
        <f>'[10]Sch C'!F12</f>
        <v>6924</v>
      </c>
      <c r="E23" s="253">
        <f t="shared" si="2"/>
        <v>20775</v>
      </c>
      <c r="F23" s="177"/>
      <c r="G23" s="177">
        <f t="shared" si="3"/>
        <v>20775</v>
      </c>
      <c r="H23" s="175">
        <f t="shared" si="4"/>
        <v>2.469559925015721E-2</v>
      </c>
      <c r="J23" s="183">
        <v>2080</v>
      </c>
      <c r="K23" s="183">
        <v>2080</v>
      </c>
      <c r="M23" s="231">
        <f t="shared" si="5"/>
        <v>3.6472963483146068</v>
      </c>
      <c r="N23" s="237">
        <f>SUMMARY!M23</f>
        <v>3.2351822835056927</v>
      </c>
    </row>
    <row r="24" spans="1:14" s="41" customFormat="1">
      <c r="A24" s="127" t="s">
        <v>202</v>
      </c>
      <c r="B24" s="113" t="s">
        <v>23</v>
      </c>
      <c r="C24" s="267">
        <f>'[10]Sch C'!D13</f>
        <v>98024</v>
      </c>
      <c r="D24" s="267">
        <f>'[10]Sch C'!F13</f>
        <v>-56665</v>
      </c>
      <c r="E24" s="253">
        <f t="shared" si="2"/>
        <v>41359</v>
      </c>
      <c r="F24" s="177"/>
      <c r="G24" s="177">
        <f t="shared" si="3"/>
        <v>41359</v>
      </c>
      <c r="H24" s="175">
        <f t="shared" si="4"/>
        <v>4.9164153520445342E-2</v>
      </c>
      <c r="J24" s="133"/>
      <c r="K24" s="133"/>
      <c r="M24" s="231">
        <f t="shared" si="5"/>
        <v>7.2610603932584272</v>
      </c>
      <c r="N24" s="237">
        <f>SUMMARY!M24</f>
        <v>2.430674269571576</v>
      </c>
    </row>
    <row r="25" spans="1:14" s="41" customFormat="1">
      <c r="A25" s="127" t="s">
        <v>164</v>
      </c>
      <c r="B25" s="113" t="s">
        <v>163</v>
      </c>
      <c r="C25" s="267">
        <f>'[10]Sch C'!D14</f>
        <v>0</v>
      </c>
      <c r="D25" s="267">
        <f>'[10]Sch C'!F14</f>
        <v>0</v>
      </c>
      <c r="E25" s="253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  <c r="M25" s="231">
        <f t="shared" si="5"/>
        <v>0</v>
      </c>
      <c r="N25" s="237">
        <f>SUMMARY!M25</f>
        <v>8.9708827817366776E-2</v>
      </c>
    </row>
    <row r="26" spans="1:14" s="41" customFormat="1">
      <c r="A26" s="127" t="s">
        <v>203</v>
      </c>
      <c r="B26" s="113" t="s">
        <v>24</v>
      </c>
      <c r="C26" s="267">
        <f>'[10]Sch C'!D15</f>
        <v>0</v>
      </c>
      <c r="D26" s="267">
        <f>'[10]Sch C'!F15</f>
        <v>0</v>
      </c>
      <c r="E26" s="253">
        <f t="shared" si="2"/>
        <v>0</v>
      </c>
      <c r="F26" s="177"/>
      <c r="G26" s="177">
        <f t="shared" si="3"/>
        <v>0</v>
      </c>
      <c r="H26" s="175">
        <f t="shared" si="4"/>
        <v>0</v>
      </c>
      <c r="J26" s="133"/>
      <c r="K26" s="133"/>
      <c r="M26" s="231">
        <f t="shared" si="5"/>
        <v>0</v>
      </c>
      <c r="N26" s="237">
        <f>SUMMARY!M26</f>
        <v>1.9962086756684334</v>
      </c>
    </row>
    <row r="27" spans="1:14" s="41" customFormat="1">
      <c r="A27" s="127" t="s">
        <v>204</v>
      </c>
      <c r="B27" s="113" t="s">
        <v>165</v>
      </c>
      <c r="C27" s="267">
        <f>'[10]Sch C'!D16</f>
        <v>0</v>
      </c>
      <c r="D27" s="267">
        <f>'[10]Sch C'!F16</f>
        <v>0</v>
      </c>
      <c r="E27" s="253">
        <f t="shared" si="2"/>
        <v>0</v>
      </c>
      <c r="F27" s="177"/>
      <c r="G27" s="177">
        <f t="shared" si="3"/>
        <v>0</v>
      </c>
      <c r="H27" s="175">
        <f t="shared" si="4"/>
        <v>0</v>
      </c>
      <c r="J27" s="133"/>
      <c r="K27" s="133"/>
      <c r="M27" s="231">
        <f t="shared" si="5"/>
        <v>0</v>
      </c>
      <c r="N27" s="237">
        <f>SUMMARY!M27</f>
        <v>6.3970053910681761</v>
      </c>
    </row>
    <row r="28" spans="1:14" s="41" customFormat="1">
      <c r="A28" s="127" t="s">
        <v>205</v>
      </c>
      <c r="B28" s="113" t="s">
        <v>25</v>
      </c>
      <c r="C28" s="267">
        <f>'[10]Sch C'!D17</f>
        <v>1499</v>
      </c>
      <c r="D28" s="267">
        <f>'[10]Sch C'!F17</f>
        <v>107</v>
      </c>
      <c r="E28" s="253">
        <f t="shared" si="2"/>
        <v>1606</v>
      </c>
      <c r="F28" s="177"/>
      <c r="G28" s="177">
        <f t="shared" si="3"/>
        <v>1606</v>
      </c>
      <c r="H28" s="175">
        <f t="shared" si="4"/>
        <v>1.9090797783755705E-3</v>
      </c>
      <c r="J28" s="133"/>
      <c r="K28" s="133"/>
      <c r="M28" s="231">
        <f t="shared" si="5"/>
        <v>0.28195224719101125</v>
      </c>
      <c r="N28" s="237">
        <f>SUMMARY!M28</f>
        <v>0.11687604176601765</v>
      </c>
    </row>
    <row r="29" spans="1:14" s="41" customFormat="1">
      <c r="A29" s="127" t="s">
        <v>206</v>
      </c>
      <c r="B29" s="113" t="s">
        <v>26</v>
      </c>
      <c r="C29" s="267">
        <f>'[10]Sch C'!D18</f>
        <v>2909</v>
      </c>
      <c r="D29" s="267">
        <f>'[10]Sch C'!F18</f>
        <v>1092</v>
      </c>
      <c r="E29" s="253">
        <f t="shared" si="2"/>
        <v>4001</v>
      </c>
      <c r="F29" s="177"/>
      <c r="G29" s="177">
        <f t="shared" si="3"/>
        <v>4001</v>
      </c>
      <c r="H29" s="175">
        <f t="shared" si="4"/>
        <v>4.7560574055296742E-3</v>
      </c>
      <c r="J29" s="133"/>
      <c r="K29" s="133"/>
      <c r="M29" s="231">
        <f t="shared" si="5"/>
        <v>0.7024227528089888</v>
      </c>
      <c r="N29" s="237">
        <f>SUMMARY!M29</f>
        <v>0.78350101508318237</v>
      </c>
    </row>
    <row r="30" spans="1:14" s="41" customFormat="1">
      <c r="A30" s="127" t="s">
        <v>207</v>
      </c>
      <c r="B30" s="113" t="s">
        <v>208</v>
      </c>
      <c r="C30" s="267">
        <f>'[10]Sch C'!D19</f>
        <v>1247</v>
      </c>
      <c r="D30" s="267">
        <f>'[10]Sch C'!F19</f>
        <v>213</v>
      </c>
      <c r="E30" s="253">
        <f t="shared" si="2"/>
        <v>1460</v>
      </c>
      <c r="F30" s="177"/>
      <c r="G30" s="177">
        <f t="shared" si="3"/>
        <v>1460</v>
      </c>
      <c r="H30" s="175">
        <f t="shared" si="4"/>
        <v>1.7355270712505187E-3</v>
      </c>
      <c r="J30" s="133"/>
      <c r="K30" s="133"/>
      <c r="M30" s="231">
        <f t="shared" si="5"/>
        <v>0.2563202247191011</v>
      </c>
      <c r="N30" s="237">
        <f>SUMMARY!M30</f>
        <v>0.40083114193451697</v>
      </c>
    </row>
    <row r="31" spans="1:14" s="41" customFormat="1">
      <c r="A31" s="127" t="s">
        <v>209</v>
      </c>
      <c r="B31" s="113" t="s">
        <v>210</v>
      </c>
      <c r="C31" s="267">
        <f>'[10]Sch C'!D20</f>
        <v>522</v>
      </c>
      <c r="D31" s="267">
        <f>'[10]Sch C'!F20</f>
        <v>682</v>
      </c>
      <c r="E31" s="253">
        <f t="shared" si="2"/>
        <v>1204</v>
      </c>
      <c r="F31" s="177"/>
      <c r="G31" s="177">
        <f t="shared" si="3"/>
        <v>1204</v>
      </c>
      <c r="H31" s="175">
        <f t="shared" si="4"/>
        <v>1.4312154751956331E-3</v>
      </c>
      <c r="J31" s="133"/>
      <c r="K31" s="133"/>
      <c r="M31" s="231">
        <f t="shared" si="5"/>
        <v>0.21137640449438203</v>
      </c>
      <c r="N31" s="237">
        <f>SUMMARY!M31</f>
        <v>0.43509517256414104</v>
      </c>
    </row>
    <row r="32" spans="1:14" s="41" customFormat="1">
      <c r="A32" s="127" t="s">
        <v>211</v>
      </c>
      <c r="B32" s="113" t="s">
        <v>29</v>
      </c>
      <c r="C32" s="267">
        <f>'[10]Sch C'!D21</f>
        <v>0</v>
      </c>
      <c r="D32" s="267">
        <f>'[10]Sch C'!F21</f>
        <v>2247</v>
      </c>
      <c r="E32" s="253">
        <f t="shared" si="2"/>
        <v>2247</v>
      </c>
      <c r="F32" s="177"/>
      <c r="G32" s="177">
        <f t="shared" si="3"/>
        <v>2247</v>
      </c>
      <c r="H32" s="175">
        <f t="shared" si="4"/>
        <v>2.6710474856848736E-3</v>
      </c>
      <c r="J32" s="133"/>
      <c r="K32" s="133"/>
      <c r="M32" s="231">
        <f t="shared" si="5"/>
        <v>0.3944873595505618</v>
      </c>
      <c r="N32" s="237">
        <f>SUMMARY!M32</f>
        <v>0.49005045894476768</v>
      </c>
    </row>
    <row r="33" spans="1:14" s="41" customFormat="1">
      <c r="A33" s="40">
        <v>130</v>
      </c>
      <c r="B33" s="113" t="s">
        <v>166</v>
      </c>
      <c r="C33" s="267">
        <f>'[10]Sch C'!D22</f>
        <v>0</v>
      </c>
      <c r="D33" s="267">
        <f>'[10]Sch C'!F22</f>
        <v>0</v>
      </c>
      <c r="E33" s="253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  <c r="M33" s="231">
        <f t="shared" si="5"/>
        <v>0</v>
      </c>
      <c r="N33" s="237">
        <f>SUMMARY!M33</f>
        <v>0</v>
      </c>
    </row>
    <row r="34" spans="1:14" s="41" customFormat="1">
      <c r="A34" s="40">
        <v>140</v>
      </c>
      <c r="B34" s="113" t="s">
        <v>212</v>
      </c>
      <c r="C34" s="267">
        <f>'[10]Sch C'!D23</f>
        <v>0</v>
      </c>
      <c r="D34" s="267">
        <f>'[10]Sch C'!F23</f>
        <v>2892</v>
      </c>
      <c r="E34" s="253">
        <f t="shared" si="2"/>
        <v>2892</v>
      </c>
      <c r="F34" s="177"/>
      <c r="G34" s="177">
        <f t="shared" si="3"/>
        <v>2892</v>
      </c>
      <c r="H34" s="175">
        <f t="shared" si="4"/>
        <v>3.4377700616825342E-3</v>
      </c>
      <c r="J34" s="133"/>
      <c r="K34" s="133"/>
      <c r="M34" s="231">
        <f t="shared" si="5"/>
        <v>0.5077247191011236</v>
      </c>
      <c r="N34" s="237">
        <f>SUMMARY!M34</f>
        <v>0.62292362123544942</v>
      </c>
    </row>
    <row r="35" spans="1:14" s="41" customFormat="1">
      <c r="A35" s="40">
        <v>150</v>
      </c>
      <c r="B35" s="113" t="s">
        <v>31</v>
      </c>
      <c r="C35" s="267">
        <f>'[10]Sch C'!D24</f>
        <v>1770</v>
      </c>
      <c r="D35" s="267">
        <f>'[10]Sch C'!F24</f>
        <v>2251</v>
      </c>
      <c r="E35" s="253">
        <f t="shared" si="2"/>
        <v>4021</v>
      </c>
      <c r="F35" s="177"/>
      <c r="G35" s="177">
        <f t="shared" si="3"/>
        <v>4021</v>
      </c>
      <c r="H35" s="175">
        <f t="shared" si="4"/>
        <v>4.7798317489714621E-3</v>
      </c>
      <c r="J35" s="133"/>
      <c r="K35" s="133"/>
      <c r="M35" s="231">
        <f t="shared" si="5"/>
        <v>0.7059339887640449</v>
      </c>
      <c r="N35" s="237">
        <f>SUMMARY!M35</f>
        <v>0.42186212127405426</v>
      </c>
    </row>
    <row r="36" spans="1:14" s="41" customFormat="1">
      <c r="A36" s="40">
        <v>160</v>
      </c>
      <c r="B36" s="113" t="s">
        <v>32</v>
      </c>
      <c r="C36" s="267">
        <f>'[10]Sch C'!D25</f>
        <v>0</v>
      </c>
      <c r="D36" s="267">
        <f>'[10]Sch C'!F25</f>
        <v>0</v>
      </c>
      <c r="E36" s="253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  <c r="M36" s="231">
        <f t="shared" si="5"/>
        <v>0</v>
      </c>
      <c r="N36" s="237">
        <f>SUMMARY!M36</f>
        <v>0.28779311378469336</v>
      </c>
    </row>
    <row r="37" spans="1:14" s="41" customFormat="1">
      <c r="A37" s="40">
        <v>170</v>
      </c>
      <c r="B37" s="113" t="s">
        <v>33</v>
      </c>
      <c r="C37" s="267">
        <f>'[10]Sch C'!D26</f>
        <v>51925</v>
      </c>
      <c r="D37" s="267">
        <f>'[10]Sch C'!F26</f>
        <v>0</v>
      </c>
      <c r="E37" s="253">
        <f t="shared" si="2"/>
        <v>51925</v>
      </c>
      <c r="F37" s="177"/>
      <c r="G37" s="177">
        <f t="shared" si="3"/>
        <v>51925</v>
      </c>
      <c r="H37" s="175">
        <f t="shared" si="4"/>
        <v>6.1724139160741903E-2</v>
      </c>
      <c r="J37" s="133"/>
      <c r="K37" s="133"/>
      <c r="M37" s="231">
        <f t="shared" si="5"/>
        <v>9.1160463483146064</v>
      </c>
      <c r="N37" s="237">
        <f>SUMMARY!M37</f>
        <v>7.4287387080511769</v>
      </c>
    </row>
    <row r="38" spans="1:14" s="41" customFormat="1">
      <c r="A38" s="40">
        <v>180</v>
      </c>
      <c r="B38" s="113" t="s">
        <v>213</v>
      </c>
      <c r="C38" s="267">
        <f>'[10]Sch C'!D27</f>
        <v>45</v>
      </c>
      <c r="D38" s="267">
        <f>'[10]Sch C'!F27</f>
        <v>423</v>
      </c>
      <c r="E38" s="253">
        <f t="shared" si="2"/>
        <v>468</v>
      </c>
      <c r="F38" s="177"/>
      <c r="G38" s="177">
        <f t="shared" si="3"/>
        <v>468</v>
      </c>
      <c r="H38" s="175">
        <f t="shared" si="4"/>
        <v>5.5631963653783741E-4</v>
      </c>
      <c r="J38" s="133"/>
      <c r="K38" s="133"/>
      <c r="M38" s="231">
        <f t="shared" si="5"/>
        <v>8.2162921348314613E-2</v>
      </c>
      <c r="N38" s="237">
        <f>SUMMARY!M38</f>
        <v>3.4646492172278012E-2</v>
      </c>
    </row>
    <row r="39" spans="1:14" s="41" customFormat="1">
      <c r="A39" s="40">
        <v>190</v>
      </c>
      <c r="B39" s="113" t="s">
        <v>35</v>
      </c>
      <c r="C39" s="267">
        <f>'[10]Sch C'!D28</f>
        <v>0</v>
      </c>
      <c r="D39" s="267">
        <f>'[10]Sch C'!F28</f>
        <v>0</v>
      </c>
      <c r="E39" s="253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  <c r="M39" s="231">
        <f t="shared" si="5"/>
        <v>0</v>
      </c>
      <c r="N39" s="237">
        <f>SUMMARY!M39</f>
        <v>0</v>
      </c>
    </row>
    <row r="40" spans="1:14" s="41" customFormat="1">
      <c r="A40" s="40">
        <v>200</v>
      </c>
      <c r="B40" s="113" t="s">
        <v>36</v>
      </c>
      <c r="C40" s="267">
        <f>'[10]Sch C'!D29</f>
        <v>0</v>
      </c>
      <c r="D40" s="267">
        <f>'[10]Sch C'!F29</f>
        <v>0</v>
      </c>
      <c r="E40" s="253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  <c r="M40" s="231">
        <f t="shared" si="5"/>
        <v>0</v>
      </c>
      <c r="N40" s="237">
        <f>SUMMARY!M40</f>
        <v>0</v>
      </c>
    </row>
    <row r="41" spans="1:14" s="41" customFormat="1">
      <c r="A41" s="40">
        <v>210</v>
      </c>
      <c r="B41" s="113" t="s">
        <v>37</v>
      </c>
      <c r="C41" s="267">
        <f>'[10]Sch C'!D30</f>
        <v>0</v>
      </c>
      <c r="D41" s="267">
        <f>'[10]Sch C'!F30</f>
        <v>0</v>
      </c>
      <c r="E41" s="253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  <c r="M41" s="231">
        <f t="shared" si="5"/>
        <v>0</v>
      </c>
      <c r="N41" s="237">
        <f>SUMMARY!M41</f>
        <v>0</v>
      </c>
    </row>
    <row r="42" spans="1:14" s="41" customFormat="1">
      <c r="A42" s="40">
        <v>220</v>
      </c>
      <c r="B42" s="113" t="s">
        <v>214</v>
      </c>
      <c r="C42" s="267">
        <f>'[10]Sch C'!D31</f>
        <v>14</v>
      </c>
      <c r="D42" s="267">
        <f>'[10]Sch C'!F31</f>
        <v>5475</v>
      </c>
      <c r="E42" s="253">
        <f t="shared" si="2"/>
        <v>5489</v>
      </c>
      <c r="F42" s="177"/>
      <c r="G42" s="177">
        <f t="shared" si="3"/>
        <v>5489</v>
      </c>
      <c r="H42" s="175">
        <f t="shared" si="4"/>
        <v>6.524868557598696E-3</v>
      </c>
      <c r="J42" s="133"/>
      <c r="K42" s="133"/>
      <c r="M42" s="231">
        <f t="shared" si="5"/>
        <v>0.9636587078651685</v>
      </c>
      <c r="N42" s="237">
        <f>SUMMARY!M42</f>
        <v>1.5147902388511165</v>
      </c>
    </row>
    <row r="43" spans="1:14" s="41" customFormat="1">
      <c r="A43" s="40">
        <v>230</v>
      </c>
      <c r="B43" s="113" t="s">
        <v>148</v>
      </c>
      <c r="C43" s="267">
        <f>'[10]Sch C'!D32</f>
        <v>0</v>
      </c>
      <c r="D43" s="267">
        <f>'[10]Sch C'!F32</f>
        <v>11111</v>
      </c>
      <c r="E43" s="253">
        <f t="shared" si="2"/>
        <v>11111</v>
      </c>
      <c r="F43" s="177"/>
      <c r="G43" s="177">
        <f t="shared" si="3"/>
        <v>11111</v>
      </c>
      <c r="H43" s="175">
        <f t="shared" si="4"/>
        <v>1.3207836499085282E-2</v>
      </c>
      <c r="J43" s="133"/>
      <c r="K43" s="133"/>
      <c r="M43" s="231">
        <f t="shared" si="5"/>
        <v>1.9506671348314606</v>
      </c>
      <c r="N43" s="237">
        <f>SUMMARY!M43</f>
        <v>0.91162758482870754</v>
      </c>
    </row>
    <row r="44" spans="1:14" s="41" customFormat="1">
      <c r="A44" s="40">
        <v>240</v>
      </c>
      <c r="B44" s="113" t="s">
        <v>167</v>
      </c>
      <c r="C44" s="267">
        <f>'[10]Sch C'!D33</f>
        <v>0</v>
      </c>
      <c r="D44" s="267">
        <f>'[10]Sch C'!F33</f>
        <v>0</v>
      </c>
      <c r="E44" s="253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  <c r="M44" s="231">
        <f t="shared" si="5"/>
        <v>0</v>
      </c>
      <c r="N44" s="237">
        <f>SUMMARY!M44</f>
        <v>0</v>
      </c>
    </row>
    <row r="45" spans="1:14" s="41" customFormat="1">
      <c r="A45" s="40">
        <v>250</v>
      </c>
      <c r="B45" s="113" t="s">
        <v>168</v>
      </c>
      <c r="C45" s="267">
        <f>'[10]Sch C'!D34</f>
        <v>0</v>
      </c>
      <c r="D45" s="267">
        <f>'[10]Sch C'!F34</f>
        <v>1511</v>
      </c>
      <c r="E45" s="253">
        <f t="shared" si="2"/>
        <v>1511</v>
      </c>
      <c r="F45" s="177"/>
      <c r="G45" s="177">
        <f t="shared" si="3"/>
        <v>1511</v>
      </c>
      <c r="H45" s="175">
        <f t="shared" si="4"/>
        <v>1.7961516470270777E-3</v>
      </c>
      <c r="J45" s="133"/>
      <c r="K45" s="133"/>
      <c r="M45" s="231">
        <f t="shared" si="5"/>
        <v>0.2652738764044944</v>
      </c>
      <c r="N45" s="237">
        <f>SUMMARY!M45</f>
        <v>0.95284109747069434</v>
      </c>
    </row>
    <row r="46" spans="1:14" s="41" customFormat="1">
      <c r="A46" s="40">
        <v>270</v>
      </c>
      <c r="B46" s="113" t="s">
        <v>215</v>
      </c>
      <c r="C46" s="267">
        <f>'[10]Sch C'!D35</f>
        <v>0</v>
      </c>
      <c r="D46" s="267">
        <f>'[10]Sch C'!F35</f>
        <v>0</v>
      </c>
      <c r="E46" s="253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  <c r="M46" s="231">
        <f t="shared" si="5"/>
        <v>0</v>
      </c>
      <c r="N46" s="237">
        <f>SUMMARY!M46</f>
        <v>0</v>
      </c>
    </row>
    <row r="47" spans="1:14" s="41" customFormat="1">
      <c r="A47" s="40">
        <v>280</v>
      </c>
      <c r="B47" s="113" t="s">
        <v>216</v>
      </c>
      <c r="C47" s="267">
        <f>'[10]Sch C'!D36</f>
        <v>0</v>
      </c>
      <c r="D47" s="267">
        <f>'[10]Sch C'!F36</f>
        <v>0</v>
      </c>
      <c r="E47" s="253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55">
        <v>0</v>
      </c>
      <c r="K47" s="255">
        <v>0</v>
      </c>
      <c r="M47" s="231">
        <f t="shared" si="5"/>
        <v>0</v>
      </c>
      <c r="N47" s="237">
        <f>SUMMARY!M47</f>
        <v>0.19233028581290676</v>
      </c>
    </row>
    <row r="48" spans="1:14" s="41" customFormat="1">
      <c r="A48" s="40">
        <v>290</v>
      </c>
      <c r="B48" s="113" t="s">
        <v>170</v>
      </c>
      <c r="C48" s="267">
        <f>'[10]Sch C'!D37</f>
        <v>0</v>
      </c>
      <c r="D48" s="267">
        <f>'[10]Sch C'!F37</f>
        <v>0</v>
      </c>
      <c r="E48" s="253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  <c r="M48" s="231">
        <f t="shared" si="5"/>
        <v>0</v>
      </c>
      <c r="N48" s="237">
        <f>SUMMARY!M48</f>
        <v>0</v>
      </c>
    </row>
    <row r="49" spans="1:16" s="41" customFormat="1">
      <c r="A49" s="40">
        <v>300</v>
      </c>
      <c r="B49" s="113" t="s">
        <v>171</v>
      </c>
      <c r="C49" s="267">
        <f>'[10]Sch C'!D38</f>
        <v>0</v>
      </c>
      <c r="D49" s="267">
        <f>'[10]Sch C'!F38</f>
        <v>0</v>
      </c>
      <c r="E49" s="253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  <c r="M49" s="231">
        <f t="shared" si="5"/>
        <v>0</v>
      </c>
      <c r="N49" s="237">
        <f>SUMMARY!M49</f>
        <v>1.5984176510929746E-2</v>
      </c>
    </row>
    <row r="50" spans="1:16" s="41" customFormat="1">
      <c r="A50" s="40">
        <v>310</v>
      </c>
      <c r="B50" s="113" t="s">
        <v>172</v>
      </c>
      <c r="C50" s="267">
        <f>'[10]Sch C'!D39</f>
        <v>0</v>
      </c>
      <c r="D50" s="267">
        <f>'[10]Sch C'!F39</f>
        <v>0</v>
      </c>
      <c r="E50" s="253">
        <f t="shared" si="2"/>
        <v>0</v>
      </c>
      <c r="F50" s="177"/>
      <c r="G50" s="177">
        <f t="shared" si="3"/>
        <v>0</v>
      </c>
      <c r="H50" s="175">
        <f t="shared" si="4"/>
        <v>0</v>
      </c>
      <c r="J50" s="133"/>
      <c r="K50" s="133"/>
      <c r="M50" s="231">
        <f t="shared" si="5"/>
        <v>0</v>
      </c>
      <c r="N50" s="237">
        <f>SUMMARY!M50</f>
        <v>0.13508290981428747</v>
      </c>
    </row>
    <row r="51" spans="1:16" s="41" customFormat="1">
      <c r="A51" s="40">
        <v>320</v>
      </c>
      <c r="B51" s="113" t="s">
        <v>173</v>
      </c>
      <c r="C51" s="267">
        <f>'[10]Sch C'!D40</f>
        <v>0</v>
      </c>
      <c r="D51" s="267">
        <f>'[10]Sch C'!F40</f>
        <v>0</v>
      </c>
      <c r="E51" s="253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  <c r="M51" s="231">
        <f t="shared" si="5"/>
        <v>0</v>
      </c>
      <c r="N51" s="237">
        <f>SUMMARY!M51</f>
        <v>6.1666189781950142E-3</v>
      </c>
    </row>
    <row r="52" spans="1:16" s="41" customFormat="1">
      <c r="A52" s="40">
        <v>330</v>
      </c>
      <c r="B52" s="113" t="s">
        <v>44</v>
      </c>
      <c r="C52" s="267">
        <f>'[10]Sch C'!D41</f>
        <v>428</v>
      </c>
      <c r="D52" s="267">
        <f>'[10]Sch C'!F41</f>
        <v>0</v>
      </c>
      <c r="E52" s="253">
        <f t="shared" si="2"/>
        <v>428</v>
      </c>
      <c r="F52" s="177"/>
      <c r="G52" s="177">
        <f t="shared" si="3"/>
        <v>428</v>
      </c>
      <c r="H52" s="175">
        <f t="shared" si="4"/>
        <v>5.0877094965426166E-4</v>
      </c>
      <c r="J52" s="133"/>
      <c r="K52" s="133"/>
      <c r="M52" s="231">
        <f t="shared" si="5"/>
        <v>7.514044943820225E-2</v>
      </c>
      <c r="N52" s="237">
        <f>SUMMARY!M52</f>
        <v>0.42601224458281667</v>
      </c>
    </row>
    <row r="53" spans="1:16" s="41" customFormat="1">
      <c r="A53" s="40">
        <v>340</v>
      </c>
      <c r="B53" s="113" t="s">
        <v>174</v>
      </c>
      <c r="C53" s="267">
        <f>'[10]Sch C'!D42</f>
        <v>330</v>
      </c>
      <c r="D53" s="267">
        <f>'[10]Sch C'!F42</f>
        <v>0</v>
      </c>
      <c r="E53" s="253">
        <f t="shared" si="2"/>
        <v>330</v>
      </c>
      <c r="F53" s="177"/>
      <c r="G53" s="177">
        <f t="shared" si="3"/>
        <v>330</v>
      </c>
      <c r="H53" s="175">
        <f t="shared" si="4"/>
        <v>3.9227666678950078E-4</v>
      </c>
      <c r="J53" s="133"/>
      <c r="K53" s="133"/>
      <c r="M53" s="231">
        <f t="shared" si="5"/>
        <v>5.7935393258426969E-2</v>
      </c>
      <c r="N53" s="237">
        <f>SUMMARY!M53</f>
        <v>7.6151676590410528E-2</v>
      </c>
    </row>
    <row r="54" spans="1:16" s="41" customFormat="1">
      <c r="A54" s="40">
        <v>350</v>
      </c>
      <c r="B54" s="113" t="s">
        <v>175</v>
      </c>
      <c r="C54" s="267">
        <f>'[10]Sch C'!D43</f>
        <v>0</v>
      </c>
      <c r="D54" s="267">
        <f>'[10]Sch C'!F43</f>
        <v>0</v>
      </c>
      <c r="E54" s="253">
        <f t="shared" si="2"/>
        <v>0</v>
      </c>
      <c r="F54" s="177"/>
      <c r="G54" s="177">
        <f t="shared" si="3"/>
        <v>0</v>
      </c>
      <c r="H54" s="175">
        <f t="shared" si="4"/>
        <v>0</v>
      </c>
      <c r="J54" s="133"/>
      <c r="K54" s="133"/>
      <c r="M54" s="231">
        <f t="shared" si="5"/>
        <v>0</v>
      </c>
      <c r="N54" s="237">
        <f>SUMMARY!M54</f>
        <v>0.14480490873334878</v>
      </c>
    </row>
    <row r="55" spans="1:16" s="41" customFormat="1">
      <c r="A55" s="40">
        <v>360</v>
      </c>
      <c r="B55" s="113" t="s">
        <v>176</v>
      </c>
      <c r="C55" s="267">
        <f>'[10]Sch C'!D44</f>
        <v>0</v>
      </c>
      <c r="D55" s="267">
        <f>'[10]Sch C'!F44</f>
        <v>0</v>
      </c>
      <c r="E55" s="253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  <c r="M55" s="231">
        <f t="shared" si="5"/>
        <v>0</v>
      </c>
      <c r="N55" s="237">
        <f>SUMMARY!M55</f>
        <v>0</v>
      </c>
    </row>
    <row r="56" spans="1:16" s="41" customFormat="1">
      <c r="A56" s="40">
        <v>490</v>
      </c>
      <c r="B56" s="113" t="s">
        <v>301</v>
      </c>
      <c r="C56" s="267">
        <f>'[10]Sch C'!D45</f>
        <v>2495</v>
      </c>
      <c r="D56" s="267">
        <f>'[10]Sch C'!F45</f>
        <v>-400</v>
      </c>
      <c r="E56" s="253">
        <f t="shared" si="2"/>
        <v>2095</v>
      </c>
      <c r="F56" s="177"/>
      <c r="G56" s="177">
        <f t="shared" si="3"/>
        <v>2095</v>
      </c>
      <c r="H56" s="175">
        <f t="shared" si="4"/>
        <v>2.4903624755272854E-3</v>
      </c>
      <c r="J56" s="133"/>
      <c r="K56" s="133"/>
      <c r="M56" s="231">
        <f t="shared" si="5"/>
        <v>0.36780196629213485</v>
      </c>
      <c r="N56" s="237">
        <f>SUMMARY!M56</f>
        <v>0.3925260810522348</v>
      </c>
    </row>
    <row r="57" spans="1:16" s="41" customFormat="1">
      <c r="A57" s="40"/>
      <c r="B57" s="113" t="s">
        <v>217</v>
      </c>
      <c r="C57" s="267">
        <f>SUM(C21:C56)</f>
        <v>246461</v>
      </c>
      <c r="D57" s="267">
        <f>SUM(D21:D56)</f>
        <v>-22055</v>
      </c>
      <c r="E57" s="177">
        <f>SUM(E21:E56)</f>
        <v>224406</v>
      </c>
      <c r="F57" s="177">
        <f>SUM(F21:F56)</f>
        <v>0</v>
      </c>
      <c r="G57" s="177">
        <f t="shared" si="3"/>
        <v>224406</v>
      </c>
      <c r="H57" s="175">
        <f t="shared" si="4"/>
        <v>0.26675526571989305</v>
      </c>
      <c r="J57" s="133"/>
      <c r="K57" s="133"/>
      <c r="M57" s="231">
        <f t="shared" si="5"/>
        <v>39.397120786516851</v>
      </c>
      <c r="N57" s="237">
        <f>SUMMARY!M57</f>
        <v>35.330519668088229</v>
      </c>
      <c r="O57" s="232">
        <f>M57/N57-1</f>
        <v>0.11510165026249863</v>
      </c>
      <c r="P57" s="172">
        <f>IF(O57&gt;=0.2,2.1,0)</f>
        <v>0</v>
      </c>
    </row>
    <row r="58" spans="1:16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6" s="41" customFormat="1">
      <c r="A59" s="127" t="s">
        <v>218</v>
      </c>
      <c r="B59" s="113" t="s">
        <v>38</v>
      </c>
      <c r="C59" s="27"/>
      <c r="D59" s="27"/>
      <c r="E59" s="27"/>
      <c r="F59" s="280"/>
      <c r="G59" s="27"/>
      <c r="H59" s="184"/>
      <c r="J59" s="133"/>
      <c r="K59" s="133"/>
    </row>
    <row r="60" spans="1:16" s="41" customFormat="1">
      <c r="A60" s="185">
        <v>230</v>
      </c>
      <c r="B60" s="186" t="s">
        <v>261</v>
      </c>
      <c r="C60" s="267">
        <f>'[10]Sch C'!D57</f>
        <v>117240</v>
      </c>
      <c r="D60" s="267">
        <f>'[10]Sch C'!F57</f>
        <v>-117240</v>
      </c>
      <c r="E60" s="253">
        <f t="shared" ref="E60:E76" si="6">SUM(C60:D60)</f>
        <v>0</v>
      </c>
      <c r="F60" s="173"/>
      <c r="G60" s="173">
        <f>IF(ISERROR(E60+F60),"",(E60+F60))</f>
        <v>0</v>
      </c>
      <c r="H60" s="175">
        <f>IF(ISERROR(G60/$G$183),"",(G60/$G$183))</f>
        <v>0</v>
      </c>
      <c r="I60" s="272"/>
      <c r="J60" s="133"/>
      <c r="K60" s="133"/>
      <c r="M60" s="231">
        <f>IFERROR(G60/G$198,0)</f>
        <v>0</v>
      </c>
      <c r="N60" s="237">
        <f>SUMMARY!M60</f>
        <v>5.4215628193424443</v>
      </c>
    </row>
    <row r="61" spans="1:16" s="41" customFormat="1">
      <c r="A61" s="187">
        <v>240</v>
      </c>
      <c r="B61" s="186" t="s">
        <v>262</v>
      </c>
      <c r="C61" s="267">
        <f>'[10]Sch C'!D58</f>
        <v>1379</v>
      </c>
      <c r="D61" s="267">
        <f>'[10]Sch C'!F58</f>
        <v>15462</v>
      </c>
      <c r="E61" s="253">
        <f t="shared" si="6"/>
        <v>16841</v>
      </c>
      <c r="F61" s="173"/>
      <c r="G61" s="173">
        <f t="shared" ref="G61:G76" si="7">IF(ISERROR(E61+F61),"",(E61+F61))</f>
        <v>16841</v>
      </c>
      <c r="H61" s="175">
        <f t="shared" ref="H61:H76" si="8">IF(ISERROR(G61/$G$183),"",(G61/$G$183))</f>
        <v>2.0019185895157523E-2</v>
      </c>
      <c r="I61" s="272"/>
      <c r="J61" s="133"/>
      <c r="K61" s="133"/>
      <c r="M61" s="231">
        <f t="shared" ref="M61:M77" si="9">IFERROR(G61/G$198,0)</f>
        <v>2.956636235955056</v>
      </c>
      <c r="N61" s="237">
        <f>SUMMARY!M61</f>
        <v>1.3135909419154417</v>
      </c>
    </row>
    <row r="62" spans="1:16" s="41" customFormat="1">
      <c r="A62" s="188">
        <v>250</v>
      </c>
      <c r="B62" s="186" t="s">
        <v>263</v>
      </c>
      <c r="C62" s="267">
        <f>'[10]Sch C'!D59</f>
        <v>0</v>
      </c>
      <c r="D62" s="267">
        <f>'[10]Sch C'!F59</f>
        <v>33059</v>
      </c>
      <c r="E62" s="253">
        <f t="shared" si="6"/>
        <v>33059</v>
      </c>
      <c r="F62" s="173"/>
      <c r="G62" s="173">
        <f t="shared" si="7"/>
        <v>33059</v>
      </c>
      <c r="H62" s="175">
        <f t="shared" si="8"/>
        <v>3.9297800992103352E-2</v>
      </c>
      <c r="I62" s="272"/>
      <c r="J62" s="281"/>
      <c r="K62" s="133"/>
      <c r="M62" s="231">
        <f t="shared" si="9"/>
        <v>5.803897471910112</v>
      </c>
      <c r="N62" s="237">
        <f>SUMMARY!M62</f>
        <v>1.8916694144309858</v>
      </c>
    </row>
    <row r="63" spans="1:16" s="41" customFormat="1">
      <c r="A63" s="188">
        <v>260</v>
      </c>
      <c r="B63" s="189" t="s">
        <v>316</v>
      </c>
      <c r="C63" s="267">
        <f>'[10]Sch C'!D60</f>
        <v>6971</v>
      </c>
      <c r="D63" s="267">
        <f>'[10]Sch C'!F60</f>
        <v>403</v>
      </c>
      <c r="E63" s="253">
        <f t="shared" si="6"/>
        <v>7374</v>
      </c>
      <c r="F63" s="173"/>
      <c r="G63" s="173">
        <f t="shared" si="7"/>
        <v>7374</v>
      </c>
      <c r="H63" s="175">
        <f t="shared" si="8"/>
        <v>8.7656004269872079E-3</v>
      </c>
      <c r="J63" s="281"/>
      <c r="K63" s="133"/>
      <c r="M63" s="231">
        <f t="shared" si="9"/>
        <v>1.2945926966292134</v>
      </c>
      <c r="N63" s="237">
        <f>SUMMARY!M63</f>
        <v>0.34129826186875223</v>
      </c>
    </row>
    <row r="64" spans="1:16" s="41" customFormat="1">
      <c r="A64" s="188">
        <v>270</v>
      </c>
      <c r="B64" s="189" t="s">
        <v>317</v>
      </c>
      <c r="C64" s="267">
        <f>'[10]Sch C'!D61</f>
        <v>0</v>
      </c>
      <c r="D64" s="267">
        <f>'[10]Sch C'!F61</f>
        <v>0</v>
      </c>
      <c r="E64" s="253">
        <f t="shared" si="6"/>
        <v>0</v>
      </c>
      <c r="F64" s="173"/>
      <c r="G64" s="173">
        <f t="shared" si="7"/>
        <v>0</v>
      </c>
      <c r="H64" s="175">
        <f t="shared" si="8"/>
        <v>0</v>
      </c>
      <c r="J64" s="133"/>
      <c r="K64" s="133"/>
      <c r="M64" s="231">
        <f t="shared" si="9"/>
        <v>0</v>
      </c>
      <c r="N64" s="237">
        <f>SUMMARY!M64</f>
        <v>0.50198147870596199</v>
      </c>
    </row>
    <row r="65" spans="1:16" s="41" customFormat="1">
      <c r="A65" s="190" t="s">
        <v>337</v>
      </c>
      <c r="B65" s="186" t="s">
        <v>338</v>
      </c>
      <c r="C65" s="267">
        <f>'[10]Sch C'!D62</f>
        <v>0</v>
      </c>
      <c r="D65" s="267">
        <f>'[10]Sch C'!F62</f>
        <v>0</v>
      </c>
      <c r="E65" s="253">
        <f t="shared" si="6"/>
        <v>0</v>
      </c>
      <c r="F65" s="173"/>
      <c r="G65" s="173">
        <f t="shared" si="7"/>
        <v>0</v>
      </c>
      <c r="H65" s="175">
        <f t="shared" si="8"/>
        <v>0</v>
      </c>
      <c r="J65" s="133"/>
      <c r="K65" s="133"/>
      <c r="M65" s="231">
        <f t="shared" si="9"/>
        <v>0</v>
      </c>
      <c r="N65" s="237">
        <f>SUMMARY!M65</f>
        <v>0</v>
      </c>
    </row>
    <row r="66" spans="1:16" s="41" customFormat="1">
      <c r="A66" s="190" t="s">
        <v>339</v>
      </c>
      <c r="B66" s="186" t="s">
        <v>340</v>
      </c>
      <c r="C66" s="267">
        <f>'[10]Sch C'!D63</f>
        <v>0</v>
      </c>
      <c r="D66" s="267">
        <f>'[10]Sch C'!F63</f>
        <v>0</v>
      </c>
      <c r="E66" s="253">
        <f t="shared" si="6"/>
        <v>0</v>
      </c>
      <c r="F66" s="173"/>
      <c r="G66" s="173">
        <f t="shared" si="7"/>
        <v>0</v>
      </c>
      <c r="H66" s="175">
        <f t="shared" si="8"/>
        <v>0</v>
      </c>
      <c r="J66" s="133"/>
      <c r="K66" s="133"/>
      <c r="M66" s="231">
        <f t="shared" si="9"/>
        <v>0</v>
      </c>
      <c r="N66" s="237">
        <f>SUMMARY!M66</f>
        <v>0</v>
      </c>
    </row>
    <row r="67" spans="1:16" s="41" customFormat="1">
      <c r="A67" s="188">
        <v>280</v>
      </c>
      <c r="B67" s="191" t="s">
        <v>266</v>
      </c>
      <c r="C67" s="267">
        <f>'[10]Sch C'!D64</f>
        <v>0</v>
      </c>
      <c r="D67" s="267">
        <f>'[10]Sch C'!F64</f>
        <v>0</v>
      </c>
      <c r="E67" s="253">
        <f t="shared" si="6"/>
        <v>0</v>
      </c>
      <c r="F67" s="173"/>
      <c r="G67" s="173">
        <f t="shared" si="7"/>
        <v>0</v>
      </c>
      <c r="H67" s="175">
        <f t="shared" si="8"/>
        <v>0</v>
      </c>
      <c r="J67" s="133"/>
      <c r="K67" s="133"/>
      <c r="M67" s="231">
        <f t="shared" si="9"/>
        <v>0</v>
      </c>
      <c r="N67" s="237">
        <f>SUMMARY!M67</f>
        <v>0.4414637181565908</v>
      </c>
    </row>
    <row r="68" spans="1:16" s="41" customFormat="1">
      <c r="A68" s="188">
        <v>290</v>
      </c>
      <c r="B68" s="191" t="s">
        <v>267</v>
      </c>
      <c r="C68" s="267">
        <f>'[10]Sch C'!D65</f>
        <v>0</v>
      </c>
      <c r="D68" s="267">
        <f>'[10]Sch C'!F65</f>
        <v>0</v>
      </c>
      <c r="E68" s="253">
        <f t="shared" si="6"/>
        <v>0</v>
      </c>
      <c r="F68" s="173"/>
      <c r="G68" s="173">
        <f t="shared" si="7"/>
        <v>0</v>
      </c>
      <c r="H68" s="175">
        <f t="shared" si="8"/>
        <v>0</v>
      </c>
      <c r="J68" s="133"/>
      <c r="K68" s="133"/>
      <c r="M68" s="231">
        <f t="shared" si="9"/>
        <v>0</v>
      </c>
      <c r="N68" s="237">
        <f>SUMMARY!M68</f>
        <v>5.4220702246808278E-2</v>
      </c>
    </row>
    <row r="69" spans="1:16" s="41" customFormat="1">
      <c r="A69" s="188">
        <v>300</v>
      </c>
      <c r="B69" s="191" t="s">
        <v>269</v>
      </c>
      <c r="C69" s="267">
        <f>'[10]Sch C'!D66</f>
        <v>0</v>
      </c>
      <c r="D69" s="267">
        <f>'[10]Sch C'!F66</f>
        <v>0</v>
      </c>
      <c r="E69" s="253">
        <f t="shared" si="6"/>
        <v>0</v>
      </c>
      <c r="F69" s="173"/>
      <c r="G69" s="173">
        <f t="shared" si="7"/>
        <v>0</v>
      </c>
      <c r="H69" s="175">
        <f t="shared" si="8"/>
        <v>0</v>
      </c>
      <c r="J69" s="133"/>
      <c r="K69" s="133"/>
      <c r="M69" s="231">
        <f t="shared" si="9"/>
        <v>0</v>
      </c>
      <c r="N69" s="237">
        <f>SUMMARY!M69</f>
        <v>6.88076519559086E-3</v>
      </c>
    </row>
    <row r="70" spans="1:16" s="41" customFormat="1">
      <c r="A70" s="188">
        <v>310</v>
      </c>
      <c r="B70" s="191" t="s">
        <v>318</v>
      </c>
      <c r="C70" s="267">
        <f>'[10]Sch C'!D67</f>
        <v>0</v>
      </c>
      <c r="D70" s="267">
        <f>'[10]Sch C'!F67</f>
        <v>0</v>
      </c>
      <c r="E70" s="253">
        <f t="shared" si="6"/>
        <v>0</v>
      </c>
      <c r="F70" s="173"/>
      <c r="G70" s="173">
        <f t="shared" si="7"/>
        <v>0</v>
      </c>
      <c r="H70" s="175">
        <f t="shared" si="8"/>
        <v>0</v>
      </c>
      <c r="J70" s="133"/>
      <c r="K70" s="133"/>
      <c r="M70" s="231">
        <f t="shared" si="9"/>
        <v>0</v>
      </c>
      <c r="N70" s="237">
        <f>SUMMARY!M70</f>
        <v>0.48399538557264771</v>
      </c>
    </row>
    <row r="71" spans="1:16" s="41" customFormat="1">
      <c r="A71" s="188">
        <v>320</v>
      </c>
      <c r="B71" s="191" t="s">
        <v>270</v>
      </c>
      <c r="C71" s="267">
        <f>'[10]Sch C'!D68</f>
        <v>0</v>
      </c>
      <c r="D71" s="267">
        <f>'[10]Sch C'!F68</f>
        <v>0</v>
      </c>
      <c r="E71" s="253">
        <f t="shared" si="6"/>
        <v>0</v>
      </c>
      <c r="F71" s="173"/>
      <c r="G71" s="173">
        <f t="shared" si="7"/>
        <v>0</v>
      </c>
      <c r="H71" s="175">
        <f t="shared" si="8"/>
        <v>0</v>
      </c>
      <c r="J71" s="133"/>
      <c r="K71" s="133"/>
      <c r="M71" s="231">
        <f t="shared" si="9"/>
        <v>0</v>
      </c>
      <c r="N71" s="237">
        <f>SUMMARY!M71</f>
        <v>2.030829461483611E-2</v>
      </c>
    </row>
    <row r="72" spans="1:16" s="41" customFormat="1">
      <c r="A72" s="188">
        <v>330</v>
      </c>
      <c r="B72" s="191" t="s">
        <v>271</v>
      </c>
      <c r="C72" s="267">
        <f>'[10]Sch C'!D69</f>
        <v>2417</v>
      </c>
      <c r="D72" s="267">
        <f>'[10]Sch C'!F69</f>
        <v>1429</v>
      </c>
      <c r="E72" s="253">
        <f t="shared" si="6"/>
        <v>3846</v>
      </c>
      <c r="F72" s="173"/>
      <c r="G72" s="173">
        <f t="shared" si="7"/>
        <v>3846</v>
      </c>
      <c r="H72" s="175">
        <f t="shared" si="8"/>
        <v>4.5718062438558178E-3</v>
      </c>
      <c r="J72" s="133"/>
      <c r="K72" s="133"/>
      <c r="M72" s="231">
        <f t="shared" si="9"/>
        <v>0.6752106741573034</v>
      </c>
      <c r="N72" s="237">
        <f>SUMMARY!M72</f>
        <v>0.13610743985575371</v>
      </c>
    </row>
    <row r="73" spans="1:16" s="41" customFormat="1">
      <c r="A73" s="188">
        <v>340</v>
      </c>
      <c r="B73" s="191" t="s">
        <v>272</v>
      </c>
      <c r="C73" s="267">
        <f>'[10]Sch C'!D70</f>
        <v>0</v>
      </c>
      <c r="D73" s="267">
        <f>'[10]Sch C'!F70</f>
        <v>0</v>
      </c>
      <c r="E73" s="253">
        <f t="shared" si="6"/>
        <v>0</v>
      </c>
      <c r="F73" s="173"/>
      <c r="G73" s="173">
        <f t="shared" si="7"/>
        <v>0</v>
      </c>
      <c r="H73" s="175">
        <f t="shared" si="8"/>
        <v>0</v>
      </c>
      <c r="J73" s="133"/>
      <c r="K73" s="133"/>
      <c r="M73" s="231">
        <f t="shared" si="9"/>
        <v>0</v>
      </c>
      <c r="N73" s="237">
        <f>SUMMARY!M73</f>
        <v>0</v>
      </c>
    </row>
    <row r="74" spans="1:16" s="41" customFormat="1">
      <c r="A74" s="188">
        <v>350</v>
      </c>
      <c r="B74" s="41" t="s">
        <v>332</v>
      </c>
      <c r="C74" s="267">
        <f>'[10]Sch C'!D71</f>
        <v>1223</v>
      </c>
      <c r="D74" s="267">
        <f>'[10]Sch C'!F71</f>
        <v>0</v>
      </c>
      <c r="E74" s="253">
        <f t="shared" si="6"/>
        <v>1223</v>
      </c>
      <c r="F74" s="173"/>
      <c r="G74" s="173">
        <f t="shared" si="7"/>
        <v>1223</v>
      </c>
      <c r="H74" s="175">
        <f t="shared" si="8"/>
        <v>1.4538011014653316E-3</v>
      </c>
      <c r="J74" s="133"/>
      <c r="K74" s="133"/>
      <c r="M74" s="231">
        <f t="shared" si="9"/>
        <v>0.2147120786516854</v>
      </c>
      <c r="N74" s="237">
        <f>SUMMARY!M74</f>
        <v>2.3935071010405172E-2</v>
      </c>
    </row>
    <row r="75" spans="1:16" s="41" customFormat="1">
      <c r="A75" s="188">
        <v>360</v>
      </c>
      <c r="B75" s="191" t="s">
        <v>177</v>
      </c>
      <c r="C75" s="267">
        <f>'[10]Sch C'!D72</f>
        <v>0</v>
      </c>
      <c r="D75" s="267">
        <f>'[10]Sch C'!F72</f>
        <v>0</v>
      </c>
      <c r="E75" s="253">
        <f t="shared" si="6"/>
        <v>0</v>
      </c>
      <c r="F75" s="173"/>
      <c r="G75" s="173">
        <f t="shared" si="7"/>
        <v>0</v>
      </c>
      <c r="H75" s="175">
        <f t="shared" si="8"/>
        <v>0</v>
      </c>
      <c r="J75" s="133"/>
      <c r="K75" s="133"/>
      <c r="M75" s="231">
        <f t="shared" si="9"/>
        <v>0</v>
      </c>
      <c r="N75" s="237">
        <f>SUMMARY!M75</f>
        <v>-4.5417592050104689E-3</v>
      </c>
    </row>
    <row r="76" spans="1:16" s="41" customFormat="1">
      <c r="A76" s="188">
        <v>490</v>
      </c>
      <c r="B76" s="113" t="s">
        <v>301</v>
      </c>
      <c r="C76" s="267">
        <f>'[10]Sch C'!D73</f>
        <v>0</v>
      </c>
      <c r="D76" s="267">
        <f>'[10]Sch C'!F73</f>
        <v>0</v>
      </c>
      <c r="E76" s="253">
        <f t="shared" si="6"/>
        <v>0</v>
      </c>
      <c r="F76" s="173"/>
      <c r="G76" s="173">
        <f t="shared" si="7"/>
        <v>0</v>
      </c>
      <c r="H76" s="175">
        <f t="shared" si="8"/>
        <v>0</v>
      </c>
      <c r="J76" s="133"/>
      <c r="K76" s="133"/>
      <c r="M76" s="231">
        <f t="shared" si="9"/>
        <v>0</v>
      </c>
      <c r="N76" s="237">
        <f>SUMMARY!M76</f>
        <v>6.8126388075157029E-4</v>
      </c>
    </row>
    <row r="77" spans="1:16" s="41" customFormat="1">
      <c r="A77" s="40"/>
      <c r="B77" s="113" t="s">
        <v>219</v>
      </c>
      <c r="C77" s="267">
        <f>SUM(C60:C76)</f>
        <v>129230</v>
      </c>
      <c r="D77" s="267">
        <f>SUM(D60:D76)</f>
        <v>-66887</v>
      </c>
      <c r="E77" s="176">
        <f>SUM(E60:E76)</f>
        <v>62343</v>
      </c>
      <c r="F77" s="176">
        <f>SUM(F60:F76)</f>
        <v>0</v>
      </c>
      <c r="G77" s="177">
        <f>IF(ISERROR(E77+F77),"",(E77+F77))</f>
        <v>62343</v>
      </c>
      <c r="H77" s="175">
        <f>IF(ISERROR(G77/$G$183),"",(G77/$G$183))</f>
        <v>7.4108194659569235E-2</v>
      </c>
      <c r="J77" s="133"/>
      <c r="K77" s="133"/>
      <c r="M77" s="231">
        <f t="shared" si="9"/>
        <v>10.945049157303371</v>
      </c>
      <c r="N77" s="237">
        <f>SUMMARY!M77</f>
        <v>10.633153797591957</v>
      </c>
      <c r="O77" s="232"/>
      <c r="P77" s="172"/>
    </row>
    <row r="78" spans="1:16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6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6" s="41" customFormat="1">
      <c r="A80" s="127" t="s">
        <v>201</v>
      </c>
      <c r="B80" s="113" t="s">
        <v>40</v>
      </c>
      <c r="C80" s="267">
        <f>'[10]Sch C'!D78</f>
        <v>13848</v>
      </c>
      <c r="D80" s="267">
        <f>'[10]Sch C'!F78</f>
        <v>0</v>
      </c>
      <c r="E80" s="253">
        <f t="shared" ref="E80:E91" si="10">SUM(C80:D80)</f>
        <v>13848</v>
      </c>
      <c r="F80" s="174"/>
      <c r="G80" s="174">
        <f>IF(ISERROR(E80+F80),"",(E80+F80))</f>
        <v>13848</v>
      </c>
      <c r="H80" s="175">
        <f t="shared" ref="H80:H92" si="11">IF(ISERROR(G80/$G$183),"",(G80/$G$183))</f>
        <v>1.646135539909396E-2</v>
      </c>
      <c r="J80" s="255">
        <v>48</v>
      </c>
      <c r="K80" s="255">
        <v>48</v>
      </c>
      <c r="M80" s="231">
        <f t="shared" ref="M80:M92" si="12">IFERROR(G80/G$198,0)</f>
        <v>2.4311797752808988</v>
      </c>
      <c r="N80" s="237">
        <f>SUMMARY!M80</f>
        <v>2.6967785756134783</v>
      </c>
    </row>
    <row r="81" spans="1:16" s="41" customFormat="1">
      <c r="A81" s="127" t="s">
        <v>202</v>
      </c>
      <c r="B81" s="113" t="s">
        <v>23</v>
      </c>
      <c r="C81" s="267">
        <f>'[10]Sch C'!D79</f>
        <v>0</v>
      </c>
      <c r="D81" s="267">
        <f>'[10]Sch C'!F79</f>
        <v>3894</v>
      </c>
      <c r="E81" s="253">
        <f t="shared" si="10"/>
        <v>3894</v>
      </c>
      <c r="F81" s="177"/>
      <c r="G81" s="177">
        <f>IF(ISERROR(E81+F81),"",(E81+F81))</f>
        <v>3894</v>
      </c>
      <c r="H81" s="175">
        <f t="shared" si="11"/>
        <v>4.6288646681161092E-3</v>
      </c>
      <c r="J81" s="133"/>
      <c r="K81" s="133"/>
      <c r="M81" s="231">
        <f t="shared" si="12"/>
        <v>0.6836376404494382</v>
      </c>
      <c r="N81" s="237">
        <f>SUMMARY!M81</f>
        <v>0.51090140294941844</v>
      </c>
    </row>
    <row r="82" spans="1:16" s="41" customFormat="1">
      <c r="A82" s="127" t="s">
        <v>209</v>
      </c>
      <c r="B82" s="113" t="s">
        <v>43</v>
      </c>
      <c r="C82" s="267">
        <f>'[10]Sch C'!D80</f>
        <v>2998</v>
      </c>
      <c r="D82" s="267">
        <f>'[10]Sch C'!F80</f>
        <v>149</v>
      </c>
      <c r="E82" s="253">
        <f t="shared" si="10"/>
        <v>3147</v>
      </c>
      <c r="F82" s="177"/>
      <c r="G82" s="177">
        <f>IF(ISERROR(E82+F82),"",(E82+F82))</f>
        <v>3147</v>
      </c>
      <c r="H82" s="175">
        <f t="shared" si="11"/>
        <v>3.74089294056533E-3</v>
      </c>
      <c r="J82" s="133"/>
      <c r="K82" s="133"/>
      <c r="M82" s="231">
        <f t="shared" si="12"/>
        <v>0.5524929775280899</v>
      </c>
      <c r="N82" s="237">
        <f>SUMMARY!M82</f>
        <v>0.38492322156063935</v>
      </c>
    </row>
    <row r="83" spans="1:16" s="41" customFormat="1">
      <c r="A83" s="40">
        <v>230</v>
      </c>
      <c r="B83" s="113" t="s">
        <v>42</v>
      </c>
      <c r="C83" s="267">
        <f>'[10]Sch C'!D81</f>
        <v>0</v>
      </c>
      <c r="D83" s="267">
        <f>'[10]Sch C'!F81</f>
        <v>0</v>
      </c>
      <c r="E83" s="253">
        <f t="shared" si="10"/>
        <v>0</v>
      </c>
      <c r="F83" s="177"/>
      <c r="G83" s="177">
        <f>IF(ISERROR(E83+F83),"",(E83+F83))</f>
        <v>0</v>
      </c>
      <c r="H83" s="175">
        <f t="shared" si="11"/>
        <v>0</v>
      </c>
      <c r="J83" s="133"/>
      <c r="K83" s="133"/>
      <c r="M83" s="231">
        <f t="shared" si="12"/>
        <v>0</v>
      </c>
      <c r="N83" s="237">
        <f>SUMMARY!M83</f>
        <v>4.51410443321116E-2</v>
      </c>
    </row>
    <row r="84" spans="1:16" s="41" customFormat="1">
      <c r="A84" s="40">
        <v>240</v>
      </c>
      <c r="B84" s="193" t="s">
        <v>274</v>
      </c>
      <c r="C84" s="267">
        <f>'[10]Sch C'!D82</f>
        <v>0</v>
      </c>
      <c r="D84" s="267">
        <f>'[10]Sch C'!F82</f>
        <v>0</v>
      </c>
      <c r="E84" s="253">
        <f t="shared" si="10"/>
        <v>0</v>
      </c>
      <c r="F84" s="177"/>
      <c r="G84" s="177">
        <f t="shared" ref="G84:G91" si="13">IF(ISERROR(E84+F84),"",(E84+F84))</f>
        <v>0</v>
      </c>
      <c r="H84" s="175">
        <f t="shared" si="11"/>
        <v>0</v>
      </c>
      <c r="J84" s="133"/>
      <c r="K84" s="133"/>
      <c r="M84" s="231">
        <f t="shared" si="12"/>
        <v>0</v>
      </c>
      <c r="N84" s="237">
        <f>SUMMARY!M84</f>
        <v>0.10878875823761576</v>
      </c>
    </row>
    <row r="85" spans="1:16" s="41" customFormat="1">
      <c r="A85" s="40">
        <v>310</v>
      </c>
      <c r="B85" s="113" t="s">
        <v>44</v>
      </c>
      <c r="C85" s="267">
        <f>'[10]Sch C'!D83</f>
        <v>10244</v>
      </c>
      <c r="D85" s="267">
        <f>'[10]Sch C'!F83</f>
        <v>30</v>
      </c>
      <c r="E85" s="253">
        <f t="shared" si="10"/>
        <v>10274</v>
      </c>
      <c r="F85" s="177"/>
      <c r="G85" s="177">
        <f t="shared" si="13"/>
        <v>10274</v>
      </c>
      <c r="H85" s="175">
        <f t="shared" si="11"/>
        <v>1.2212880226046458E-2</v>
      </c>
      <c r="J85" s="133"/>
      <c r="K85" s="133"/>
      <c r="M85" s="231">
        <f t="shared" si="12"/>
        <v>1.8037219101123596</v>
      </c>
      <c r="N85" s="237">
        <f>SUMMARY!M85</f>
        <v>0.65728516343520504</v>
      </c>
    </row>
    <row r="86" spans="1:16" s="41" customFormat="1">
      <c r="A86" s="40">
        <v>320</v>
      </c>
      <c r="B86" s="113" t="s">
        <v>45</v>
      </c>
      <c r="C86" s="267">
        <f>'[10]Sch C'!D84</f>
        <v>764</v>
      </c>
      <c r="D86" s="267">
        <f>'[10]Sch C'!F84</f>
        <v>0</v>
      </c>
      <c r="E86" s="253">
        <f t="shared" si="10"/>
        <v>764</v>
      </c>
      <c r="F86" s="177"/>
      <c r="G86" s="177">
        <f t="shared" si="13"/>
        <v>764</v>
      </c>
      <c r="H86" s="175">
        <f t="shared" si="11"/>
        <v>9.0817991947629876E-4</v>
      </c>
      <c r="J86" s="133"/>
      <c r="K86" s="133"/>
      <c r="M86" s="231">
        <f t="shared" si="12"/>
        <v>0.13412921348314608</v>
      </c>
      <c r="N86" s="237">
        <f>SUMMARY!M86</f>
        <v>0.8642678911249484</v>
      </c>
    </row>
    <row r="87" spans="1:16" s="41" customFormat="1">
      <c r="A87" s="40">
        <v>330</v>
      </c>
      <c r="B87" s="113" t="s">
        <v>46</v>
      </c>
      <c r="C87" s="267">
        <f>'[10]Sch C'!D85</f>
        <v>200</v>
      </c>
      <c r="D87" s="267">
        <f>'[10]Sch C'!F85</f>
        <v>0</v>
      </c>
      <c r="E87" s="253">
        <f t="shared" si="10"/>
        <v>200</v>
      </c>
      <c r="F87" s="177"/>
      <c r="G87" s="177">
        <f t="shared" si="13"/>
        <v>200</v>
      </c>
      <c r="H87" s="175">
        <f t="shared" si="11"/>
        <v>2.3774343441787925E-4</v>
      </c>
      <c r="J87" s="133"/>
      <c r="K87" s="133"/>
      <c r="M87" s="231">
        <f t="shared" si="12"/>
        <v>3.51123595505618E-2</v>
      </c>
      <c r="N87" s="237">
        <f>SUMMARY!M87</f>
        <v>1.0171775691596383</v>
      </c>
    </row>
    <row r="88" spans="1:16" s="41" customFormat="1">
      <c r="A88" s="40">
        <v>340</v>
      </c>
      <c r="B88" s="113" t="s">
        <v>221</v>
      </c>
      <c r="C88" s="267">
        <f>'[10]Sch C'!D86</f>
        <v>10186</v>
      </c>
      <c r="D88" s="267">
        <f>'[10]Sch C'!F86</f>
        <v>2418</v>
      </c>
      <c r="E88" s="253">
        <f t="shared" si="10"/>
        <v>12604</v>
      </c>
      <c r="F88" s="177"/>
      <c r="G88" s="177">
        <f t="shared" si="13"/>
        <v>12604</v>
      </c>
      <c r="H88" s="175">
        <f t="shared" si="11"/>
        <v>1.4982591237014752E-2</v>
      </c>
      <c r="J88" s="133"/>
      <c r="K88" s="133"/>
      <c r="M88" s="231">
        <f t="shared" si="12"/>
        <v>2.2127808988764044</v>
      </c>
      <c r="N88" s="237">
        <f>SUMMARY!M88</f>
        <v>0.80890003133813848</v>
      </c>
    </row>
    <row r="89" spans="1:16" s="41" customFormat="1">
      <c r="A89" s="40">
        <v>350</v>
      </c>
      <c r="B89" s="113" t="s">
        <v>48</v>
      </c>
      <c r="C89" s="267">
        <f>'[10]Sch C'!D87</f>
        <v>21244</v>
      </c>
      <c r="D89" s="267">
        <f>'[10]Sch C'!F87</f>
        <v>511</v>
      </c>
      <c r="E89" s="253">
        <f t="shared" si="10"/>
        <v>21755</v>
      </c>
      <c r="F89" s="177"/>
      <c r="G89" s="177">
        <f t="shared" si="13"/>
        <v>21755</v>
      </c>
      <c r="H89" s="175">
        <f t="shared" si="11"/>
        <v>2.5860542078804817E-2</v>
      </c>
      <c r="J89" s="133"/>
      <c r="K89" s="133"/>
      <c r="M89" s="231">
        <f t="shared" si="12"/>
        <v>3.8193469101123596</v>
      </c>
      <c r="N89" s="237">
        <f>SUMMARY!M89</f>
        <v>2.4554858546909557</v>
      </c>
    </row>
    <row r="90" spans="1:16" s="41" customFormat="1">
      <c r="A90" s="40">
        <v>360</v>
      </c>
      <c r="B90" s="113" t="s">
        <v>178</v>
      </c>
      <c r="C90" s="267">
        <f>'[10]Sch C'!D88</f>
        <v>0</v>
      </c>
      <c r="D90" s="267">
        <f>'[10]Sch C'!F88</f>
        <v>0</v>
      </c>
      <c r="E90" s="253">
        <f t="shared" si="10"/>
        <v>0</v>
      </c>
      <c r="F90" s="177"/>
      <c r="G90" s="177">
        <f t="shared" si="13"/>
        <v>0</v>
      </c>
      <c r="H90" s="175">
        <f t="shared" si="11"/>
        <v>0</v>
      </c>
      <c r="J90" s="133"/>
      <c r="K90" s="133"/>
      <c r="M90" s="231">
        <f t="shared" si="12"/>
        <v>0</v>
      </c>
      <c r="N90" s="237">
        <f>SUMMARY!M90</f>
        <v>0</v>
      </c>
    </row>
    <row r="91" spans="1:16" s="41" customFormat="1">
      <c r="A91" s="40">
        <v>490</v>
      </c>
      <c r="B91" s="113" t="s">
        <v>301</v>
      </c>
      <c r="C91" s="267">
        <f>'[10]Sch C'!D89</f>
        <v>0</v>
      </c>
      <c r="D91" s="267">
        <f>'[10]Sch C'!F89</f>
        <v>0</v>
      </c>
      <c r="E91" s="253">
        <f t="shared" si="10"/>
        <v>0</v>
      </c>
      <c r="F91" s="177"/>
      <c r="G91" s="177">
        <f t="shared" si="13"/>
        <v>0</v>
      </c>
      <c r="H91" s="175">
        <f t="shared" si="11"/>
        <v>0</v>
      </c>
      <c r="J91" s="133"/>
      <c r="K91" s="133"/>
      <c r="M91" s="231">
        <f t="shared" si="12"/>
        <v>0</v>
      </c>
      <c r="N91" s="237">
        <f>SUMMARY!M91</f>
        <v>0.51024847964610609</v>
      </c>
    </row>
    <row r="92" spans="1:16" s="41" customFormat="1">
      <c r="A92" s="40"/>
      <c r="B92" s="113" t="s">
        <v>49</v>
      </c>
      <c r="C92" s="267">
        <f>SUM(C80:C91)</f>
        <v>59484</v>
      </c>
      <c r="D92" s="267">
        <f>SUM(D80:D91)</f>
        <v>7002</v>
      </c>
      <c r="E92" s="177">
        <f>SUM(E80:E91)</f>
        <v>66486</v>
      </c>
      <c r="F92" s="177">
        <f>SUM(F80:F91)</f>
        <v>0</v>
      </c>
      <c r="G92" s="177">
        <f>IF(ISERROR(E92+F92),"",(E92+F92))</f>
        <v>66486</v>
      </c>
      <c r="H92" s="175">
        <f t="shared" si="11"/>
        <v>7.9033049903535602E-2</v>
      </c>
      <c r="J92" s="133"/>
      <c r="K92" s="133"/>
      <c r="M92" s="231">
        <f t="shared" si="12"/>
        <v>11.672401685393259</v>
      </c>
      <c r="N92" s="237">
        <f>SUMMARY!M92</f>
        <v>10.059897992088256</v>
      </c>
      <c r="O92" s="232">
        <f>M92/N92-1</f>
        <v>0.16029026284095305</v>
      </c>
      <c r="P92" s="172">
        <f>IF(O92&gt;=0.2,0.6,0)</f>
        <v>0</v>
      </c>
    </row>
    <row r="93" spans="1:16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6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6" s="41" customFormat="1">
      <c r="A95" s="127" t="s">
        <v>201</v>
      </c>
      <c r="B95" s="113" t="s">
        <v>40</v>
      </c>
      <c r="C95" s="267">
        <f>'[10]Sch C'!D93</f>
        <v>5400</v>
      </c>
      <c r="D95" s="267">
        <f>'[10]Sch C'!F93</f>
        <v>0</v>
      </c>
      <c r="E95" s="253">
        <f t="shared" ref="E95:E100" si="14">SUM(C95:D95)</f>
        <v>5400</v>
      </c>
      <c r="F95" s="174"/>
      <c r="G95" s="174">
        <f t="shared" ref="G95:G101" si="15">IF(ISERROR(E95+F95),"",(E95+F95))</f>
        <v>5400</v>
      </c>
      <c r="H95" s="175">
        <f t="shared" ref="H95:H101" si="16">IF(ISERROR(G95/$G$183),"",(G95/$G$183))</f>
        <v>6.4190727292827397E-3</v>
      </c>
      <c r="J95" s="255">
        <v>3</v>
      </c>
      <c r="K95" s="255">
        <v>3</v>
      </c>
      <c r="M95" s="231">
        <f t="shared" ref="M95:M101" si="17">IFERROR(G95/G$198,0)</f>
        <v>0.9480337078651685</v>
      </c>
      <c r="N95" s="237">
        <f>SUMMARY!M95</f>
        <v>5.9213296908424509</v>
      </c>
    </row>
    <row r="96" spans="1:16" s="41" customFormat="1">
      <c r="A96" s="127" t="s">
        <v>202</v>
      </c>
      <c r="B96" s="113" t="s">
        <v>23</v>
      </c>
      <c r="C96" s="267">
        <f>'[10]Sch C'!D94</f>
        <v>0</v>
      </c>
      <c r="D96" s="267">
        <f>'[10]Sch C'!F94</f>
        <v>1518</v>
      </c>
      <c r="E96" s="253">
        <f t="shared" si="14"/>
        <v>1518</v>
      </c>
      <c r="F96" s="177"/>
      <c r="G96" s="177">
        <f t="shared" si="15"/>
        <v>1518</v>
      </c>
      <c r="H96" s="175">
        <f t="shared" si="16"/>
        <v>1.8044726672317036E-3</v>
      </c>
      <c r="J96" s="133"/>
      <c r="K96" s="133"/>
      <c r="M96" s="231">
        <f t="shared" si="17"/>
        <v>0.26650280898876405</v>
      </c>
      <c r="N96" s="237">
        <f>SUMMARY!M96</f>
        <v>1.0135787700007721</v>
      </c>
    </row>
    <row r="97" spans="1:16" s="41" customFormat="1">
      <c r="A97" s="40">
        <v>310</v>
      </c>
      <c r="B97" s="113" t="s">
        <v>77</v>
      </c>
      <c r="C97" s="267">
        <f>'[10]Sch C'!D95</f>
        <v>840</v>
      </c>
      <c r="D97" s="267">
        <f>'[10]Sch C'!F95</f>
        <v>0</v>
      </c>
      <c r="E97" s="253">
        <f t="shared" si="14"/>
        <v>840</v>
      </c>
      <c r="F97" s="177"/>
      <c r="G97" s="177">
        <f t="shared" si="15"/>
        <v>840</v>
      </c>
      <c r="H97" s="175">
        <f t="shared" si="16"/>
        <v>9.9852242455509286E-4</v>
      </c>
      <c r="J97" s="133"/>
      <c r="K97" s="133"/>
      <c r="M97" s="231">
        <f t="shared" si="17"/>
        <v>0.14747191011235955</v>
      </c>
      <c r="N97" s="237">
        <f>SUMMARY!M97</f>
        <v>0.32210610457854744</v>
      </c>
    </row>
    <row r="98" spans="1:16" s="41" customFormat="1">
      <c r="A98" s="40">
        <v>380</v>
      </c>
      <c r="B98" s="113" t="s">
        <v>51</v>
      </c>
      <c r="C98" s="267">
        <f>'[10]Sch C'!D96</f>
        <v>40569</v>
      </c>
      <c r="D98" s="267">
        <f>'[10]Sch C'!F96</f>
        <v>0</v>
      </c>
      <c r="E98" s="253">
        <f t="shared" si="14"/>
        <v>40569</v>
      </c>
      <c r="F98" s="177"/>
      <c r="G98" s="177">
        <f t="shared" si="15"/>
        <v>40569</v>
      </c>
      <c r="H98" s="175">
        <f t="shared" si="16"/>
        <v>4.8225066954494716E-2</v>
      </c>
      <c r="J98" s="133"/>
      <c r="K98" s="133"/>
      <c r="M98" s="231">
        <f t="shared" si="17"/>
        <v>7.122366573033708</v>
      </c>
      <c r="N98" s="237">
        <f>SUMMARY!M98</f>
        <v>6.8555198724674016</v>
      </c>
    </row>
    <row r="99" spans="1:16" s="41" customFormat="1">
      <c r="A99" s="40">
        <v>390</v>
      </c>
      <c r="B99" s="113" t="s">
        <v>52</v>
      </c>
      <c r="C99" s="267">
        <f>'[10]Sch C'!D97</f>
        <v>4353</v>
      </c>
      <c r="D99" s="267">
        <f>'[10]Sch C'!F97</f>
        <v>144</v>
      </c>
      <c r="E99" s="253">
        <f t="shared" si="14"/>
        <v>4497</v>
      </c>
      <c r="F99" s="177"/>
      <c r="G99" s="177">
        <f t="shared" si="15"/>
        <v>4497</v>
      </c>
      <c r="H99" s="175">
        <f t="shared" si="16"/>
        <v>5.3456611228860154E-3</v>
      </c>
      <c r="J99" s="133"/>
      <c r="K99" s="133"/>
      <c r="M99" s="231">
        <f t="shared" si="17"/>
        <v>0.789501404494382</v>
      </c>
      <c r="N99" s="237">
        <f>SUMMARY!M99</f>
        <v>0.63233432797859923</v>
      </c>
    </row>
    <row r="100" spans="1:16" s="41" customFormat="1">
      <c r="A100" s="40">
        <v>490</v>
      </c>
      <c r="B100" s="113" t="s">
        <v>301</v>
      </c>
      <c r="C100" s="267">
        <f>'[10]Sch C'!D98</f>
        <v>0</v>
      </c>
      <c r="D100" s="267">
        <f>'[10]Sch C'!F98</f>
        <v>0</v>
      </c>
      <c r="E100" s="253">
        <f t="shared" si="14"/>
        <v>0</v>
      </c>
      <c r="F100" s="177"/>
      <c r="G100" s="177">
        <f t="shared" si="15"/>
        <v>0</v>
      </c>
      <c r="H100" s="175">
        <f t="shared" si="16"/>
        <v>0</v>
      </c>
      <c r="J100" s="133"/>
      <c r="K100" s="133"/>
      <c r="M100" s="231">
        <f t="shared" si="17"/>
        <v>0</v>
      </c>
      <c r="N100" s="237">
        <f>SUMMARY!M100</f>
        <v>2.6342203389060719E-2</v>
      </c>
    </row>
    <row r="101" spans="1:16" s="41" customFormat="1">
      <c r="A101" s="40"/>
      <c r="B101" s="113" t="s">
        <v>54</v>
      </c>
      <c r="C101" s="267">
        <f>SUM(C95:C100)</f>
        <v>51162</v>
      </c>
      <c r="D101" s="267">
        <f>SUM(D95:D100)</f>
        <v>1662</v>
      </c>
      <c r="E101" s="177">
        <f>SUM(E95:E100)</f>
        <v>52824</v>
      </c>
      <c r="F101" s="177">
        <f>SUM(F95:F100)</f>
        <v>0</v>
      </c>
      <c r="G101" s="177">
        <f t="shared" si="15"/>
        <v>52824</v>
      </c>
      <c r="H101" s="175">
        <f t="shared" si="16"/>
        <v>6.2792795898450271E-2</v>
      </c>
      <c r="J101" s="133"/>
      <c r="K101" s="133"/>
      <c r="M101" s="231">
        <f t="shared" si="17"/>
        <v>9.2738764044943824</v>
      </c>
      <c r="N101" s="237">
        <f>SUMMARY!M101</f>
        <v>14.771210969256831</v>
      </c>
      <c r="O101" s="232">
        <f>M101/N101-1</f>
        <v>-0.37216546268305251</v>
      </c>
      <c r="P101" s="172">
        <f>IF(O101&gt;=0.2,0.9,0)</f>
        <v>0</v>
      </c>
    </row>
    <row r="102" spans="1:16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6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6" s="41" customFormat="1">
      <c r="A104" s="127" t="s">
        <v>201</v>
      </c>
      <c r="B104" s="113" t="s">
        <v>40</v>
      </c>
      <c r="C104" s="267">
        <f>'[10]Sch C'!D102</f>
        <v>0</v>
      </c>
      <c r="D104" s="267">
        <f>'[10]Sch C'!F102</f>
        <v>0</v>
      </c>
      <c r="E104" s="253">
        <f t="shared" ref="E104:E109" si="18">SUM(C104:D104)</f>
        <v>0</v>
      </c>
      <c r="F104" s="174"/>
      <c r="G104" s="174">
        <f t="shared" ref="G104:G110" si="19">IF(ISERROR(E104+F104),"",(E104+F104))</f>
        <v>0</v>
      </c>
      <c r="H104" s="175">
        <f t="shared" ref="H104:H110" si="20">IF(ISERROR(G104/$G$183),"",(G104/$G$183))</f>
        <v>0</v>
      </c>
      <c r="J104" s="255">
        <v>0</v>
      </c>
      <c r="K104" s="255">
        <v>0</v>
      </c>
      <c r="M104" s="231">
        <f t="shared" ref="M104:M110" si="21">IFERROR(G104/G$198,0)</f>
        <v>0</v>
      </c>
      <c r="N104" s="237">
        <f>SUMMARY!M104</f>
        <v>1.8769967617256869</v>
      </c>
    </row>
    <row r="105" spans="1:16" s="41" customFormat="1">
      <c r="A105" s="127" t="s">
        <v>202</v>
      </c>
      <c r="B105" s="113" t="s">
        <v>23</v>
      </c>
      <c r="C105" s="267">
        <f>'[10]Sch C'!D103</f>
        <v>0</v>
      </c>
      <c r="D105" s="267">
        <f>'[10]Sch C'!F103</f>
        <v>0</v>
      </c>
      <c r="E105" s="253">
        <f t="shared" si="18"/>
        <v>0</v>
      </c>
      <c r="F105" s="177"/>
      <c r="G105" s="177">
        <f t="shared" si="19"/>
        <v>0</v>
      </c>
      <c r="H105" s="175">
        <f t="shared" si="20"/>
        <v>0</v>
      </c>
      <c r="J105" s="133"/>
      <c r="K105" s="133"/>
      <c r="M105" s="231">
        <f t="shared" si="21"/>
        <v>0</v>
      </c>
      <c r="N105" s="237">
        <f>SUMMARY!M105</f>
        <v>0.30704885570376833</v>
      </c>
    </row>
    <row r="106" spans="1:16" s="41" customFormat="1">
      <c r="A106" s="40">
        <v>110</v>
      </c>
      <c r="B106" s="113" t="s">
        <v>43</v>
      </c>
      <c r="C106" s="267">
        <f>'[10]Sch C'!D104</f>
        <v>309</v>
      </c>
      <c r="D106" s="267">
        <f>'[10]Sch C'!F104</f>
        <v>0</v>
      </c>
      <c r="E106" s="253">
        <f t="shared" si="18"/>
        <v>309</v>
      </c>
      <c r="F106" s="177"/>
      <c r="G106" s="177">
        <f t="shared" si="19"/>
        <v>309</v>
      </c>
      <c r="H106" s="175">
        <f t="shared" si="20"/>
        <v>3.6731360617562345E-4</v>
      </c>
      <c r="J106" s="133"/>
      <c r="K106" s="133"/>
      <c r="M106" s="231">
        <f t="shared" si="21"/>
        <v>5.4248595505617975E-2</v>
      </c>
      <c r="N106" s="237">
        <f>SUMMARY!M106</f>
        <v>0.11829334314353321</v>
      </c>
    </row>
    <row r="107" spans="1:16" s="41" customFormat="1">
      <c r="A107" s="40">
        <v>310</v>
      </c>
      <c r="B107" s="113" t="s">
        <v>77</v>
      </c>
      <c r="C107" s="267">
        <f>'[10]Sch C'!D105</f>
        <v>0</v>
      </c>
      <c r="D107" s="267">
        <f>'[10]Sch C'!F105</f>
        <v>0</v>
      </c>
      <c r="E107" s="253">
        <f t="shared" si="18"/>
        <v>0</v>
      </c>
      <c r="F107" s="177"/>
      <c r="G107" s="177">
        <f t="shared" si="19"/>
        <v>0</v>
      </c>
      <c r="H107" s="175">
        <f t="shared" si="20"/>
        <v>0</v>
      </c>
      <c r="J107" s="133"/>
      <c r="K107" s="133"/>
      <c r="M107" s="231">
        <f t="shared" si="21"/>
        <v>0</v>
      </c>
      <c r="N107" s="237">
        <f>SUMMARY!M107</f>
        <v>6.4038804790647608E-4</v>
      </c>
    </row>
    <row r="108" spans="1:16" s="41" customFormat="1">
      <c r="A108" s="40">
        <v>410</v>
      </c>
      <c r="B108" s="113" t="s">
        <v>56</v>
      </c>
      <c r="C108" s="267">
        <f>'[10]Sch C'!D106</f>
        <v>1125</v>
      </c>
      <c r="D108" s="267">
        <f>'[10]Sch C'!F106</f>
        <v>0</v>
      </c>
      <c r="E108" s="253">
        <f t="shared" si="18"/>
        <v>1125</v>
      </c>
      <c r="F108" s="177"/>
      <c r="G108" s="177">
        <f t="shared" si="19"/>
        <v>1125</v>
      </c>
      <c r="H108" s="175">
        <f t="shared" si="20"/>
        <v>1.3373068186005709E-3</v>
      </c>
      <c r="J108" s="133"/>
      <c r="K108" s="133"/>
      <c r="M108" s="231">
        <f t="shared" si="21"/>
        <v>0.1975070224719101</v>
      </c>
      <c r="N108" s="237">
        <f>SUMMARY!M108</f>
        <v>0.1609415521007907</v>
      </c>
    </row>
    <row r="109" spans="1:16" s="41" customFormat="1">
      <c r="A109" s="40">
        <v>490</v>
      </c>
      <c r="B109" s="113" t="s">
        <v>301</v>
      </c>
      <c r="C109" s="267">
        <f>'[10]Sch C'!D107</f>
        <v>0</v>
      </c>
      <c r="D109" s="267">
        <f>'[10]Sch C'!F107</f>
        <v>0</v>
      </c>
      <c r="E109" s="253">
        <f t="shared" si="18"/>
        <v>0</v>
      </c>
      <c r="F109" s="177"/>
      <c r="G109" s="177">
        <f t="shared" si="19"/>
        <v>0</v>
      </c>
      <c r="H109" s="175">
        <f t="shared" si="20"/>
        <v>0</v>
      </c>
      <c r="J109" s="133"/>
      <c r="K109" s="133"/>
      <c r="M109" s="231">
        <f t="shared" si="21"/>
        <v>0</v>
      </c>
      <c r="N109" s="237">
        <f>SUMMARY!M109</f>
        <v>0</v>
      </c>
    </row>
    <row r="110" spans="1:16" s="41" customFormat="1">
      <c r="A110" s="40"/>
      <c r="B110" s="113" t="s">
        <v>58</v>
      </c>
      <c r="C110" s="267">
        <f>SUM(C104:C109)</f>
        <v>1434</v>
      </c>
      <c r="D110" s="267">
        <f>SUM(D104:D109)</f>
        <v>0</v>
      </c>
      <c r="E110" s="177">
        <f>SUM(E104:E109)</f>
        <v>1434</v>
      </c>
      <c r="F110" s="177">
        <f>SUM(F104:F109)</f>
        <v>0</v>
      </c>
      <c r="G110" s="177">
        <f t="shared" si="19"/>
        <v>1434</v>
      </c>
      <c r="H110" s="175">
        <f t="shared" si="20"/>
        <v>1.7046204247761943E-3</v>
      </c>
      <c r="J110" s="133"/>
      <c r="K110" s="133"/>
      <c r="M110" s="231">
        <f t="shared" si="21"/>
        <v>0.2517556179775281</v>
      </c>
      <c r="N110" s="237">
        <f>SUMMARY!M110</f>
        <v>2.4639209007216856</v>
      </c>
      <c r="O110" s="232">
        <f>M110/N110-1</f>
        <v>-0.89782317366446762</v>
      </c>
      <c r="P110" s="172">
        <f>IF(O110&gt;=0.2,0.2,0)</f>
        <v>0</v>
      </c>
    </row>
    <row r="111" spans="1:16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6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6" s="41" customFormat="1">
      <c r="A113" s="127" t="s">
        <v>201</v>
      </c>
      <c r="B113" s="113" t="s">
        <v>40</v>
      </c>
      <c r="C113" s="267">
        <f>'[10]Sch C'!D121</f>
        <v>0</v>
      </c>
      <c r="D113" s="267">
        <f>'[10]Sch C'!F121</f>
        <v>0</v>
      </c>
      <c r="E113" s="253">
        <f t="shared" ref="E113:E117" si="22">SUM(C113:D113)</f>
        <v>0</v>
      </c>
      <c r="F113" s="174"/>
      <c r="G113" s="174">
        <f t="shared" ref="G113:G118" si="23">IF(ISERROR(E113+F113),"",(E113+F113))</f>
        <v>0</v>
      </c>
      <c r="H113" s="175">
        <f t="shared" ref="H113:H118" si="24">IF(ISERROR(G113/$G$183),"",(G113/$G$183))</f>
        <v>0</v>
      </c>
      <c r="J113" s="255">
        <v>0</v>
      </c>
      <c r="K113" s="255">
        <v>0</v>
      </c>
      <c r="M113" s="231">
        <f t="shared" ref="M113:M118" si="25">IFERROR(G113/G$198,0)</f>
        <v>0</v>
      </c>
      <c r="N113" s="237">
        <f>SUMMARY!M113</f>
        <v>1.9805243461002184</v>
      </c>
    </row>
    <row r="114" spans="1:16" s="41" customFormat="1">
      <c r="A114" s="127" t="s">
        <v>202</v>
      </c>
      <c r="B114" s="113" t="s">
        <v>225</v>
      </c>
      <c r="C114" s="267">
        <f>'[10]Sch C'!D122</f>
        <v>0</v>
      </c>
      <c r="D114" s="267">
        <f>'[10]Sch C'!F122</f>
        <v>0</v>
      </c>
      <c r="E114" s="253">
        <f t="shared" si="22"/>
        <v>0</v>
      </c>
      <c r="F114" s="177"/>
      <c r="G114" s="177">
        <f t="shared" si="23"/>
        <v>0</v>
      </c>
      <c r="H114" s="175">
        <f t="shared" si="24"/>
        <v>0</v>
      </c>
      <c r="J114" s="133"/>
      <c r="K114" s="133"/>
      <c r="M114" s="231">
        <f t="shared" si="25"/>
        <v>0</v>
      </c>
      <c r="N114" s="237">
        <f>SUMMARY!M114</f>
        <v>0.43739720863479259</v>
      </c>
    </row>
    <row r="115" spans="1:16" s="41" customFormat="1">
      <c r="A115" s="127" t="s">
        <v>209</v>
      </c>
      <c r="B115" s="113" t="s">
        <v>43</v>
      </c>
      <c r="C115" s="267">
        <f>'[10]Sch C'!D123</f>
        <v>5274</v>
      </c>
      <c r="D115" s="267">
        <f>'[10]Sch C'!F123</f>
        <v>0</v>
      </c>
      <c r="E115" s="253">
        <f t="shared" si="22"/>
        <v>5274</v>
      </c>
      <c r="F115" s="177"/>
      <c r="G115" s="177">
        <f t="shared" si="23"/>
        <v>5274</v>
      </c>
      <c r="H115" s="175">
        <f t="shared" si="24"/>
        <v>6.2692943655994759E-3</v>
      </c>
      <c r="J115" s="133"/>
      <c r="K115" s="133"/>
      <c r="M115" s="231">
        <f t="shared" si="25"/>
        <v>0.9259129213483146</v>
      </c>
      <c r="N115" s="237">
        <f>SUMMARY!M115</f>
        <v>0.9707691469213684</v>
      </c>
    </row>
    <row r="116" spans="1:16" s="41" customFormat="1">
      <c r="A116" s="40">
        <v>310</v>
      </c>
      <c r="B116" s="113" t="s">
        <v>57</v>
      </c>
      <c r="C116" s="267">
        <f>'[10]Sch C'!D124</f>
        <v>240</v>
      </c>
      <c r="D116" s="267">
        <f>'[10]Sch C'!F124</f>
        <v>0</v>
      </c>
      <c r="E116" s="253">
        <f t="shared" si="22"/>
        <v>240</v>
      </c>
      <c r="F116" s="177"/>
      <c r="G116" s="177">
        <f t="shared" si="23"/>
        <v>240</v>
      </c>
      <c r="H116" s="175">
        <f t="shared" si="24"/>
        <v>2.8529212130145513E-4</v>
      </c>
      <c r="J116" s="133"/>
      <c r="K116" s="133"/>
      <c r="M116" s="231">
        <f t="shared" si="25"/>
        <v>4.2134831460674156E-2</v>
      </c>
      <c r="N116" s="237">
        <f>SUMMARY!M116</f>
        <v>4.2074857275216981E-2</v>
      </c>
    </row>
    <row r="117" spans="1:16" s="41" customFormat="1">
      <c r="A117" s="40">
        <v>490</v>
      </c>
      <c r="B117" s="113" t="s">
        <v>301</v>
      </c>
      <c r="C117" s="267">
        <f>'[10]Sch C'!D125</f>
        <v>0</v>
      </c>
      <c r="D117" s="267">
        <f>'[10]Sch C'!F125</f>
        <v>0</v>
      </c>
      <c r="E117" s="253">
        <f t="shared" si="22"/>
        <v>0</v>
      </c>
      <c r="F117" s="177"/>
      <c r="G117" s="177">
        <f t="shared" si="23"/>
        <v>0</v>
      </c>
      <c r="H117" s="175">
        <f t="shared" si="24"/>
        <v>0</v>
      </c>
      <c r="J117" s="133"/>
      <c r="K117" s="133"/>
      <c r="M117" s="231">
        <f t="shared" si="25"/>
        <v>0</v>
      </c>
      <c r="N117" s="237">
        <f>SUMMARY!M117</f>
        <v>1.2489837813778788E-3</v>
      </c>
    </row>
    <row r="118" spans="1:16" s="41" customFormat="1">
      <c r="A118" s="40"/>
      <c r="B118" s="113" t="s">
        <v>60</v>
      </c>
      <c r="C118" s="267">
        <f>SUM(C113:C117)</f>
        <v>5514</v>
      </c>
      <c r="D118" s="267">
        <f>SUM(D113:D117)</f>
        <v>0</v>
      </c>
      <c r="E118" s="177">
        <f>SUM(E113:E117)</f>
        <v>5514</v>
      </c>
      <c r="F118" s="177">
        <f>SUM(F113:F117)</f>
        <v>0</v>
      </c>
      <c r="G118" s="177">
        <f t="shared" si="23"/>
        <v>5514</v>
      </c>
      <c r="H118" s="175">
        <f t="shared" si="24"/>
        <v>6.5545864869009313E-3</v>
      </c>
      <c r="J118" s="133"/>
      <c r="K118" s="133"/>
      <c r="M118" s="231">
        <f t="shared" si="25"/>
        <v>0.9680477528089888</v>
      </c>
      <c r="N118" s="237">
        <f>SUMMARY!M118</f>
        <v>3.4320145427129747</v>
      </c>
      <c r="O118" s="232">
        <f>M118/N118-1</f>
        <v>-0.71793599917448003</v>
      </c>
      <c r="P118" s="172">
        <f>IF(O118&gt;=0.2,0.2,0)</f>
        <v>0</v>
      </c>
    </row>
    <row r="119" spans="1:16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6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6" s="41" customFormat="1">
      <c r="A121" s="127" t="s">
        <v>201</v>
      </c>
      <c r="B121" s="113" t="s">
        <v>227</v>
      </c>
      <c r="C121" s="267">
        <f>'[10]Sch C'!D129</f>
        <v>0</v>
      </c>
      <c r="D121" s="267">
        <f>'[10]Sch C'!F129</f>
        <v>0</v>
      </c>
      <c r="E121" s="253">
        <f t="shared" ref="E121:E131" si="26">SUM(C121:D121)</f>
        <v>0</v>
      </c>
      <c r="F121" s="174"/>
      <c r="G121" s="174">
        <f>IF(ISERROR(E121+F121),"",(E121+F121))</f>
        <v>0</v>
      </c>
      <c r="H121" s="175">
        <f>IF(ISERROR(G121/$G$183),"",(G121/$G$183))</f>
        <v>0</v>
      </c>
      <c r="J121" s="255">
        <v>0</v>
      </c>
      <c r="K121" s="255">
        <v>0</v>
      </c>
      <c r="M121" s="231">
        <f t="shared" ref="M121:M131" si="27">IFERROR(G121/G$198,0)</f>
        <v>0</v>
      </c>
      <c r="N121" s="237">
        <f>SUMMARY!M121</f>
        <v>4.5535256314180739</v>
      </c>
    </row>
    <row r="122" spans="1:16" s="41" customFormat="1">
      <c r="A122" s="127" t="s">
        <v>228</v>
      </c>
      <c r="B122" s="113" t="s">
        <v>229</v>
      </c>
      <c r="C122" s="267">
        <f>'[10]Sch C'!D130</f>
        <v>0</v>
      </c>
      <c r="D122" s="267">
        <f>'[10]Sch C'!F130</f>
        <v>0</v>
      </c>
      <c r="E122" s="253">
        <f t="shared" si="26"/>
        <v>0</v>
      </c>
      <c r="F122" s="174"/>
      <c r="G122" s="174">
        <f t="shared" ref="G122:G131" si="28">IF(ISERROR(E122+F122),"",(E122+F122))</f>
        <v>0</v>
      </c>
      <c r="H122" s="175">
        <f t="shared" ref="H122:H131" si="29">IF(ISERROR(G122/$G$183),"",(G122/$G$183))</f>
        <v>0</v>
      </c>
      <c r="J122" s="133"/>
      <c r="K122" s="133"/>
      <c r="M122" s="231">
        <f t="shared" si="27"/>
        <v>0</v>
      </c>
      <c r="N122" s="237">
        <f>SUMMARY!M122</f>
        <v>0.37552059914887431</v>
      </c>
    </row>
    <row r="123" spans="1:16" s="41" customFormat="1">
      <c r="A123" s="127" t="s">
        <v>202</v>
      </c>
      <c r="B123" s="113" t="s">
        <v>230</v>
      </c>
      <c r="C123" s="267">
        <f>'[10]Sch C'!D131</f>
        <v>7740</v>
      </c>
      <c r="D123" s="267">
        <f>'[10]Sch C'!F131</f>
        <v>0</v>
      </c>
      <c r="E123" s="253">
        <f t="shared" si="26"/>
        <v>7740</v>
      </c>
      <c r="F123" s="174"/>
      <c r="G123" s="174">
        <f t="shared" si="28"/>
        <v>7740</v>
      </c>
      <c r="H123" s="175">
        <f t="shared" si="29"/>
        <v>9.2006709119719279E-3</v>
      </c>
      <c r="J123" s="255">
        <v>595</v>
      </c>
      <c r="K123" s="255">
        <v>595</v>
      </c>
      <c r="M123" s="231">
        <f t="shared" si="27"/>
        <v>1.3588483146067416</v>
      </c>
      <c r="N123" s="237">
        <f>SUMMARY!M123</f>
        <v>20.426397522016178</v>
      </c>
    </row>
    <row r="124" spans="1:16" s="41" customFormat="1">
      <c r="A124" s="127" t="s">
        <v>231</v>
      </c>
      <c r="B124" s="113" t="s">
        <v>232</v>
      </c>
      <c r="C124" s="267">
        <f>'[10]Sch C'!D132</f>
        <v>0</v>
      </c>
      <c r="D124" s="267">
        <f>'[10]Sch C'!F132</f>
        <v>2176</v>
      </c>
      <c r="E124" s="253">
        <f t="shared" si="26"/>
        <v>2176</v>
      </c>
      <c r="F124" s="174"/>
      <c r="G124" s="174">
        <f t="shared" si="28"/>
        <v>2176</v>
      </c>
      <c r="H124" s="175">
        <f t="shared" si="29"/>
        <v>2.5866485664665264E-3</v>
      </c>
      <c r="J124" s="133"/>
      <c r="K124" s="133"/>
      <c r="M124" s="231">
        <f t="shared" si="27"/>
        <v>0.38202247191011235</v>
      </c>
      <c r="N124" s="237">
        <f>SUMMARY!M124</f>
        <v>3.7333012685133462</v>
      </c>
    </row>
    <row r="125" spans="1:16" s="41" customFormat="1">
      <c r="A125" s="127" t="s">
        <v>149</v>
      </c>
      <c r="B125" s="113" t="s">
        <v>150</v>
      </c>
      <c r="C125" s="267">
        <f>'[10]Sch C'!D133</f>
        <v>0</v>
      </c>
      <c r="D125" s="267">
        <f>'[10]Sch C'!F133</f>
        <v>0</v>
      </c>
      <c r="E125" s="253">
        <f t="shared" si="26"/>
        <v>0</v>
      </c>
      <c r="F125" s="174"/>
      <c r="G125" s="174">
        <f t="shared" si="28"/>
        <v>0</v>
      </c>
      <c r="H125" s="175">
        <f t="shared" si="29"/>
        <v>0</v>
      </c>
      <c r="J125" s="255">
        <v>0</v>
      </c>
      <c r="K125" s="255">
        <v>0</v>
      </c>
      <c r="M125" s="231">
        <f t="shared" si="27"/>
        <v>0</v>
      </c>
      <c r="N125" s="237">
        <f>SUMMARY!M125</f>
        <v>0.23602473442063049</v>
      </c>
    </row>
    <row r="126" spans="1:16" s="41" customFormat="1">
      <c r="A126" s="40">
        <v>110</v>
      </c>
      <c r="B126" s="41" t="s">
        <v>69</v>
      </c>
      <c r="C126" s="267">
        <f>'[10]Sch C'!D134</f>
        <v>3352</v>
      </c>
      <c r="D126" s="267">
        <f>'[10]Sch C'!F134</f>
        <v>43</v>
      </c>
      <c r="E126" s="253">
        <f t="shared" si="26"/>
        <v>3395</v>
      </c>
      <c r="F126" s="174"/>
      <c r="G126" s="174">
        <f t="shared" si="28"/>
        <v>3395</v>
      </c>
      <c r="H126" s="175">
        <f t="shared" si="29"/>
        <v>4.0356947992435006E-3</v>
      </c>
      <c r="J126" s="133"/>
      <c r="K126" s="133"/>
      <c r="M126" s="231">
        <f t="shared" si="27"/>
        <v>0.5960323033707865</v>
      </c>
      <c r="N126" s="237">
        <f>SUMMARY!M126</f>
        <v>1.7813900962398777</v>
      </c>
    </row>
    <row r="127" spans="1:16" s="41" customFormat="1">
      <c r="A127" s="40">
        <v>111</v>
      </c>
      <c r="B127" s="113" t="s">
        <v>107</v>
      </c>
      <c r="C127" s="267">
        <f>'[10]Sch C'!D135</f>
        <v>0</v>
      </c>
      <c r="D127" s="267">
        <f>'[10]Sch C'!F135</f>
        <v>0</v>
      </c>
      <c r="E127" s="253">
        <f t="shared" si="26"/>
        <v>0</v>
      </c>
      <c r="F127" s="174"/>
      <c r="G127" s="174">
        <f t="shared" si="28"/>
        <v>0</v>
      </c>
      <c r="H127" s="175">
        <f t="shared" si="29"/>
        <v>0</v>
      </c>
      <c r="J127" s="133"/>
      <c r="K127" s="133"/>
      <c r="M127" s="231">
        <f t="shared" si="27"/>
        <v>0</v>
      </c>
      <c r="N127" s="237">
        <f>SUMMARY!M127</f>
        <v>1.0927472647255188E-2</v>
      </c>
    </row>
    <row r="128" spans="1:16" s="41" customFormat="1">
      <c r="A128" s="40">
        <v>230</v>
      </c>
      <c r="B128" s="113" t="s">
        <v>233</v>
      </c>
      <c r="C128" s="267">
        <f>'[10]Sch C'!D136</f>
        <v>0</v>
      </c>
      <c r="D128" s="267">
        <f>'[10]Sch C'!F136</f>
        <v>0</v>
      </c>
      <c r="E128" s="253">
        <f t="shared" si="26"/>
        <v>0</v>
      </c>
      <c r="F128" s="174"/>
      <c r="G128" s="174">
        <f t="shared" si="28"/>
        <v>0</v>
      </c>
      <c r="H128" s="175">
        <f t="shared" si="29"/>
        <v>0</v>
      </c>
      <c r="J128" s="133"/>
      <c r="K128" s="133"/>
      <c r="M128" s="231">
        <f t="shared" si="27"/>
        <v>0</v>
      </c>
      <c r="N128" s="237">
        <f>SUMMARY!M128</f>
        <v>2.802083759123259E-3</v>
      </c>
    </row>
    <row r="129" spans="1:16" s="41" customFormat="1">
      <c r="A129" s="40">
        <v>310</v>
      </c>
      <c r="B129" s="113" t="s">
        <v>77</v>
      </c>
      <c r="C129" s="267">
        <f>'[10]Sch C'!D137</f>
        <v>0</v>
      </c>
      <c r="D129" s="267">
        <f>'[10]Sch C'!F137</f>
        <v>0</v>
      </c>
      <c r="E129" s="253">
        <f t="shared" si="26"/>
        <v>0</v>
      </c>
      <c r="F129" s="174"/>
      <c r="G129" s="174">
        <f t="shared" si="28"/>
        <v>0</v>
      </c>
      <c r="H129" s="175">
        <f t="shared" si="29"/>
        <v>0</v>
      </c>
      <c r="J129" s="133"/>
      <c r="K129" s="133"/>
      <c r="M129" s="231">
        <f t="shared" si="27"/>
        <v>0</v>
      </c>
      <c r="N129" s="237">
        <f>SUMMARY!M129</f>
        <v>1.5442435472956095</v>
      </c>
    </row>
    <row r="130" spans="1:16" s="41" customFormat="1">
      <c r="A130" s="40">
        <v>330</v>
      </c>
      <c r="B130" s="113" t="s">
        <v>311</v>
      </c>
      <c r="C130" s="267">
        <f>'[10]Sch C'!D138</f>
        <v>0</v>
      </c>
      <c r="D130" s="267">
        <f>'[10]Sch C'!F138</f>
        <v>0</v>
      </c>
      <c r="E130" s="253">
        <f t="shared" si="26"/>
        <v>0</v>
      </c>
      <c r="F130" s="174"/>
      <c r="G130" s="174">
        <f t="shared" si="28"/>
        <v>0</v>
      </c>
      <c r="H130" s="175">
        <f t="shared" si="29"/>
        <v>0</v>
      </c>
      <c r="J130" s="133"/>
      <c r="K130" s="133"/>
      <c r="M130" s="231">
        <f t="shared" si="27"/>
        <v>0</v>
      </c>
      <c r="N130" s="237">
        <f>SUMMARY!M130</f>
        <v>9.9918702510230314E-2</v>
      </c>
    </row>
    <row r="131" spans="1:16" s="41" customFormat="1">
      <c r="A131" s="40">
        <v>390</v>
      </c>
      <c r="B131" s="113" t="s">
        <v>70</v>
      </c>
      <c r="C131" s="267">
        <f>'[10]Sch C'!D139</f>
        <v>116</v>
      </c>
      <c r="D131" s="267">
        <f>'[10]Sch C'!F139</f>
        <v>30</v>
      </c>
      <c r="E131" s="253">
        <f t="shared" si="26"/>
        <v>146</v>
      </c>
      <c r="F131" s="174"/>
      <c r="G131" s="174">
        <f t="shared" si="28"/>
        <v>146</v>
      </c>
      <c r="H131" s="175">
        <f t="shared" si="29"/>
        <v>1.7355270712505187E-4</v>
      </c>
      <c r="J131" s="133"/>
      <c r="K131" s="133"/>
      <c r="M131" s="231">
        <f t="shared" si="27"/>
        <v>2.5632022471910113E-2</v>
      </c>
      <c r="N131" s="237">
        <f>SUMMARY!M131</f>
        <v>3.731441236448526E-2</v>
      </c>
    </row>
    <row r="132" spans="1:16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6" s="41" customFormat="1">
      <c r="A133" s="40" t="s">
        <v>325</v>
      </c>
      <c r="B133" s="40" t="s">
        <v>235</v>
      </c>
      <c r="C133" s="267">
        <f>'[10]Sch C'!D141</f>
        <v>0</v>
      </c>
      <c r="D133" s="267">
        <f>'[10]Sch C'!F141</f>
        <v>0</v>
      </c>
      <c r="E133" s="253">
        <f t="shared" ref="E133:E138" si="30">SUM(C133:D133)</f>
        <v>0</v>
      </c>
      <c r="F133" s="177"/>
      <c r="G133" s="177">
        <f>IF(ISERROR(E133+F133)," ",(E133+F133))</f>
        <v>0</v>
      </c>
      <c r="H133" s="175">
        <f t="shared" ref="H133:H139" si="31">IF(ISERROR(G133/$G$183),"",(G133/$G$183))</f>
        <v>0</v>
      </c>
      <c r="J133" s="133"/>
      <c r="K133" s="133"/>
      <c r="M133" s="231">
        <f t="shared" ref="M133:M139" si="32">IFERROR(G133/G$198,0)</f>
        <v>0</v>
      </c>
      <c r="N133" s="237">
        <f>SUMMARY!M133</f>
        <v>0</v>
      </c>
    </row>
    <row r="134" spans="1:16" s="41" customFormat="1">
      <c r="A134" s="40" t="s">
        <v>326</v>
      </c>
      <c r="B134" s="40" t="s">
        <v>236</v>
      </c>
      <c r="C134" s="267">
        <f>'[10]Sch C'!D142</f>
        <v>0</v>
      </c>
      <c r="D134" s="267">
        <f>'[10]Sch C'!F142</f>
        <v>0</v>
      </c>
      <c r="E134" s="253">
        <f t="shared" si="30"/>
        <v>0</v>
      </c>
      <c r="F134" s="177"/>
      <c r="G134" s="177">
        <f t="shared" ref="G134:G139" si="33">IF(ISERROR(E134+F134),"",(E134+F134))</f>
        <v>0</v>
      </c>
      <c r="H134" s="175">
        <f t="shared" si="31"/>
        <v>0</v>
      </c>
      <c r="J134" s="133"/>
      <c r="K134" s="133"/>
      <c r="M134" s="231">
        <f t="shared" si="32"/>
        <v>0</v>
      </c>
      <c r="N134" s="237">
        <f>SUMMARY!M134</f>
        <v>0</v>
      </c>
    </row>
    <row r="135" spans="1:16" s="41" customFormat="1">
      <c r="A135" s="40" t="s">
        <v>327</v>
      </c>
      <c r="B135" s="40" t="s">
        <v>237</v>
      </c>
      <c r="C135" s="267">
        <f>'[10]Sch C'!D143</f>
        <v>0</v>
      </c>
      <c r="D135" s="267">
        <f>'[10]Sch C'!F143</f>
        <v>0</v>
      </c>
      <c r="E135" s="253">
        <f t="shared" si="30"/>
        <v>0</v>
      </c>
      <c r="F135" s="177"/>
      <c r="G135" s="177">
        <f t="shared" si="33"/>
        <v>0</v>
      </c>
      <c r="H135" s="175">
        <f t="shared" si="31"/>
        <v>0</v>
      </c>
      <c r="J135" s="133"/>
      <c r="K135" s="133"/>
      <c r="M135" s="231">
        <f t="shared" si="32"/>
        <v>0</v>
      </c>
      <c r="N135" s="237">
        <f>SUMMARY!M135</f>
        <v>0</v>
      </c>
    </row>
    <row r="136" spans="1:16" s="41" customFormat="1">
      <c r="A136" s="40" t="s">
        <v>328</v>
      </c>
      <c r="B136" s="40" t="s">
        <v>238</v>
      </c>
      <c r="C136" s="267">
        <f>'[10]Sch C'!D144</f>
        <v>0</v>
      </c>
      <c r="D136" s="267">
        <f>'[10]Sch C'!F144</f>
        <v>0</v>
      </c>
      <c r="E136" s="253">
        <f t="shared" si="30"/>
        <v>0</v>
      </c>
      <c r="F136" s="177"/>
      <c r="G136" s="177">
        <f t="shared" si="33"/>
        <v>0</v>
      </c>
      <c r="H136" s="175">
        <f t="shared" si="31"/>
        <v>0</v>
      </c>
      <c r="J136" s="133"/>
      <c r="K136" s="133"/>
      <c r="M136" s="231">
        <f t="shared" si="32"/>
        <v>0</v>
      </c>
      <c r="N136" s="237">
        <f>SUMMARY!M136</f>
        <v>1.1354398012526172E-3</v>
      </c>
    </row>
    <row r="137" spans="1:16" s="41" customFormat="1">
      <c r="A137" s="40" t="s">
        <v>351</v>
      </c>
      <c r="B137" s="40" t="s">
        <v>239</v>
      </c>
      <c r="C137" s="267">
        <f>'[10]Sch C'!D145</f>
        <v>0</v>
      </c>
      <c r="D137" s="267">
        <f>'[10]Sch C'!F145</f>
        <v>0</v>
      </c>
      <c r="E137" s="253">
        <f t="shared" si="30"/>
        <v>0</v>
      </c>
      <c r="F137" s="177"/>
      <c r="G137" s="177">
        <f t="shared" si="33"/>
        <v>0</v>
      </c>
      <c r="H137" s="175">
        <f t="shared" si="31"/>
        <v>0</v>
      </c>
      <c r="J137" s="133"/>
      <c r="K137" s="133"/>
      <c r="M137" s="231">
        <f t="shared" si="32"/>
        <v>0</v>
      </c>
      <c r="N137" s="237">
        <f>SUMMARY!M137</f>
        <v>3.7850567038636746E-3</v>
      </c>
    </row>
    <row r="138" spans="1:16" s="41" customFormat="1">
      <c r="A138" s="40">
        <v>490</v>
      </c>
      <c r="B138" s="113" t="s">
        <v>301</v>
      </c>
      <c r="C138" s="267">
        <f>'[10]Sch C'!D146</f>
        <v>0</v>
      </c>
      <c r="D138" s="267">
        <f>'[10]Sch C'!F146</f>
        <v>0</v>
      </c>
      <c r="E138" s="253">
        <f t="shared" si="30"/>
        <v>0</v>
      </c>
      <c r="F138" s="177"/>
      <c r="G138" s="177">
        <f>IF(ISERROR(E138+F138),"",(E138+F138))</f>
        <v>0</v>
      </c>
      <c r="H138" s="175">
        <f t="shared" si="31"/>
        <v>0</v>
      </c>
      <c r="J138" s="133"/>
      <c r="K138" s="133"/>
      <c r="M138" s="231">
        <f t="shared" si="32"/>
        <v>0</v>
      </c>
      <c r="N138" s="237">
        <f>SUMMARY!M138</f>
        <v>0.12069725087315321</v>
      </c>
    </row>
    <row r="139" spans="1:16" s="41" customFormat="1">
      <c r="A139" s="40"/>
      <c r="B139" s="113" t="s">
        <v>71</v>
      </c>
      <c r="C139" s="267">
        <f>SUM(C121:C138)</f>
        <v>11208</v>
      </c>
      <c r="D139" s="267">
        <f>SUM(D121:D138)</f>
        <v>2249</v>
      </c>
      <c r="E139" s="176">
        <f>SUM(E121:E138)</f>
        <v>13457</v>
      </c>
      <c r="F139" s="176">
        <f>SUM(F121:F138)</f>
        <v>0</v>
      </c>
      <c r="G139" s="177">
        <f t="shared" si="33"/>
        <v>13457</v>
      </c>
      <c r="H139" s="175">
        <f t="shared" si="31"/>
        <v>1.5996566984807007E-2</v>
      </c>
      <c r="J139" s="133"/>
      <c r="K139" s="133"/>
      <c r="M139" s="231">
        <f t="shared" si="32"/>
        <v>2.3625351123595504</v>
      </c>
      <c r="N139" s="237">
        <f>SUMMARY!M139</f>
        <v>32.92698381771195</v>
      </c>
      <c r="O139" s="232">
        <f>M139/N139-1</f>
        <v>-0.92824927040269312</v>
      </c>
      <c r="P139" s="172">
        <f>IF(O139&gt;=0.2,1.6,0)</f>
        <v>0</v>
      </c>
    </row>
    <row r="140" spans="1:16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6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6" s="41" customFormat="1">
      <c r="A142" s="127" t="s">
        <v>201</v>
      </c>
      <c r="B142" s="113" t="s">
        <v>73</v>
      </c>
      <c r="C142" s="267">
        <f>'[10]Sch C'!D150</f>
        <v>1216</v>
      </c>
      <c r="D142" s="267">
        <f>'[10]Sch C'!F150</f>
        <v>0</v>
      </c>
      <c r="E142" s="253">
        <f t="shared" ref="E142:E146" si="34">SUM(C142:D142)</f>
        <v>1216</v>
      </c>
      <c r="F142" s="174"/>
      <c r="G142" s="174">
        <f t="shared" ref="G142:G147" si="35">IF(ISERROR(E142+F142),"",(E142+F142))</f>
        <v>1216</v>
      </c>
      <c r="H142" s="175">
        <f t="shared" ref="H142:H147" si="36">IF(ISERROR(G142/$G$183),"",(G142/$G$183))</f>
        <v>1.4454800812607059E-3</v>
      </c>
      <c r="J142" s="255">
        <v>29</v>
      </c>
      <c r="K142" s="255">
        <v>29</v>
      </c>
      <c r="M142" s="231">
        <f t="shared" ref="M142:M147" si="37">IFERROR(G142/G$198,0)</f>
        <v>0.21348314606741572</v>
      </c>
      <c r="N142" s="237">
        <f>SUMMARY!M142</f>
        <v>3.3195038128068526</v>
      </c>
    </row>
    <row r="143" spans="1:16" s="41" customFormat="1">
      <c r="A143" s="127" t="s">
        <v>202</v>
      </c>
      <c r="B143" s="113" t="s">
        <v>23</v>
      </c>
      <c r="C143" s="267">
        <f>'[10]Sch C'!D151</f>
        <v>0</v>
      </c>
      <c r="D143" s="267">
        <f>'[10]Sch C'!F151</f>
        <v>342</v>
      </c>
      <c r="E143" s="253">
        <f t="shared" si="34"/>
        <v>342</v>
      </c>
      <c r="F143" s="177"/>
      <c r="G143" s="177">
        <f t="shared" si="35"/>
        <v>342</v>
      </c>
      <c r="H143" s="175">
        <f t="shared" si="36"/>
        <v>4.0654127285457353E-4</v>
      </c>
      <c r="J143" s="133"/>
      <c r="K143" s="133"/>
      <c r="M143" s="231">
        <f t="shared" si="37"/>
        <v>6.0042134831460675E-2</v>
      </c>
      <c r="N143" s="237">
        <f>SUMMARY!M143</f>
        <v>0.67458000081751668</v>
      </c>
    </row>
    <row r="144" spans="1:16" s="41" customFormat="1">
      <c r="A144" s="127">
        <v>110</v>
      </c>
      <c r="B144" s="113" t="s">
        <v>258</v>
      </c>
      <c r="C144" s="267">
        <f>'[10]Sch C'!D152</f>
        <v>852</v>
      </c>
      <c r="D144" s="267">
        <f>'[10]Sch C'!F152</f>
        <v>388</v>
      </c>
      <c r="E144" s="253">
        <f t="shared" si="34"/>
        <v>1240</v>
      </c>
      <c r="F144" s="177"/>
      <c r="G144" s="177">
        <f t="shared" si="35"/>
        <v>1240</v>
      </c>
      <c r="H144" s="175">
        <f t="shared" si="36"/>
        <v>1.4740092933908514E-3</v>
      </c>
      <c r="J144" s="133"/>
      <c r="K144" s="133"/>
      <c r="M144" s="231">
        <f t="shared" si="37"/>
        <v>0.21769662921348315</v>
      </c>
      <c r="N144" s="237">
        <f>SUMMARY!M144</f>
        <v>0.19288769592013771</v>
      </c>
    </row>
    <row r="145" spans="1:16" s="41" customFormat="1">
      <c r="A145" s="127" t="s">
        <v>241</v>
      </c>
      <c r="B145" s="113" t="s">
        <v>77</v>
      </c>
      <c r="C145" s="267">
        <f>'[10]Sch C'!D153</f>
        <v>3197</v>
      </c>
      <c r="D145" s="267">
        <f>'[10]Sch C'!F153</f>
        <v>27</v>
      </c>
      <c r="E145" s="253">
        <f t="shared" si="34"/>
        <v>3224</v>
      </c>
      <c r="F145" s="177"/>
      <c r="G145" s="177">
        <f t="shared" si="35"/>
        <v>3224</v>
      </c>
      <c r="H145" s="175">
        <f t="shared" si="36"/>
        <v>3.8324241628162137E-3</v>
      </c>
      <c r="J145" s="133"/>
      <c r="K145" s="133"/>
      <c r="M145" s="231">
        <f t="shared" si="37"/>
        <v>0.5660112359550562</v>
      </c>
      <c r="N145" s="237">
        <f>SUMMARY!M145</f>
        <v>0.1348362014542713</v>
      </c>
    </row>
    <row r="146" spans="1:16" s="41" customFormat="1">
      <c r="A146" s="127" t="s">
        <v>242</v>
      </c>
      <c r="B146" s="113" t="s">
        <v>301</v>
      </c>
      <c r="C146" s="267">
        <f>'[10]Sch C'!D154</f>
        <v>0</v>
      </c>
      <c r="D146" s="267">
        <f>'[10]Sch C'!F154</f>
        <v>0</v>
      </c>
      <c r="E146" s="253">
        <f t="shared" si="34"/>
        <v>0</v>
      </c>
      <c r="F146" s="177"/>
      <c r="G146" s="177">
        <f t="shared" si="35"/>
        <v>0</v>
      </c>
      <c r="H146" s="175">
        <f t="shared" si="36"/>
        <v>0</v>
      </c>
      <c r="J146" s="133"/>
      <c r="K146" s="133"/>
      <c r="M146" s="231">
        <f t="shared" si="37"/>
        <v>0</v>
      </c>
      <c r="N146" s="237">
        <f>SUMMARY!M146</f>
        <v>0.22358626390346037</v>
      </c>
    </row>
    <row r="147" spans="1:16" s="41" customFormat="1">
      <c r="A147" s="40"/>
      <c r="B147" s="113" t="s">
        <v>243</v>
      </c>
      <c r="C147" s="267">
        <f>SUM(C142:C146)</f>
        <v>5265</v>
      </c>
      <c r="D147" s="267">
        <f>SUM(D142:D146)</f>
        <v>757</v>
      </c>
      <c r="E147" s="177">
        <f>SUM(E142:E146)</f>
        <v>6022</v>
      </c>
      <c r="F147" s="177">
        <f>SUM(F142:F146)</f>
        <v>0</v>
      </c>
      <c r="G147" s="177">
        <f t="shared" si="35"/>
        <v>6022</v>
      </c>
      <c r="H147" s="198">
        <f t="shared" si="36"/>
        <v>7.1584548103223447E-3</v>
      </c>
      <c r="J147" s="133"/>
      <c r="K147" s="133"/>
      <c r="M147" s="231">
        <f t="shared" si="37"/>
        <v>1.0572331460674158</v>
      </c>
      <c r="N147" s="237">
        <f>SUMMARY!M147</f>
        <v>4.5453939749022387</v>
      </c>
      <c r="O147" s="232">
        <f>M147/N147-1</f>
        <v>-0.76740560842360106</v>
      </c>
      <c r="P147" s="172">
        <f>IF(O147&gt;=0.2,0.3,0)</f>
        <v>0</v>
      </c>
    </row>
    <row r="148" spans="1:16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6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6" s="41" customFormat="1">
      <c r="A150" s="127" t="s">
        <v>201</v>
      </c>
      <c r="B150" s="113" t="s">
        <v>40</v>
      </c>
      <c r="C150" s="267">
        <f>'[10]Sch C'!D158</f>
        <v>235151</v>
      </c>
      <c r="D150" s="267">
        <f>'[10]Sch C'!F158</f>
        <v>0</v>
      </c>
      <c r="E150" s="253">
        <f t="shared" ref="E150:E163" si="38">SUM(C150:D150)</f>
        <v>235151</v>
      </c>
      <c r="F150" s="177"/>
      <c r="G150" s="177">
        <f>IF(ISERROR(E150+F150),"",(E150+F150))</f>
        <v>235151</v>
      </c>
      <c r="H150" s="175">
        <f>IF(ISERROR(G150/$G$183),"",(G150/$G$183))</f>
        <v>0.27952803173399365</v>
      </c>
      <c r="J150" s="255">
        <v>19856</v>
      </c>
      <c r="K150" s="255">
        <v>20858</v>
      </c>
      <c r="M150" s="231">
        <f t="shared" ref="M150:M164" si="39">IFERROR(G150/G$198,0)</f>
        <v>41.283532303370784</v>
      </c>
      <c r="N150" s="237">
        <f>SUMMARY!M150</f>
        <v>36.736125288969433</v>
      </c>
    </row>
    <row r="151" spans="1:16" s="41" customFormat="1">
      <c r="A151" s="127" t="s">
        <v>202</v>
      </c>
      <c r="B151" s="113" t="s">
        <v>76</v>
      </c>
      <c r="C151" s="267">
        <f>'[10]Sch C'!D159</f>
        <v>0</v>
      </c>
      <c r="D151" s="267">
        <f>'[10]Sch C'!F159</f>
        <v>66121</v>
      </c>
      <c r="E151" s="253">
        <f t="shared" si="38"/>
        <v>66121</v>
      </c>
      <c r="F151" s="177"/>
      <c r="G151" s="177">
        <f>IF(ISERROR(E151+F151),"",(E151+F151))</f>
        <v>66121</v>
      </c>
      <c r="H151" s="175">
        <f>IF(ISERROR(G151/$G$183),"",(G151/$G$183))</f>
        <v>7.8599168135722972E-2</v>
      </c>
      <c r="J151" s="133"/>
      <c r="K151" s="133"/>
      <c r="M151" s="231">
        <f t="shared" si="39"/>
        <v>11.608321629213483</v>
      </c>
      <c r="N151" s="237">
        <f>SUMMARY!M151</f>
        <v>6.0365011649612361</v>
      </c>
    </row>
    <row r="152" spans="1:16" s="41" customFormat="1">
      <c r="A152" s="127">
        <v>110</v>
      </c>
      <c r="B152" s="113" t="s">
        <v>331</v>
      </c>
      <c r="C152" s="267">
        <f>'[10]Sch C'!D160</f>
        <v>8509</v>
      </c>
      <c r="D152" s="267">
        <f>'[10]Sch C'!F160</f>
        <v>597</v>
      </c>
      <c r="E152" s="253">
        <f t="shared" si="38"/>
        <v>9106</v>
      </c>
      <c r="F152" s="177"/>
      <c r="G152" s="177">
        <f t="shared" ref="G152:G163" si="40">IF(ISERROR(E152+F152),"",(E152+F152))</f>
        <v>9106</v>
      </c>
      <c r="H152" s="175">
        <f t="shared" ref="H152:H163" si="41">IF(ISERROR(G152/$G$183),"",(G152/$G$183))</f>
        <v>1.0824458569046043E-2</v>
      </c>
      <c r="J152" s="133"/>
      <c r="K152" s="133"/>
      <c r="M152" s="231">
        <f t="shared" si="39"/>
        <v>1.5986657303370786</v>
      </c>
      <c r="N152" s="237">
        <f>SUMMARY!M152</f>
        <v>0.29206527416329442</v>
      </c>
    </row>
    <row r="153" spans="1:16" s="41" customFormat="1">
      <c r="A153" s="40">
        <v>310</v>
      </c>
      <c r="B153" s="113" t="s">
        <v>77</v>
      </c>
      <c r="C153" s="267">
        <f>'[10]Sch C'!D161</f>
        <v>0</v>
      </c>
      <c r="D153" s="267">
        <f>'[10]Sch C'!F161</f>
        <v>0</v>
      </c>
      <c r="E153" s="253">
        <f t="shared" si="38"/>
        <v>0</v>
      </c>
      <c r="F153" s="177"/>
      <c r="G153" s="177">
        <f t="shared" si="40"/>
        <v>0</v>
      </c>
      <c r="H153" s="175">
        <f t="shared" si="41"/>
        <v>0</v>
      </c>
      <c r="J153" s="200"/>
      <c r="K153" s="200"/>
      <c r="M153" s="231">
        <f t="shared" si="39"/>
        <v>0</v>
      </c>
      <c r="N153" s="237">
        <f>SUMMARY!M153</f>
        <v>0.26431149201331644</v>
      </c>
    </row>
    <row r="154" spans="1:16" s="41" customFormat="1">
      <c r="A154" s="40">
        <v>313</v>
      </c>
      <c r="B154" s="113" t="s">
        <v>78</v>
      </c>
      <c r="C154" s="267">
        <f>'[10]Sch C'!D162</f>
        <v>0</v>
      </c>
      <c r="D154" s="267">
        <f>'[10]Sch C'!F162</f>
        <v>67</v>
      </c>
      <c r="E154" s="253">
        <f t="shared" si="38"/>
        <v>67</v>
      </c>
      <c r="F154" s="177"/>
      <c r="G154" s="177">
        <f t="shared" si="40"/>
        <v>67</v>
      </c>
      <c r="H154" s="175">
        <f t="shared" si="41"/>
        <v>7.9644050529989547E-5</v>
      </c>
      <c r="J154" s="200"/>
      <c r="K154" s="200"/>
      <c r="M154" s="231">
        <f t="shared" si="39"/>
        <v>1.1762640449438201E-2</v>
      </c>
      <c r="N154" s="237">
        <f>SUMMARY!M154</f>
        <v>0.19712143301586438</v>
      </c>
    </row>
    <row r="155" spans="1:16" s="41" customFormat="1">
      <c r="A155" s="40">
        <v>314</v>
      </c>
      <c r="B155" s="113" t="s">
        <v>79</v>
      </c>
      <c r="C155" s="267">
        <f>'[10]Sch C'!D163</f>
        <v>0</v>
      </c>
      <c r="D155" s="267">
        <f>'[10]Sch C'!F163</f>
        <v>0</v>
      </c>
      <c r="E155" s="253">
        <f t="shared" si="38"/>
        <v>0</v>
      </c>
      <c r="F155" s="177"/>
      <c r="G155" s="177">
        <f t="shared" si="40"/>
        <v>0</v>
      </c>
      <c r="H155" s="175">
        <f t="shared" si="41"/>
        <v>0</v>
      </c>
      <c r="J155" s="200"/>
      <c r="K155" s="200"/>
      <c r="M155" s="231">
        <f t="shared" si="39"/>
        <v>0</v>
      </c>
      <c r="N155" s="237">
        <f>SUMMARY!M155</f>
        <v>0.1314975542626681</v>
      </c>
    </row>
    <row r="156" spans="1:16" s="41" customFormat="1">
      <c r="A156" s="40">
        <v>315</v>
      </c>
      <c r="B156" s="113" t="s">
        <v>80</v>
      </c>
      <c r="C156" s="267">
        <f>'[10]Sch C'!D164</f>
        <v>0</v>
      </c>
      <c r="D156" s="267">
        <f>'[10]Sch C'!F164</f>
        <v>0</v>
      </c>
      <c r="E156" s="253">
        <f t="shared" si="38"/>
        <v>0</v>
      </c>
      <c r="F156" s="177"/>
      <c r="G156" s="177">
        <f t="shared" si="40"/>
        <v>0</v>
      </c>
      <c r="H156" s="175">
        <f t="shared" si="41"/>
        <v>0</v>
      </c>
      <c r="J156" s="200"/>
      <c r="K156" s="200"/>
      <c r="M156" s="231">
        <f t="shared" si="39"/>
        <v>0</v>
      </c>
      <c r="N156" s="237">
        <f>SUMMARY!M156</f>
        <v>1.5587317591595928E-2</v>
      </c>
    </row>
    <row r="157" spans="1:16" s="41" customFormat="1">
      <c r="A157" s="40">
        <v>316</v>
      </c>
      <c r="B157" s="113" t="s">
        <v>81</v>
      </c>
      <c r="C157" s="267">
        <f>'[10]Sch C'!D165</f>
        <v>0</v>
      </c>
      <c r="D157" s="267">
        <f>'[10]Sch C'!F165</f>
        <v>0</v>
      </c>
      <c r="E157" s="253">
        <f t="shared" si="38"/>
        <v>0</v>
      </c>
      <c r="F157" s="177"/>
      <c r="G157" s="177">
        <f t="shared" si="40"/>
        <v>0</v>
      </c>
      <c r="H157" s="175">
        <f t="shared" si="41"/>
        <v>0</v>
      </c>
      <c r="J157" s="200"/>
      <c r="K157" s="200"/>
      <c r="M157" s="231">
        <f t="shared" si="39"/>
        <v>0</v>
      </c>
      <c r="N157" s="237">
        <f>SUMMARY!M157</f>
        <v>0.15464235917140146</v>
      </c>
    </row>
    <row r="158" spans="1:16" s="41" customFormat="1">
      <c r="A158" s="40">
        <v>317</v>
      </c>
      <c r="B158" s="113" t="s">
        <v>82</v>
      </c>
      <c r="C158" s="267">
        <f>'[10]Sch C'!D166</f>
        <v>0</v>
      </c>
      <c r="D158" s="267">
        <f>'[10]Sch C'!F166</f>
        <v>0</v>
      </c>
      <c r="E158" s="253">
        <f t="shared" si="38"/>
        <v>0</v>
      </c>
      <c r="F158" s="177"/>
      <c r="G158" s="177">
        <f t="shared" si="40"/>
        <v>0</v>
      </c>
      <c r="H158" s="175">
        <f t="shared" si="41"/>
        <v>0</v>
      </c>
      <c r="J158" s="200"/>
      <c r="K158" s="200"/>
      <c r="M158" s="231">
        <f t="shared" si="39"/>
        <v>0</v>
      </c>
      <c r="N158" s="237">
        <f>SUMMARY!M158</f>
        <v>0.15845970778321275</v>
      </c>
    </row>
    <row r="159" spans="1:16" s="41" customFormat="1">
      <c r="A159" s="40">
        <v>318</v>
      </c>
      <c r="B159" s="113" t="s">
        <v>179</v>
      </c>
      <c r="C159" s="267">
        <f>'[10]Sch C'!D167</f>
        <v>90812</v>
      </c>
      <c r="D159" s="267">
        <f>'[10]Sch C'!F167</f>
        <v>0</v>
      </c>
      <c r="E159" s="253">
        <f t="shared" si="38"/>
        <v>90812</v>
      </c>
      <c r="F159" s="177"/>
      <c r="G159" s="177">
        <f t="shared" si="40"/>
        <v>90812</v>
      </c>
      <c r="H159" s="175">
        <f t="shared" si="41"/>
        <v>0.10794978383178226</v>
      </c>
      <c r="J159" s="200"/>
      <c r="K159" s="200"/>
      <c r="M159" s="231">
        <f t="shared" si="39"/>
        <v>15.94311797752809</v>
      </c>
      <c r="N159" s="237">
        <f>SUMMARY!M159</f>
        <v>10.207996493761893</v>
      </c>
    </row>
    <row r="160" spans="1:16" s="41" customFormat="1">
      <c r="A160" s="40">
        <v>319</v>
      </c>
      <c r="B160" s="113" t="s">
        <v>83</v>
      </c>
      <c r="C160" s="267">
        <f>'[10]Sch C'!D168</f>
        <v>0</v>
      </c>
      <c r="D160" s="267">
        <f>'[10]Sch C'!F168</f>
        <v>0</v>
      </c>
      <c r="E160" s="253">
        <f t="shared" si="38"/>
        <v>0</v>
      </c>
      <c r="F160" s="177"/>
      <c r="G160" s="177">
        <f t="shared" si="40"/>
        <v>0</v>
      </c>
      <c r="H160" s="175">
        <f t="shared" si="41"/>
        <v>0</v>
      </c>
      <c r="J160" s="133"/>
      <c r="K160" s="133"/>
      <c r="M160" s="231">
        <f t="shared" si="39"/>
        <v>0</v>
      </c>
      <c r="N160" s="237">
        <f>SUMMARY!M160</f>
        <v>2.7094781518673439</v>
      </c>
    </row>
    <row r="161" spans="1:16" s="41" customFormat="1">
      <c r="A161" s="40">
        <v>391</v>
      </c>
      <c r="B161" s="113" t="s">
        <v>84</v>
      </c>
      <c r="C161" s="267">
        <f>'[10]Sch C'!D169</f>
        <v>0</v>
      </c>
      <c r="D161" s="267">
        <f>'[10]Sch C'!F169</f>
        <v>0</v>
      </c>
      <c r="E161" s="253">
        <f t="shared" si="38"/>
        <v>0</v>
      </c>
      <c r="F161" s="177"/>
      <c r="G161" s="177">
        <f t="shared" si="40"/>
        <v>0</v>
      </c>
      <c r="H161" s="175">
        <f t="shared" si="41"/>
        <v>0</v>
      </c>
      <c r="J161" s="133"/>
      <c r="K161" s="133"/>
      <c r="M161" s="231">
        <f t="shared" si="39"/>
        <v>0</v>
      </c>
      <c r="N161" s="237">
        <f>SUMMARY!M161</f>
        <v>2.2617960840952134E-3</v>
      </c>
    </row>
    <row r="162" spans="1:16" s="41" customFormat="1">
      <c r="A162" s="40">
        <v>392</v>
      </c>
      <c r="B162" s="113" t="s">
        <v>245</v>
      </c>
      <c r="C162" s="267">
        <f>'[10]Sch C'!D170</f>
        <v>0</v>
      </c>
      <c r="D162" s="267">
        <f>'[10]Sch C'!F170</f>
        <v>0</v>
      </c>
      <c r="E162" s="253">
        <f t="shared" si="38"/>
        <v>0</v>
      </c>
      <c r="F162" s="177"/>
      <c r="G162" s="177">
        <f t="shared" si="40"/>
        <v>0</v>
      </c>
      <c r="H162" s="175">
        <f t="shared" si="41"/>
        <v>0</v>
      </c>
      <c r="J162" s="133"/>
      <c r="K162" s="133"/>
      <c r="M162" s="231">
        <f t="shared" si="39"/>
        <v>0</v>
      </c>
      <c r="N162" s="237">
        <f>SUMMARY!M162</f>
        <v>0.21066164348098596</v>
      </c>
    </row>
    <row r="163" spans="1:16" s="41" customFormat="1">
      <c r="A163" s="40">
        <v>490</v>
      </c>
      <c r="B163" s="113" t="s">
        <v>301</v>
      </c>
      <c r="C163" s="267">
        <f>'[10]Sch C'!D171</f>
        <v>0</v>
      </c>
      <c r="D163" s="267">
        <f>'[10]Sch C'!F171</f>
        <v>0</v>
      </c>
      <c r="E163" s="253">
        <f t="shared" si="38"/>
        <v>0</v>
      </c>
      <c r="F163" s="177"/>
      <c r="G163" s="177">
        <f t="shared" si="40"/>
        <v>0</v>
      </c>
      <c r="H163" s="175">
        <f t="shared" si="41"/>
        <v>0</v>
      </c>
      <c r="J163" s="133"/>
      <c r="K163" s="133"/>
      <c r="M163" s="231">
        <f t="shared" si="39"/>
        <v>0</v>
      </c>
      <c r="N163" s="237">
        <f>SUMMARY!M163</f>
        <v>0.31220961127082963</v>
      </c>
    </row>
    <row r="164" spans="1:16" s="41" customFormat="1">
      <c r="A164" s="40"/>
      <c r="B164" s="199" t="s">
        <v>86</v>
      </c>
      <c r="C164" s="267">
        <f>SUM(C150:C163)</f>
        <v>334472</v>
      </c>
      <c r="D164" s="267">
        <f>SUM(D150:D163)</f>
        <v>66785</v>
      </c>
      <c r="E164" s="177">
        <f>SUM(E150:E163)</f>
        <v>401257</v>
      </c>
      <c r="F164" s="177">
        <f>SUM(F150:F163)</f>
        <v>0</v>
      </c>
      <c r="G164" s="177">
        <f>IF(ISERROR(E164+F164),"",(E164+F164))</f>
        <v>401257</v>
      </c>
      <c r="H164" s="175">
        <f>IF(ISERROR(G164/$G$183),"",(G164/$G$183))</f>
        <v>0.47698108632107489</v>
      </c>
      <c r="J164" s="133"/>
      <c r="K164" s="133"/>
      <c r="M164" s="231">
        <f t="shared" si="39"/>
        <v>70.44540028089888</v>
      </c>
      <c r="N164" s="237">
        <f>SUMMARY!M164</f>
        <v>57.428919288397175</v>
      </c>
      <c r="O164" s="232">
        <f>M164/N164-1</f>
        <v>0.22665376875952337</v>
      </c>
      <c r="P164" s="172">
        <f>IF(O164&gt;=0.2,3.5,0)</f>
        <v>3.5</v>
      </c>
    </row>
    <row r="165" spans="1:16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6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6" s="41" customFormat="1">
      <c r="A167" s="201" t="s">
        <v>198</v>
      </c>
      <c r="B167" s="206" t="s">
        <v>278</v>
      </c>
      <c r="C167" s="267">
        <f>'[10]Sch C'!D186</f>
        <v>0</v>
      </c>
      <c r="D167" s="267">
        <f>'[10]Sch C'!F186</f>
        <v>0</v>
      </c>
      <c r="E167" s="253">
        <f t="shared" ref="E167:E180" si="4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56">
        <v>0</v>
      </c>
      <c r="K167" s="256">
        <v>0</v>
      </c>
      <c r="M167" s="231">
        <f t="shared" ref="M167:M181" si="43">IFERROR(G167/G$198,0)</f>
        <v>0</v>
      </c>
      <c r="N167" s="237">
        <f>SUMMARY!M167</f>
        <v>0</v>
      </c>
    </row>
    <row r="168" spans="1:16" s="41" customFormat="1">
      <c r="A168" s="201" t="s">
        <v>279</v>
      </c>
      <c r="B168" s="207" t="s">
        <v>341</v>
      </c>
      <c r="C168" s="267">
        <f>'[10]Sch C'!D187</f>
        <v>0</v>
      </c>
      <c r="D168" s="267">
        <f>'[10]Sch C'!F187</f>
        <v>0</v>
      </c>
      <c r="E168" s="253">
        <f t="shared" si="4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  <c r="M168" s="231">
        <f t="shared" si="43"/>
        <v>0</v>
      </c>
      <c r="N168" s="237">
        <f>SUMMARY!M168</f>
        <v>0</v>
      </c>
    </row>
    <row r="169" spans="1:16" s="41" customFormat="1">
      <c r="A169" s="201" t="s">
        <v>280</v>
      </c>
      <c r="B169" s="207" t="s">
        <v>281</v>
      </c>
      <c r="C169" s="267">
        <f>'[10]Sch C'!D188</f>
        <v>0</v>
      </c>
      <c r="D169" s="267">
        <f>'[10]Sch C'!F188</f>
        <v>0</v>
      </c>
      <c r="E169" s="253">
        <f t="shared" si="4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  <c r="M169" s="231">
        <f t="shared" si="43"/>
        <v>0</v>
      </c>
      <c r="N169" s="237">
        <f>SUMMARY!M169</f>
        <v>0</v>
      </c>
    </row>
    <row r="170" spans="1:16" s="41" customFormat="1">
      <c r="A170" s="201" t="s">
        <v>202</v>
      </c>
      <c r="B170" s="207" t="s">
        <v>282</v>
      </c>
      <c r="C170" s="267">
        <f>'[10]Sch C'!D189</f>
        <v>6700</v>
      </c>
      <c r="D170" s="267">
        <f>'[10]Sch C'!F189</f>
        <v>0</v>
      </c>
      <c r="E170" s="253">
        <f t="shared" si="42"/>
        <v>6700</v>
      </c>
      <c r="F170" s="177"/>
      <c r="G170" s="177">
        <f>IF(ISERROR(E170+F170),"",(E170+F170))</f>
        <v>6700</v>
      </c>
      <c r="H170" s="175">
        <f>IF(ISERROR(G170/$G$183),"",(G170/$G$183))</f>
        <v>7.964405052998955E-3</v>
      </c>
      <c r="I170" s="209"/>
      <c r="J170" s="205"/>
      <c r="K170" s="40"/>
      <c r="M170" s="231">
        <f t="shared" si="43"/>
        <v>1.1762640449438202</v>
      </c>
      <c r="N170" s="237">
        <f>SUMMARY!M170</f>
        <v>0.44454739098642471</v>
      </c>
    </row>
    <row r="171" spans="1:16" s="41" customFormat="1">
      <c r="A171" s="201" t="s">
        <v>283</v>
      </c>
      <c r="B171" s="207" t="s">
        <v>284</v>
      </c>
      <c r="C171" s="267">
        <f>'[10]Sch C'!D190</f>
        <v>387</v>
      </c>
      <c r="D171" s="267">
        <f>'[10]Sch C'!F190</f>
        <v>0</v>
      </c>
      <c r="E171" s="253">
        <f t="shared" si="42"/>
        <v>387</v>
      </c>
      <c r="F171" s="177"/>
      <c r="G171" s="177">
        <f>IF(ISERROR(E171+F171),"",(E171+F171))</f>
        <v>387</v>
      </c>
      <c r="H171" s="175">
        <f>IF(ISERROR(G171/$G$183),"",(G171/$G$183))</f>
        <v>4.6003354559859635E-4</v>
      </c>
      <c r="I171" s="209"/>
      <c r="J171" s="205"/>
      <c r="K171" s="40"/>
      <c r="M171" s="231">
        <f t="shared" si="43"/>
        <v>6.7942415730337075E-2</v>
      </c>
      <c r="N171" s="237">
        <f>SUMMARY!M171</f>
        <v>4.7325130916209086E-3</v>
      </c>
    </row>
    <row r="172" spans="1:16" s="41" customFormat="1">
      <c r="A172" s="201" t="s">
        <v>285</v>
      </c>
      <c r="B172" s="207" t="s">
        <v>286</v>
      </c>
      <c r="C172" s="267">
        <f>'[10]Sch C'!D191</f>
        <v>0</v>
      </c>
      <c r="D172" s="267">
        <f>'[10]Sch C'!F191</f>
        <v>0</v>
      </c>
      <c r="E172" s="253">
        <f t="shared" si="42"/>
        <v>0</v>
      </c>
      <c r="F172" s="177"/>
      <c r="G172" s="177">
        <f t="shared" ref="G172:G181" si="44">IF(ISERROR(E172+F172),"",(E172+F172))</f>
        <v>0</v>
      </c>
      <c r="H172" s="175">
        <f t="shared" ref="H172:H180" si="45">IF(ISERROR(G172/$G$183),"",(G172/$G$183))</f>
        <v>0</v>
      </c>
      <c r="I172" s="209"/>
      <c r="J172" s="205"/>
      <c r="K172" s="40"/>
      <c r="M172" s="231">
        <f t="shared" si="43"/>
        <v>0</v>
      </c>
      <c r="N172" s="237">
        <f>SUMMARY!M172</f>
        <v>0.29515984721522032</v>
      </c>
    </row>
    <row r="173" spans="1:16" s="41" customFormat="1">
      <c r="A173" s="201" t="s">
        <v>287</v>
      </c>
      <c r="B173" s="207" t="s">
        <v>288</v>
      </c>
      <c r="C173" s="267">
        <f>'[10]Sch C'!D192</f>
        <v>0</v>
      </c>
      <c r="D173" s="267">
        <f>'[10]Sch C'!F192</f>
        <v>0</v>
      </c>
      <c r="E173" s="253">
        <f t="shared" si="42"/>
        <v>0</v>
      </c>
      <c r="F173" s="177"/>
      <c r="G173" s="177">
        <f t="shared" si="44"/>
        <v>0</v>
      </c>
      <c r="H173" s="175">
        <f t="shared" si="45"/>
        <v>0</v>
      </c>
      <c r="I173" s="209"/>
      <c r="J173" s="205"/>
      <c r="K173" s="40"/>
      <c r="M173" s="231">
        <f t="shared" si="43"/>
        <v>0</v>
      </c>
      <c r="N173" s="237">
        <f>SUMMARY!M173</f>
        <v>9.3414903328655319E-2</v>
      </c>
    </row>
    <row r="174" spans="1:16" s="41" customFormat="1">
      <c r="A174" s="201" t="s">
        <v>289</v>
      </c>
      <c r="B174" s="207" t="s">
        <v>290</v>
      </c>
      <c r="C174" s="267">
        <f>'[10]Sch C'!D193</f>
        <v>0</v>
      </c>
      <c r="D174" s="267">
        <f>'[10]Sch C'!F193</f>
        <v>0</v>
      </c>
      <c r="E174" s="253">
        <f t="shared" si="42"/>
        <v>0</v>
      </c>
      <c r="F174" s="177"/>
      <c r="G174" s="177">
        <f t="shared" si="44"/>
        <v>0</v>
      </c>
      <c r="H174" s="175">
        <f t="shared" si="45"/>
        <v>0</v>
      </c>
      <c r="I174" s="209"/>
      <c r="J174" s="205"/>
      <c r="K174" s="40"/>
      <c r="M174" s="231">
        <f t="shared" si="43"/>
        <v>0</v>
      </c>
      <c r="N174" s="237">
        <f>SUMMARY!M174</f>
        <v>0</v>
      </c>
    </row>
    <row r="175" spans="1:16" s="41" customFormat="1">
      <c r="A175" s="201" t="s">
        <v>291</v>
      </c>
      <c r="B175" s="207" t="s">
        <v>292</v>
      </c>
      <c r="C175" s="267">
        <f>'[10]Sch C'!D194</f>
        <v>0</v>
      </c>
      <c r="D175" s="267">
        <f>'[10]Sch C'!F194</f>
        <v>0</v>
      </c>
      <c r="E175" s="253">
        <f t="shared" si="42"/>
        <v>0</v>
      </c>
      <c r="F175" s="177"/>
      <c r="G175" s="177">
        <f t="shared" si="44"/>
        <v>0</v>
      </c>
      <c r="H175" s="175">
        <f t="shared" si="45"/>
        <v>0</v>
      </c>
      <c r="I175" s="209"/>
      <c r="J175" s="205"/>
      <c r="K175" s="40"/>
      <c r="M175" s="231">
        <f t="shared" si="43"/>
        <v>0</v>
      </c>
      <c r="N175" s="237">
        <f>SUMMARY!M175</f>
        <v>0</v>
      </c>
    </row>
    <row r="176" spans="1:16" s="41" customFormat="1">
      <c r="A176" s="201" t="s">
        <v>293</v>
      </c>
      <c r="B176" s="207" t="s">
        <v>294</v>
      </c>
      <c r="C176" s="267">
        <f>'[10]Sch C'!D195</f>
        <v>0</v>
      </c>
      <c r="D176" s="267">
        <f>'[10]Sch C'!F195</f>
        <v>0</v>
      </c>
      <c r="E176" s="253">
        <f t="shared" si="42"/>
        <v>0</v>
      </c>
      <c r="F176" s="177"/>
      <c r="G176" s="177">
        <f t="shared" si="44"/>
        <v>0</v>
      </c>
      <c r="H176" s="175">
        <f t="shared" si="45"/>
        <v>0</v>
      </c>
      <c r="I176" s="209"/>
      <c r="J176" s="205"/>
      <c r="K176" s="40"/>
      <c r="M176" s="231">
        <f t="shared" si="43"/>
        <v>0</v>
      </c>
      <c r="N176" s="237">
        <f>SUMMARY!M176</f>
        <v>0</v>
      </c>
    </row>
    <row r="177" spans="1:16" s="41" customFormat="1">
      <c r="A177" s="201" t="s">
        <v>295</v>
      </c>
      <c r="B177" s="207" t="s">
        <v>296</v>
      </c>
      <c r="C177" s="267">
        <f>'[10]Sch C'!D196</f>
        <v>0</v>
      </c>
      <c r="D177" s="267">
        <f>'[10]Sch C'!F196</f>
        <v>0</v>
      </c>
      <c r="E177" s="253">
        <f t="shared" si="42"/>
        <v>0</v>
      </c>
      <c r="F177" s="177"/>
      <c r="G177" s="177">
        <f t="shared" si="44"/>
        <v>0</v>
      </c>
      <c r="H177" s="175">
        <f t="shared" si="45"/>
        <v>0</v>
      </c>
      <c r="I177" s="209"/>
      <c r="J177" s="205"/>
      <c r="K177" s="40"/>
      <c r="M177" s="231">
        <f t="shared" si="43"/>
        <v>0</v>
      </c>
      <c r="N177" s="237">
        <f>SUMMARY!M177</f>
        <v>5.3138582698622483E-4</v>
      </c>
    </row>
    <row r="178" spans="1:16" s="41" customFormat="1">
      <c r="A178" s="201" t="s">
        <v>297</v>
      </c>
      <c r="B178" s="207" t="s">
        <v>298</v>
      </c>
      <c r="C178" s="267">
        <f>'[10]Sch C'!D197</f>
        <v>0</v>
      </c>
      <c r="D178" s="267">
        <f>'[10]Sch C'!F197</f>
        <v>0</v>
      </c>
      <c r="E178" s="253">
        <f t="shared" si="42"/>
        <v>0</v>
      </c>
      <c r="F178" s="177"/>
      <c r="G178" s="177">
        <f t="shared" si="44"/>
        <v>0</v>
      </c>
      <c r="H178" s="175">
        <f t="shared" si="45"/>
        <v>0</v>
      </c>
      <c r="I178" s="209"/>
      <c r="J178" s="205"/>
      <c r="K178" s="40"/>
      <c r="M178" s="231">
        <f t="shared" si="43"/>
        <v>0</v>
      </c>
      <c r="N178" s="237">
        <f>SUMMARY!M178</f>
        <v>8.6647682113189725E-2</v>
      </c>
    </row>
    <row r="179" spans="1:16" s="41" customFormat="1">
      <c r="A179" s="201" t="s">
        <v>299</v>
      </c>
      <c r="B179" s="207" t="s">
        <v>300</v>
      </c>
      <c r="C179" s="267">
        <f>'[10]Sch C'!D198</f>
        <v>0</v>
      </c>
      <c r="D179" s="267">
        <f>'[10]Sch C'!F198</f>
        <v>0</v>
      </c>
      <c r="E179" s="253">
        <f t="shared" si="42"/>
        <v>0</v>
      </c>
      <c r="F179" s="177"/>
      <c r="G179" s="177">
        <f t="shared" si="44"/>
        <v>0</v>
      </c>
      <c r="H179" s="175">
        <f t="shared" si="45"/>
        <v>0</v>
      </c>
      <c r="I179" s="209"/>
      <c r="J179" s="205"/>
      <c r="K179" s="40"/>
      <c r="M179" s="231">
        <f t="shared" si="43"/>
        <v>0</v>
      </c>
      <c r="N179" s="237">
        <f>SUMMARY!M179</f>
        <v>0</v>
      </c>
    </row>
    <row r="180" spans="1:16" s="41" customFormat="1">
      <c r="A180" s="201" t="s">
        <v>242</v>
      </c>
      <c r="B180" s="210" t="s">
        <v>301</v>
      </c>
      <c r="C180" s="267">
        <f>'[10]Sch C'!D199</f>
        <v>413</v>
      </c>
      <c r="D180" s="267">
        <f>'[10]Sch C'!F199</f>
        <v>0</v>
      </c>
      <c r="E180" s="253">
        <f t="shared" si="42"/>
        <v>413</v>
      </c>
      <c r="F180" s="177"/>
      <c r="G180" s="177">
        <f t="shared" si="44"/>
        <v>413</v>
      </c>
      <c r="H180" s="175">
        <f t="shared" si="45"/>
        <v>4.9094019207292065E-4</v>
      </c>
      <c r="I180" s="209"/>
      <c r="J180" s="205"/>
      <c r="K180" s="40"/>
      <c r="M180" s="231">
        <f t="shared" si="43"/>
        <v>7.2507022471910113E-2</v>
      </c>
      <c r="N180" s="237">
        <f>SUMMARY!M180</f>
        <v>1.2739634570054365E-2</v>
      </c>
    </row>
    <row r="181" spans="1:16" s="41" customFormat="1">
      <c r="A181" s="211"/>
      <c r="B181" s="207" t="s">
        <v>302</v>
      </c>
      <c r="C181" s="267">
        <f>SUM(C167:C180)</f>
        <v>7500</v>
      </c>
      <c r="D181" s="267">
        <f>SUM(D167:D180)</f>
        <v>0</v>
      </c>
      <c r="E181" s="212">
        <f>SUM(E167:E180)</f>
        <v>7500</v>
      </c>
      <c r="F181" s="212">
        <f>SUM(F167:F180)</f>
        <v>0</v>
      </c>
      <c r="G181" s="177">
        <f t="shared" si="44"/>
        <v>7500</v>
      </c>
      <c r="H181" s="175">
        <f>IF(ISERROR(G181/$G$183),"",(G181/$G$183))</f>
        <v>8.9153787906704716E-3</v>
      </c>
      <c r="I181" s="213"/>
      <c r="J181" s="205"/>
      <c r="K181" s="205"/>
      <c r="M181" s="231">
        <f t="shared" si="43"/>
        <v>1.3167134831460674</v>
      </c>
      <c r="N181" s="237">
        <f>SUMMARY!M181</f>
        <v>0.9377733571321516</v>
      </c>
      <c r="O181" s="232"/>
      <c r="P181" s="172"/>
    </row>
    <row r="182" spans="1:16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6" s="41" customFormat="1">
      <c r="A183" s="214"/>
      <c r="B183" s="215" t="s">
        <v>246</v>
      </c>
      <c r="C183" s="267">
        <f>SUM(C21:C181)/2</f>
        <v>851730</v>
      </c>
      <c r="D183" s="267">
        <f>SUM(D21:D181)/2</f>
        <v>-10487</v>
      </c>
      <c r="E183" s="252">
        <f>SUM(E21:E181)/2</f>
        <v>841243</v>
      </c>
      <c r="F183" s="173">
        <f>SUM(F21:F181)/2</f>
        <v>0</v>
      </c>
      <c r="G183" s="173">
        <f>SUM(G21:G181)/2</f>
        <v>841243</v>
      </c>
      <c r="H183" s="175">
        <f>IF(ISERROR(G183/$G$183),"",(G183/$G$183))</f>
        <v>1</v>
      </c>
      <c r="J183" s="255">
        <f>SUM(J21:J181)</f>
        <v>24717</v>
      </c>
      <c r="K183" s="255">
        <f>SUM(K21:K181)</f>
        <v>25719</v>
      </c>
      <c r="M183" s="231">
        <f>IFERROR(G183/G$198,0)</f>
        <v>147.6901334269663</v>
      </c>
      <c r="N183" s="237">
        <f>SUMMARY!M183</f>
        <v>172.52978830860349</v>
      </c>
      <c r="P183" s="172">
        <f>SUM(P57:P181)</f>
        <v>3.5</v>
      </c>
    </row>
    <row r="184" spans="1:16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6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6" s="41" customFormat="1" ht="13.5" thickBot="1">
      <c r="A186" s="40"/>
      <c r="B186" s="216" t="s">
        <v>146</v>
      </c>
      <c r="C186" s="306">
        <f>'[10]Sch C'!D204</f>
        <v>851730</v>
      </c>
      <c r="D186" s="27"/>
      <c r="E186" s="27"/>
      <c r="F186" s="27"/>
      <c r="G186" s="27"/>
      <c r="J186" s="133"/>
      <c r="K186" s="133"/>
      <c r="M186" s="231"/>
      <c r="N186" s="237"/>
    </row>
    <row r="187" spans="1:16" s="41" customFormat="1" ht="13.5" thickTop="1">
      <c r="A187" s="40"/>
      <c r="B187" s="113" t="s">
        <v>180</v>
      </c>
      <c r="C187" s="267">
        <f>C183-C186</f>
        <v>0</v>
      </c>
      <c r="D187"/>
      <c r="E187" s="27"/>
      <c r="F187" s="27"/>
      <c r="G187" s="27"/>
      <c r="J187" s="133"/>
      <c r="K187" s="133"/>
    </row>
    <row r="188" spans="1:16" s="41" customFormat="1">
      <c r="A188" s="40"/>
      <c r="B188" s="217"/>
      <c r="C188" s="282"/>
      <c r="D188" s="282"/>
      <c r="E188" s="35"/>
      <c r="F188" s="35"/>
      <c r="G188" s="35"/>
      <c r="H188" s="172"/>
      <c r="J188" s="133"/>
      <c r="K188" s="133"/>
    </row>
    <row r="189" spans="1:16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6" s="41" customFormat="1">
      <c r="A190" s="40"/>
      <c r="B190" s="215" t="s">
        <v>247</v>
      </c>
      <c r="C190" s="267">
        <f>C17-C183</f>
        <v>59486</v>
      </c>
      <c r="D190" s="267">
        <f>D17-D183</f>
        <v>10487</v>
      </c>
      <c r="E190" s="253">
        <f>E17-E183</f>
        <v>69973</v>
      </c>
      <c r="F190" s="174">
        <f>F17-F183</f>
        <v>0</v>
      </c>
      <c r="G190" s="174">
        <f>G17-G183</f>
        <v>69973</v>
      </c>
      <c r="J190" s="133"/>
      <c r="K190" s="133"/>
      <c r="M190" s="231">
        <f>IFERROR(G190/G$198,0)</f>
        <v>12.284585674157304</v>
      </c>
      <c r="N190" s="237">
        <f>SUMMARY!M190</f>
        <v>14.272084985398237</v>
      </c>
    </row>
    <row r="191" spans="1:16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6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74">
        <f>'[10]Sch D'!C9</f>
        <v>5696</v>
      </c>
      <c r="D194" s="284"/>
      <c r="E194" s="258">
        <f>C194+D194</f>
        <v>5696</v>
      </c>
      <c r="F194" s="218"/>
      <c r="G194" s="219">
        <f>E194+F194</f>
        <v>5696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74">
        <f>'[10]Sch D'!D9</f>
        <v>0</v>
      </c>
      <c r="D195" s="284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74">
        <f>'[10]Sch D'!E9</f>
        <v>0</v>
      </c>
      <c r="D196" s="284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74">
        <f>'[10]Sch D'!F9</f>
        <v>0</v>
      </c>
      <c r="D197" s="284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74">
        <f>SUM(C194:C197)</f>
        <v>5696</v>
      </c>
      <c r="D198" s="284"/>
      <c r="E198" s="259">
        <f>SUM(E194:E197)</f>
        <v>5696</v>
      </c>
      <c r="F198" s="223">
        <f>SUM(F194:F197)</f>
        <v>0</v>
      </c>
      <c r="G198" s="223">
        <f>SUM(G194:G197)</f>
        <v>5696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85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6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8">
        <f>'[10]Sch D'!G22</f>
        <v>16</v>
      </c>
      <c r="D201" s="283"/>
      <c r="E201" s="258">
        <f>C201+D201</f>
        <v>16</v>
      </c>
      <c r="F201" s="218"/>
      <c r="G201" s="225">
        <f>E201+F201</f>
        <v>16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8">
        <f>'[10]Sch D'!G24</f>
        <v>16</v>
      </c>
      <c r="D202" s="283"/>
      <c r="E202" s="258">
        <f>C202+D202</f>
        <v>16</v>
      </c>
      <c r="F202" s="220"/>
      <c r="G202" s="225">
        <f>E202+F202</f>
        <v>16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8">
        <f>$C$4-$C$3+1</f>
        <v>365</v>
      </c>
      <c r="D203" s="35"/>
      <c r="E203" s="225">
        <f>C203</f>
        <v>365</v>
      </c>
      <c r="F203" s="295"/>
      <c r="G203" s="225">
        <f>C203</f>
        <v>365</v>
      </c>
      <c r="H203" s="41"/>
      <c r="I203" s="41"/>
      <c r="J203" s="133"/>
      <c r="K203" s="133"/>
    </row>
    <row r="204" spans="1:11">
      <c r="A204" s="40"/>
      <c r="B204" s="115"/>
      <c r="C204" s="286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74">
        <f>'[10]Sch D'!G28</f>
        <v>5840</v>
      </c>
      <c r="D205" s="275"/>
      <c r="E205" s="254">
        <f>E201*E203</f>
        <v>5840</v>
      </c>
      <c r="F205" s="254">
        <f>G201*F203</f>
        <v>0</v>
      </c>
      <c r="G205" s="218">
        <f>G201*G203</f>
        <v>5840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9">
        <f>'[10]Sch D'!G30</f>
        <v>0.97534246575342465</v>
      </c>
      <c r="D206" s="35"/>
      <c r="E206" s="260">
        <f>IFERROR(E198/E205,"0")</f>
        <v>0.97534246575342465</v>
      </c>
      <c r="F206" s="293" t="str">
        <f>IFERROR(F198/F205,"")</f>
        <v/>
      </c>
      <c r="G206" s="227">
        <f>G198/G205</f>
        <v>0.97534246575342465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9">
        <f>'[10]Sch D'!G32</f>
        <v>0.97534246575342465</v>
      </c>
      <c r="D207" s="35"/>
      <c r="E207" s="260">
        <f>IFERROR((E194+E195)/E205,"0")</f>
        <v>0.97534246575342465</v>
      </c>
      <c r="F207" s="293" t="str">
        <f>IFERROR(((F194+F195)/F205),"")</f>
        <v/>
      </c>
      <c r="G207" s="227">
        <f>(G194+G195)/G205</f>
        <v>0.97534246575342465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9">
        <f>'[10]Sch D'!G34</f>
        <v>1</v>
      </c>
      <c r="D208" s="35"/>
      <c r="E208" s="260">
        <f>IFERROR(E207/E206,"0")</f>
        <v>1</v>
      </c>
      <c r="F208" s="293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conditionalFormatting sqref="D2">
    <cfRule type="cellIs" dxfId="19" priority="2" stopIfTrue="1" operator="equal">
      <formula>0</formula>
    </cfRule>
  </conditionalFormatting>
  <conditionalFormatting sqref="C2">
    <cfRule type="cellIs" dxfId="18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rgb="FFFFFF00"/>
    <pageSetUpPr fitToPage="1"/>
  </sheetPr>
  <dimension ref="A1:P213"/>
  <sheetViews>
    <sheetView showGridLines="0" zoomScaleNormal="100" workbookViewId="0">
      <selection activeCell="D1" sqref="D1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3" width="11.69921875" style="50"/>
    <col min="14" max="14" width="12" style="50" bestFit="1" customWidth="1"/>
    <col min="15" max="15" width="14.296875" style="50" bestFit="1" customWidth="1"/>
    <col min="16" max="16" width="20.296875" style="50" bestFit="1" customWidth="1"/>
    <col min="17" max="16384" width="11.69921875" style="50"/>
  </cols>
  <sheetData>
    <row r="1" spans="1:16" ht="22.5">
      <c r="A1" s="157"/>
      <c r="B1" s="153" t="s">
        <v>333</v>
      </c>
    </row>
    <row r="2" spans="1:16" ht="23" customHeight="1">
      <c r="A2" s="154" t="s">
        <v>401</v>
      </c>
      <c r="B2" s="155" t="s">
        <v>184</v>
      </c>
      <c r="C2" s="257" t="s">
        <v>364</v>
      </c>
      <c r="D2" s="257"/>
      <c r="E2" s="24"/>
    </row>
    <row r="3" spans="1:16">
      <c r="A3" s="23"/>
      <c r="B3" s="50" t="s">
        <v>185</v>
      </c>
      <c r="C3" s="266">
        <f>'[11]Sch A pg 1'!C39</f>
        <v>42917</v>
      </c>
      <c r="D3" s="24"/>
      <c r="E3" s="157"/>
    </row>
    <row r="4" spans="1:16">
      <c r="A4" s="23"/>
      <c r="B4" s="158" t="s">
        <v>186</v>
      </c>
      <c r="C4" s="159">
        <f>'[11]Sch A pg 1'!G39</f>
        <v>43281</v>
      </c>
      <c r="D4" s="24"/>
      <c r="E4" s="160"/>
      <c r="G4" s="161"/>
    </row>
    <row r="5" spans="1:16">
      <c r="A5" s="23"/>
      <c r="B5" s="158"/>
      <c r="C5" s="162"/>
      <c r="D5" s="24"/>
      <c r="E5" s="157"/>
      <c r="G5" s="161"/>
    </row>
    <row r="6" spans="1:16">
      <c r="A6" s="23"/>
      <c r="B6" s="158"/>
      <c r="C6" s="162"/>
      <c r="D6" s="24"/>
    </row>
    <row r="7" spans="1:16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51">
        <v>7</v>
      </c>
      <c r="K7" s="51">
        <v>8</v>
      </c>
      <c r="M7" s="157">
        <v>9</v>
      </c>
      <c r="N7" s="157">
        <v>10</v>
      </c>
      <c r="O7" s="157">
        <v>11</v>
      </c>
      <c r="P7" s="157">
        <v>12</v>
      </c>
    </row>
    <row r="8" spans="1:16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  <c r="M8" s="167" t="s">
        <v>352</v>
      </c>
      <c r="N8" s="167" t="s">
        <v>353</v>
      </c>
      <c r="O8" s="167" t="s">
        <v>354</v>
      </c>
      <c r="P8" s="167" t="s">
        <v>355</v>
      </c>
    </row>
    <row r="9" spans="1:16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  <c r="M9" s="233" t="s">
        <v>356</v>
      </c>
      <c r="N9" s="233" t="s">
        <v>352</v>
      </c>
      <c r="O9" s="233" t="s">
        <v>357</v>
      </c>
      <c r="P9" s="233" t="s">
        <v>358</v>
      </c>
    </row>
    <row r="10" spans="1:16">
      <c r="A10" s="23"/>
      <c r="C10" s="162"/>
      <c r="D10" s="24"/>
      <c r="F10" s="24"/>
      <c r="G10" s="24"/>
    </row>
    <row r="11" spans="1:16" s="41" customFormat="1">
      <c r="A11" s="40" t="s">
        <v>335</v>
      </c>
      <c r="B11" s="171" t="s">
        <v>190</v>
      </c>
      <c r="C11" s="27"/>
      <c r="D11" s="27"/>
      <c r="E11" s="27"/>
      <c r="F11" s="27"/>
      <c r="G11" s="27"/>
      <c r="H11" s="172"/>
      <c r="J11" s="133"/>
      <c r="K11" s="133"/>
    </row>
    <row r="12" spans="1:16" s="41" customFormat="1">
      <c r="A12" s="127" t="s">
        <v>62</v>
      </c>
      <c r="B12" s="113" t="s">
        <v>191</v>
      </c>
      <c r="C12" s="267">
        <f>'[11]Sch B'!E10</f>
        <v>3522032.95</v>
      </c>
      <c r="D12" s="267">
        <f>'[11]Sch B'!G10</f>
        <v>65960</v>
      </c>
      <c r="E12" s="253">
        <f>SUM(C12:D12)</f>
        <v>3587992.95</v>
      </c>
      <c r="F12" s="174"/>
      <c r="G12" s="174">
        <f>IF(ISERROR(E12+F12)," ",(E12+F12))</f>
        <v>3587992.95</v>
      </c>
      <c r="H12" s="175">
        <f t="shared" ref="H12:H17" si="0">IF(ISERROR(G12/$G$17),"",(G12/$G$17))</f>
        <v>0.99959421911128288</v>
      </c>
      <c r="J12" s="240" t="s">
        <v>346</v>
      </c>
      <c r="K12" s="241">
        <f>G17</f>
        <v>3589449.48</v>
      </c>
      <c r="M12" s="231">
        <f>IFERROR(G12/G$194,0)</f>
        <v>185.46433112788174</v>
      </c>
      <c r="N12" s="235">
        <f>SUMMARY!M12</f>
        <v>184.6118644900132</v>
      </c>
    </row>
    <row r="13" spans="1:16" s="41" customFormat="1">
      <c r="A13" s="127" t="s">
        <v>64</v>
      </c>
      <c r="B13" s="113" t="s">
        <v>192</v>
      </c>
      <c r="C13" s="267">
        <f>'[11]Sch B'!E15</f>
        <v>0</v>
      </c>
      <c r="D13" s="267">
        <f>'[11]Sch B'!G15</f>
        <v>0</v>
      </c>
      <c r="E13" s="253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42" t="s">
        <v>347</v>
      </c>
      <c r="K13" s="243">
        <f>G183</f>
        <v>2950170.69</v>
      </c>
      <c r="M13" s="231">
        <f>IFERROR(G13/G$195,0)</f>
        <v>0</v>
      </c>
      <c r="N13" s="235">
        <f>SUMMARY!M13</f>
        <v>273.59202306583376</v>
      </c>
    </row>
    <row r="14" spans="1:16" s="41" customFormat="1">
      <c r="A14" s="127" t="s">
        <v>66</v>
      </c>
      <c r="B14" s="113" t="s">
        <v>193</v>
      </c>
      <c r="C14" s="267">
        <f>'[11]Sch B'!E20</f>
        <v>185.53</v>
      </c>
      <c r="D14" s="267">
        <f>'[11]Sch B'!G20</f>
        <v>0</v>
      </c>
      <c r="E14" s="253">
        <f t="shared" si="1"/>
        <v>185.53</v>
      </c>
      <c r="F14" s="177"/>
      <c r="G14" s="177">
        <f>IF(ISERROR(E14+F14),"",(E14+F14))</f>
        <v>185.53</v>
      </c>
      <c r="H14" s="178">
        <f t="shared" si="0"/>
        <v>5.1687591936800291E-5</v>
      </c>
      <c r="J14" s="242" t="s">
        <v>348</v>
      </c>
      <c r="K14" s="243">
        <f>G198</f>
        <v>19347</v>
      </c>
      <c r="M14" s="231">
        <f>IFERROR(G14/G$196,0)</f>
        <v>185.53</v>
      </c>
      <c r="N14" s="235">
        <f>SUMMARY!M14</f>
        <v>185.53</v>
      </c>
    </row>
    <row r="15" spans="1:16" s="41" customFormat="1">
      <c r="A15" s="127" t="s">
        <v>68</v>
      </c>
      <c r="B15" s="179" t="s">
        <v>194</v>
      </c>
      <c r="C15" s="267">
        <f>'[11]Sch B'!E25</f>
        <v>0</v>
      </c>
      <c r="D15" s="267">
        <f>'[11]Sch B'!G25</f>
        <v>0</v>
      </c>
      <c r="E15" s="253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42" t="s">
        <v>349</v>
      </c>
      <c r="K15" s="243">
        <f>G201</f>
        <v>54</v>
      </c>
      <c r="M15" s="231">
        <f>IFERROR(G15/G$197,0)</f>
        <v>0</v>
      </c>
      <c r="N15" s="235">
        <f>SUMMARY!M15</f>
        <v>261.3311004784689</v>
      </c>
    </row>
    <row r="16" spans="1:16" s="41" customFormat="1">
      <c r="A16" s="127" t="s">
        <v>145</v>
      </c>
      <c r="B16" s="115" t="s">
        <v>195</v>
      </c>
      <c r="C16" s="267">
        <f>'[11]Sch B'!E40</f>
        <v>1271</v>
      </c>
      <c r="D16" s="267">
        <f>'[11]Sch B'!G40</f>
        <v>0</v>
      </c>
      <c r="E16" s="253">
        <f t="shared" si="1"/>
        <v>1271</v>
      </c>
      <c r="F16" s="177"/>
      <c r="G16" s="177">
        <f>IF(ISERROR(E16+F16),"",(E16+F16))</f>
        <v>1271</v>
      </c>
      <c r="H16" s="178">
        <f t="shared" si="0"/>
        <v>3.5409329678042997E-4</v>
      </c>
      <c r="J16" s="242" t="s">
        <v>350</v>
      </c>
      <c r="K16" s="243">
        <f>G205</f>
        <v>19710</v>
      </c>
      <c r="M16" s="238" t="s">
        <v>196</v>
      </c>
      <c r="N16" s="236" t="str">
        <f>SUMMARY!M16</f>
        <v>n/a</v>
      </c>
    </row>
    <row r="17" spans="1:14" s="41" customFormat="1">
      <c r="A17" s="40"/>
      <c r="B17" s="179" t="s">
        <v>91</v>
      </c>
      <c r="C17" s="267">
        <f>SUM(C12:C16)</f>
        <v>3523489.48</v>
      </c>
      <c r="D17" s="267">
        <f>SUM(D12:D16)</f>
        <v>65960</v>
      </c>
      <c r="E17" s="177">
        <f>SUM(E12:E16)</f>
        <v>3589449.48</v>
      </c>
      <c r="F17" s="177">
        <f>SUM(F12:F16)</f>
        <v>0</v>
      </c>
      <c r="G17" s="177">
        <f>IF(ISERROR(E17+F17),"",(E17+F17))</f>
        <v>3589449.48</v>
      </c>
      <c r="H17" s="178">
        <f t="shared" si="0"/>
        <v>1</v>
      </c>
      <c r="J17" s="242"/>
      <c r="K17" s="243"/>
      <c r="M17" s="231">
        <f>IFERROR(G17/G$198,0)</f>
        <v>185.53002946193209</v>
      </c>
      <c r="N17" s="235">
        <f>SUMMARY!M17</f>
        <v>186.80187329400172</v>
      </c>
    </row>
    <row r="18" spans="1:14" s="41" customFormat="1">
      <c r="A18" s="40"/>
      <c r="B18" s="179"/>
      <c r="C18" s="27"/>
      <c r="D18" s="27"/>
      <c r="E18" s="27"/>
      <c r="F18" s="27"/>
      <c r="G18" s="27"/>
      <c r="H18" s="180"/>
      <c r="J18" s="242" t="s">
        <v>188</v>
      </c>
      <c r="K18" s="243">
        <f>J183</f>
        <v>89027</v>
      </c>
    </row>
    <row r="19" spans="1:14">
      <c r="A19" s="30" t="s">
        <v>336</v>
      </c>
      <c r="B19" s="181" t="s">
        <v>157</v>
      </c>
      <c r="C19" s="162"/>
      <c r="D19" s="24"/>
      <c r="F19" s="24"/>
      <c r="G19" s="24"/>
      <c r="J19" s="244" t="s">
        <v>309</v>
      </c>
      <c r="K19" s="245">
        <f>K183</f>
        <v>90019</v>
      </c>
    </row>
    <row r="20" spans="1:14">
      <c r="A20" s="182" t="s">
        <v>197</v>
      </c>
      <c r="B20" s="158" t="s">
        <v>19</v>
      </c>
    </row>
    <row r="21" spans="1:14" s="41" customFormat="1">
      <c r="A21" s="127" t="s">
        <v>198</v>
      </c>
      <c r="B21" s="113" t="s">
        <v>20</v>
      </c>
      <c r="C21" s="267">
        <f>'[11]Sch C'!D10</f>
        <v>167333</v>
      </c>
      <c r="D21" s="267">
        <f>'[11]Sch C'!F10</f>
        <v>0</v>
      </c>
      <c r="E21" s="253">
        <f t="shared" ref="E21:E56" si="2">SUM(C21:D21)</f>
        <v>167333</v>
      </c>
      <c r="F21" s="174"/>
      <c r="G21" s="174">
        <f t="shared" ref="G21:G57" si="3">IF(ISERROR(E21+F21),"",(E21+F21))</f>
        <v>167333</v>
      </c>
      <c r="H21" s="175">
        <f>IF(ISERROR(G21/$G$183),"",(G21/$G$183))</f>
        <v>5.6719768983943097E-2</v>
      </c>
      <c r="J21" s="255">
        <v>2080</v>
      </c>
      <c r="K21" s="255">
        <v>2080</v>
      </c>
      <c r="M21" s="231">
        <f>IFERROR(G21/G$198,0)</f>
        <v>8.6490411950173147</v>
      </c>
      <c r="N21" s="237">
        <f>SUMMARY!M21</f>
        <v>4.89361837414104</v>
      </c>
    </row>
    <row r="22" spans="1:14" s="41" customFormat="1">
      <c r="A22" s="127" t="s">
        <v>199</v>
      </c>
      <c r="B22" s="113" t="s">
        <v>200</v>
      </c>
      <c r="C22" s="267">
        <f>'[11]Sch C'!D11</f>
        <v>0</v>
      </c>
      <c r="D22" s="267">
        <f>'[11]Sch C'!F11</f>
        <v>0</v>
      </c>
      <c r="E22" s="253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  <c r="M22" s="231">
        <f t="shared" ref="M22:M57" si="5">IFERROR(G22/G$198,0)</f>
        <v>0</v>
      </c>
      <c r="N22" s="237">
        <f>SUMMARY!M22</f>
        <v>0.49748613628002669</v>
      </c>
    </row>
    <row r="23" spans="1:14" s="41" customFormat="1">
      <c r="A23" s="127" t="s">
        <v>201</v>
      </c>
      <c r="B23" s="113" t="s">
        <v>22</v>
      </c>
      <c r="C23" s="267">
        <f>'[11]Sch C'!D12</f>
        <v>48000</v>
      </c>
      <c r="D23" s="267">
        <f>'[11]Sch C'!F12</f>
        <v>0</v>
      </c>
      <c r="E23" s="253">
        <f t="shared" si="2"/>
        <v>48000</v>
      </c>
      <c r="F23" s="177"/>
      <c r="G23" s="177">
        <f t="shared" si="3"/>
        <v>48000</v>
      </c>
      <c r="H23" s="175">
        <f t="shared" si="4"/>
        <v>1.6270245027754648E-2</v>
      </c>
      <c r="J23" s="183">
        <v>2080</v>
      </c>
      <c r="K23" s="183">
        <v>2080</v>
      </c>
      <c r="M23" s="231">
        <f t="shared" si="5"/>
        <v>2.4810048069468134</v>
      </c>
      <c r="N23" s="237">
        <f>SUMMARY!M23</f>
        <v>3.2351822835056927</v>
      </c>
    </row>
    <row r="24" spans="1:14" s="41" customFormat="1">
      <c r="A24" s="127" t="s">
        <v>202</v>
      </c>
      <c r="B24" s="113" t="s">
        <v>23</v>
      </c>
      <c r="C24" s="267">
        <f>'[11]Sch C'!D13</f>
        <v>35679</v>
      </c>
      <c r="D24" s="267">
        <f>'[11]Sch C'!F13</f>
        <v>0</v>
      </c>
      <c r="E24" s="253">
        <f t="shared" si="2"/>
        <v>35679</v>
      </c>
      <c r="F24" s="177"/>
      <c r="G24" s="177">
        <f t="shared" si="3"/>
        <v>35679</v>
      </c>
      <c r="H24" s="175">
        <f t="shared" si="4"/>
        <v>1.2093876507192878E-2</v>
      </c>
      <c r="J24" s="133"/>
      <c r="K24" s="133"/>
      <c r="M24" s="231">
        <f t="shared" si="5"/>
        <v>1.8441618855636532</v>
      </c>
      <c r="N24" s="237">
        <f>SUMMARY!M24</f>
        <v>2.430674269571576</v>
      </c>
    </row>
    <row r="25" spans="1:14" s="41" customFormat="1">
      <c r="A25" s="127" t="s">
        <v>164</v>
      </c>
      <c r="B25" s="113" t="s">
        <v>163</v>
      </c>
      <c r="C25" s="267">
        <f>'[11]Sch C'!D14</f>
        <v>0</v>
      </c>
      <c r="D25" s="267">
        <f>'[11]Sch C'!F14</f>
        <v>0</v>
      </c>
      <c r="E25" s="253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  <c r="M25" s="231">
        <f t="shared" si="5"/>
        <v>0</v>
      </c>
      <c r="N25" s="237">
        <f>SUMMARY!M25</f>
        <v>8.9708827817366776E-2</v>
      </c>
    </row>
    <row r="26" spans="1:14" s="41" customFormat="1">
      <c r="A26" s="127" t="s">
        <v>203</v>
      </c>
      <c r="B26" s="113" t="s">
        <v>24</v>
      </c>
      <c r="C26" s="267">
        <f>'[11]Sch C'!D15</f>
        <v>0</v>
      </c>
      <c r="D26" s="267">
        <f>'[11]Sch C'!F15</f>
        <v>0</v>
      </c>
      <c r="E26" s="253">
        <f t="shared" si="2"/>
        <v>0</v>
      </c>
      <c r="F26" s="177"/>
      <c r="G26" s="177">
        <f t="shared" si="3"/>
        <v>0</v>
      </c>
      <c r="H26" s="175">
        <f t="shared" si="4"/>
        <v>0</v>
      </c>
      <c r="J26" s="133"/>
      <c r="K26" s="133"/>
      <c r="M26" s="231">
        <f t="shared" si="5"/>
        <v>0</v>
      </c>
      <c r="N26" s="237">
        <f>SUMMARY!M26</f>
        <v>1.9962086756684334</v>
      </c>
    </row>
    <row r="27" spans="1:14" s="41" customFormat="1">
      <c r="A27" s="127" t="s">
        <v>204</v>
      </c>
      <c r="B27" s="113" t="s">
        <v>165</v>
      </c>
      <c r="C27" s="267">
        <f>'[11]Sch C'!D16</f>
        <v>0</v>
      </c>
      <c r="D27" s="267">
        <f>'[11]Sch C'!F16</f>
        <v>0</v>
      </c>
      <c r="E27" s="253">
        <f t="shared" si="2"/>
        <v>0</v>
      </c>
      <c r="F27" s="177"/>
      <c r="G27" s="177">
        <f t="shared" si="3"/>
        <v>0</v>
      </c>
      <c r="H27" s="175">
        <f t="shared" si="4"/>
        <v>0</v>
      </c>
      <c r="J27" s="133"/>
      <c r="K27" s="133"/>
      <c r="M27" s="231">
        <f t="shared" si="5"/>
        <v>0</v>
      </c>
      <c r="N27" s="237">
        <f>SUMMARY!M27</f>
        <v>6.3970053910681761</v>
      </c>
    </row>
    <row r="28" spans="1:14" s="41" customFormat="1">
      <c r="A28" s="127" t="s">
        <v>205</v>
      </c>
      <c r="B28" s="113" t="s">
        <v>25</v>
      </c>
      <c r="C28" s="267">
        <f>'[11]Sch C'!D17</f>
        <v>542</v>
      </c>
      <c r="D28" s="267">
        <f>'[11]Sch C'!F17</f>
        <v>0</v>
      </c>
      <c r="E28" s="253">
        <f t="shared" si="2"/>
        <v>542</v>
      </c>
      <c r="F28" s="177"/>
      <c r="G28" s="177">
        <f t="shared" si="3"/>
        <v>542</v>
      </c>
      <c r="H28" s="175">
        <f t="shared" si="4"/>
        <v>1.8371818343839623E-4</v>
      </c>
      <c r="J28" s="133"/>
      <c r="K28" s="133"/>
      <c r="M28" s="231">
        <f t="shared" si="5"/>
        <v>2.8014679278441101E-2</v>
      </c>
      <c r="N28" s="237">
        <f>SUMMARY!M28</f>
        <v>0.11687604176601765</v>
      </c>
    </row>
    <row r="29" spans="1:14" s="41" customFormat="1">
      <c r="A29" s="127" t="s">
        <v>206</v>
      </c>
      <c r="B29" s="113" t="s">
        <v>26</v>
      </c>
      <c r="C29" s="267">
        <f>'[11]Sch C'!D18</f>
        <v>9551</v>
      </c>
      <c r="D29" s="267">
        <f>'[11]Sch C'!F18</f>
        <v>0</v>
      </c>
      <c r="E29" s="253">
        <f t="shared" si="2"/>
        <v>9551</v>
      </c>
      <c r="F29" s="177"/>
      <c r="G29" s="177">
        <f t="shared" si="3"/>
        <v>9551</v>
      </c>
      <c r="H29" s="175">
        <f t="shared" si="4"/>
        <v>3.2374397970850967E-3</v>
      </c>
      <c r="J29" s="133"/>
      <c r="K29" s="133"/>
      <c r="M29" s="231">
        <f t="shared" si="5"/>
        <v>0.49366826898227117</v>
      </c>
      <c r="N29" s="237">
        <f>SUMMARY!M29</f>
        <v>0.78350101508318237</v>
      </c>
    </row>
    <row r="30" spans="1:14" s="41" customFormat="1">
      <c r="A30" s="127" t="s">
        <v>207</v>
      </c>
      <c r="B30" s="113" t="s">
        <v>208</v>
      </c>
      <c r="C30" s="267">
        <f>'[11]Sch C'!D19</f>
        <v>9080</v>
      </c>
      <c r="D30" s="267">
        <f>'[11]Sch C'!F19</f>
        <v>0</v>
      </c>
      <c r="E30" s="253">
        <f t="shared" si="2"/>
        <v>9080</v>
      </c>
      <c r="F30" s="177"/>
      <c r="G30" s="177">
        <f t="shared" si="3"/>
        <v>9080</v>
      </c>
      <c r="H30" s="175">
        <f t="shared" si="4"/>
        <v>3.0777880177502545E-3</v>
      </c>
      <c r="J30" s="133"/>
      <c r="K30" s="133"/>
      <c r="M30" s="231">
        <f t="shared" si="5"/>
        <v>0.46932340931410554</v>
      </c>
      <c r="N30" s="237">
        <f>SUMMARY!M30</f>
        <v>0.40083114193451697</v>
      </c>
    </row>
    <row r="31" spans="1:14" s="41" customFormat="1">
      <c r="A31" s="127" t="s">
        <v>209</v>
      </c>
      <c r="B31" s="113" t="s">
        <v>210</v>
      </c>
      <c r="C31" s="267">
        <f>'[11]Sch C'!D20</f>
        <v>9494</v>
      </c>
      <c r="D31" s="267">
        <f>'[11]Sch C'!F20</f>
        <v>0</v>
      </c>
      <c r="E31" s="253">
        <f t="shared" si="2"/>
        <v>9494</v>
      </c>
      <c r="F31" s="177"/>
      <c r="G31" s="177">
        <f t="shared" si="3"/>
        <v>9494</v>
      </c>
      <c r="H31" s="175">
        <f t="shared" si="4"/>
        <v>3.2181188811146381E-3</v>
      </c>
      <c r="J31" s="133"/>
      <c r="K31" s="133"/>
      <c r="M31" s="231">
        <f t="shared" si="5"/>
        <v>0.49072207577402183</v>
      </c>
      <c r="N31" s="237">
        <f>SUMMARY!M31</f>
        <v>0.43509517256414104</v>
      </c>
    </row>
    <row r="32" spans="1:14" s="41" customFormat="1">
      <c r="A32" s="127" t="s">
        <v>211</v>
      </c>
      <c r="B32" s="113" t="s">
        <v>29</v>
      </c>
      <c r="C32" s="267">
        <f>'[11]Sch C'!D21</f>
        <v>10113</v>
      </c>
      <c r="D32" s="267">
        <f>'[11]Sch C'!F21</f>
        <v>0</v>
      </c>
      <c r="E32" s="253">
        <f t="shared" si="2"/>
        <v>10113</v>
      </c>
      <c r="F32" s="177"/>
      <c r="G32" s="177">
        <f t="shared" si="3"/>
        <v>10113</v>
      </c>
      <c r="H32" s="175">
        <f t="shared" si="4"/>
        <v>3.4279372492850577E-3</v>
      </c>
      <c r="J32" s="133"/>
      <c r="K32" s="133"/>
      <c r="M32" s="231">
        <f t="shared" si="5"/>
        <v>0.52271670026360673</v>
      </c>
      <c r="N32" s="237">
        <f>SUMMARY!M32</f>
        <v>0.49005045894476768</v>
      </c>
    </row>
    <row r="33" spans="1:14" s="41" customFormat="1">
      <c r="A33" s="40">
        <v>130</v>
      </c>
      <c r="B33" s="113" t="s">
        <v>166</v>
      </c>
      <c r="C33" s="267">
        <f>'[11]Sch C'!D22</f>
        <v>0</v>
      </c>
      <c r="D33" s="267">
        <f>'[11]Sch C'!F22</f>
        <v>0</v>
      </c>
      <c r="E33" s="253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  <c r="M33" s="231">
        <f t="shared" si="5"/>
        <v>0</v>
      </c>
      <c r="N33" s="237">
        <f>SUMMARY!M33</f>
        <v>0</v>
      </c>
    </row>
    <row r="34" spans="1:14" s="41" customFormat="1">
      <c r="A34" s="40">
        <v>140</v>
      </c>
      <c r="B34" s="113" t="s">
        <v>212</v>
      </c>
      <c r="C34" s="267">
        <f>'[11]Sch C'!D23</f>
        <v>6910</v>
      </c>
      <c r="D34" s="267">
        <f>'[11]Sch C'!F23</f>
        <v>0</v>
      </c>
      <c r="E34" s="253">
        <f t="shared" si="2"/>
        <v>6910</v>
      </c>
      <c r="F34" s="177"/>
      <c r="G34" s="177">
        <f t="shared" si="3"/>
        <v>6910</v>
      </c>
      <c r="H34" s="175">
        <f t="shared" si="4"/>
        <v>2.3422373571205129E-3</v>
      </c>
      <c r="J34" s="133"/>
      <c r="K34" s="133"/>
      <c r="M34" s="231">
        <f t="shared" si="5"/>
        <v>0.35716131700005171</v>
      </c>
      <c r="N34" s="237">
        <f>SUMMARY!M34</f>
        <v>0.62292362123544942</v>
      </c>
    </row>
    <row r="35" spans="1:14" s="41" customFormat="1">
      <c r="A35" s="40">
        <v>150</v>
      </c>
      <c r="B35" s="113" t="s">
        <v>31</v>
      </c>
      <c r="C35" s="267">
        <f>'[11]Sch C'!D24</f>
        <v>0</v>
      </c>
      <c r="D35" s="267">
        <f>'[11]Sch C'!F24</f>
        <v>0</v>
      </c>
      <c r="E35" s="253">
        <f t="shared" si="2"/>
        <v>0</v>
      </c>
      <c r="F35" s="177"/>
      <c r="G35" s="177">
        <f t="shared" si="3"/>
        <v>0</v>
      </c>
      <c r="H35" s="175">
        <f t="shared" si="4"/>
        <v>0</v>
      </c>
      <c r="J35" s="133"/>
      <c r="K35" s="133"/>
      <c r="M35" s="231">
        <f t="shared" si="5"/>
        <v>0</v>
      </c>
      <c r="N35" s="237">
        <f>SUMMARY!M35</f>
        <v>0.42186212127405426</v>
      </c>
    </row>
    <row r="36" spans="1:14" s="41" customFormat="1">
      <c r="A36" s="40">
        <v>160</v>
      </c>
      <c r="B36" s="113" t="s">
        <v>32</v>
      </c>
      <c r="C36" s="267">
        <f>'[11]Sch C'!D25</f>
        <v>3366</v>
      </c>
      <c r="D36" s="267">
        <f>'[11]Sch C'!F25</f>
        <v>0</v>
      </c>
      <c r="E36" s="253">
        <f t="shared" si="2"/>
        <v>3366</v>
      </c>
      <c r="F36" s="177"/>
      <c r="G36" s="177">
        <f t="shared" si="3"/>
        <v>3366</v>
      </c>
      <c r="H36" s="175">
        <f t="shared" si="4"/>
        <v>1.1409509325712947E-3</v>
      </c>
      <c r="J36" s="133"/>
      <c r="K36" s="133"/>
      <c r="M36" s="231">
        <f t="shared" si="5"/>
        <v>0.17398046208714529</v>
      </c>
      <c r="N36" s="237">
        <f>SUMMARY!M36</f>
        <v>0.28779311378469336</v>
      </c>
    </row>
    <row r="37" spans="1:14" s="41" customFormat="1">
      <c r="A37" s="40">
        <v>170</v>
      </c>
      <c r="B37" s="113" t="s">
        <v>33</v>
      </c>
      <c r="C37" s="267">
        <f>'[11]Sch C'!D26</f>
        <v>161741</v>
      </c>
      <c r="D37" s="267">
        <f>'[11]Sch C'!F26</f>
        <v>0</v>
      </c>
      <c r="E37" s="253">
        <f t="shared" si="2"/>
        <v>161741</v>
      </c>
      <c r="F37" s="177"/>
      <c r="G37" s="177">
        <f t="shared" si="3"/>
        <v>161741</v>
      </c>
      <c r="H37" s="175">
        <f t="shared" si="4"/>
        <v>5.4824285438209677E-2</v>
      </c>
      <c r="J37" s="133"/>
      <c r="K37" s="133"/>
      <c r="M37" s="231">
        <f t="shared" si="5"/>
        <v>8.3600041350080119</v>
      </c>
      <c r="N37" s="237">
        <f>SUMMARY!M37</f>
        <v>7.4287387080511769</v>
      </c>
    </row>
    <row r="38" spans="1:14" s="41" customFormat="1">
      <c r="A38" s="40">
        <v>180</v>
      </c>
      <c r="B38" s="113" t="s">
        <v>213</v>
      </c>
      <c r="C38" s="267">
        <f>'[11]Sch C'!D27</f>
        <v>0</v>
      </c>
      <c r="D38" s="267">
        <f>'[11]Sch C'!F27</f>
        <v>0</v>
      </c>
      <c r="E38" s="253">
        <f t="shared" si="2"/>
        <v>0</v>
      </c>
      <c r="F38" s="177"/>
      <c r="G38" s="177">
        <f t="shared" si="3"/>
        <v>0</v>
      </c>
      <c r="H38" s="175">
        <f t="shared" si="4"/>
        <v>0</v>
      </c>
      <c r="J38" s="133"/>
      <c r="K38" s="133"/>
      <c r="M38" s="231">
        <f t="shared" si="5"/>
        <v>0</v>
      </c>
      <c r="N38" s="237">
        <f>SUMMARY!M38</f>
        <v>3.4646492172278012E-2</v>
      </c>
    </row>
    <row r="39" spans="1:14" s="41" customFormat="1">
      <c r="A39" s="40">
        <v>190</v>
      </c>
      <c r="B39" s="113" t="s">
        <v>35</v>
      </c>
      <c r="C39" s="267">
        <f>'[11]Sch C'!D28</f>
        <v>84170</v>
      </c>
      <c r="D39" s="267">
        <f>'[11]Sch C'!F28</f>
        <v>-84170</v>
      </c>
      <c r="E39" s="253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  <c r="M39" s="231">
        <f t="shared" si="5"/>
        <v>0</v>
      </c>
      <c r="N39" s="237">
        <f>SUMMARY!M39</f>
        <v>0</v>
      </c>
    </row>
    <row r="40" spans="1:14" s="41" customFormat="1">
      <c r="A40" s="40">
        <v>200</v>
      </c>
      <c r="B40" s="113" t="s">
        <v>36</v>
      </c>
      <c r="C40" s="267">
        <f>'[11]Sch C'!D29</f>
        <v>0</v>
      </c>
      <c r="D40" s="267">
        <f>'[11]Sch C'!F29</f>
        <v>0</v>
      </c>
      <c r="E40" s="253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  <c r="M40" s="231">
        <f t="shared" si="5"/>
        <v>0</v>
      </c>
      <c r="N40" s="237">
        <f>SUMMARY!M40</f>
        <v>0</v>
      </c>
    </row>
    <row r="41" spans="1:14" s="41" customFormat="1">
      <c r="A41" s="40">
        <v>210</v>
      </c>
      <c r="B41" s="113" t="s">
        <v>37</v>
      </c>
      <c r="C41" s="267">
        <f>'[11]Sch C'!D30</f>
        <v>0</v>
      </c>
      <c r="D41" s="267">
        <f>'[11]Sch C'!F30</f>
        <v>0</v>
      </c>
      <c r="E41" s="253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  <c r="M41" s="231">
        <f t="shared" si="5"/>
        <v>0</v>
      </c>
      <c r="N41" s="237">
        <f>SUMMARY!M41</f>
        <v>0</v>
      </c>
    </row>
    <row r="42" spans="1:14" s="41" customFormat="1">
      <c r="A42" s="40">
        <v>220</v>
      </c>
      <c r="B42" s="113" t="s">
        <v>214</v>
      </c>
      <c r="C42" s="267">
        <f>'[11]Sch C'!D31</f>
        <v>30950</v>
      </c>
      <c r="D42" s="267">
        <f>'[11]Sch C'!F31</f>
        <v>0</v>
      </c>
      <c r="E42" s="253">
        <f t="shared" si="2"/>
        <v>30950</v>
      </c>
      <c r="F42" s="177"/>
      <c r="G42" s="177">
        <f t="shared" si="3"/>
        <v>30950</v>
      </c>
      <c r="H42" s="175">
        <f t="shared" si="4"/>
        <v>1.0490918408520965E-2</v>
      </c>
      <c r="J42" s="133"/>
      <c r="K42" s="133"/>
      <c r="M42" s="231">
        <f t="shared" si="5"/>
        <v>1.5997312244792474</v>
      </c>
      <c r="N42" s="237">
        <f>SUMMARY!M42</f>
        <v>1.5147902388511165</v>
      </c>
    </row>
    <row r="43" spans="1:14" s="41" customFormat="1">
      <c r="A43" s="40">
        <v>230</v>
      </c>
      <c r="B43" s="113" t="s">
        <v>148</v>
      </c>
      <c r="C43" s="267">
        <f>'[11]Sch C'!D32</f>
        <v>29335.25</v>
      </c>
      <c r="D43" s="267">
        <f>'[11]Sch C'!F32</f>
        <v>0</v>
      </c>
      <c r="E43" s="253">
        <f t="shared" si="2"/>
        <v>29335.25</v>
      </c>
      <c r="F43" s="177"/>
      <c r="G43" s="177">
        <f t="shared" si="3"/>
        <v>29335.25</v>
      </c>
      <c r="H43" s="175">
        <f t="shared" si="4"/>
        <v>9.9435771968841569E-3</v>
      </c>
      <c r="J43" s="133"/>
      <c r="K43" s="133"/>
      <c r="M43" s="231">
        <f t="shared" si="5"/>
        <v>1.5162686721455523</v>
      </c>
      <c r="N43" s="237">
        <f>SUMMARY!M43</f>
        <v>0.91162758482870754</v>
      </c>
    </row>
    <row r="44" spans="1:14" s="41" customFormat="1">
      <c r="A44" s="40">
        <v>240</v>
      </c>
      <c r="B44" s="113" t="s">
        <v>167</v>
      </c>
      <c r="C44" s="267">
        <f>'[11]Sch C'!D33</f>
        <v>0</v>
      </c>
      <c r="D44" s="267">
        <f>'[11]Sch C'!F33</f>
        <v>0</v>
      </c>
      <c r="E44" s="253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  <c r="M44" s="231">
        <f t="shared" si="5"/>
        <v>0</v>
      </c>
      <c r="N44" s="237">
        <f>SUMMARY!M44</f>
        <v>0</v>
      </c>
    </row>
    <row r="45" spans="1:14" s="41" customFormat="1">
      <c r="A45" s="40">
        <v>250</v>
      </c>
      <c r="B45" s="113" t="s">
        <v>168</v>
      </c>
      <c r="C45" s="267">
        <f>'[11]Sch C'!D34</f>
        <v>0</v>
      </c>
      <c r="D45" s="267">
        <f>'[11]Sch C'!F34</f>
        <v>0</v>
      </c>
      <c r="E45" s="253">
        <f t="shared" si="2"/>
        <v>0</v>
      </c>
      <c r="F45" s="177"/>
      <c r="G45" s="177">
        <f t="shared" si="3"/>
        <v>0</v>
      </c>
      <c r="H45" s="175">
        <f t="shared" si="4"/>
        <v>0</v>
      </c>
      <c r="J45" s="133"/>
      <c r="K45" s="133"/>
      <c r="M45" s="231">
        <f t="shared" si="5"/>
        <v>0</v>
      </c>
      <c r="N45" s="237">
        <f>SUMMARY!M45</f>
        <v>0.95284109747069434</v>
      </c>
    </row>
    <row r="46" spans="1:14" s="41" customFormat="1">
      <c r="A46" s="40">
        <v>270</v>
      </c>
      <c r="B46" s="113" t="s">
        <v>215</v>
      </c>
      <c r="C46" s="267">
        <f>'[11]Sch C'!D35</f>
        <v>0</v>
      </c>
      <c r="D46" s="267">
        <f>'[11]Sch C'!F35</f>
        <v>0</v>
      </c>
      <c r="E46" s="253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  <c r="M46" s="231">
        <f t="shared" si="5"/>
        <v>0</v>
      </c>
      <c r="N46" s="237">
        <f>SUMMARY!M46</f>
        <v>0</v>
      </c>
    </row>
    <row r="47" spans="1:14" s="41" customFormat="1">
      <c r="A47" s="40">
        <v>280</v>
      </c>
      <c r="B47" s="113" t="s">
        <v>216</v>
      </c>
      <c r="C47" s="267">
        <f>'[11]Sch C'!D36</f>
        <v>0</v>
      </c>
      <c r="D47" s="267">
        <f>'[11]Sch C'!F36</f>
        <v>0</v>
      </c>
      <c r="E47" s="253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55">
        <v>0</v>
      </c>
      <c r="K47" s="255">
        <v>0</v>
      </c>
      <c r="M47" s="231">
        <f t="shared" si="5"/>
        <v>0</v>
      </c>
      <c r="N47" s="237">
        <f>SUMMARY!M47</f>
        <v>0.19233028581290676</v>
      </c>
    </row>
    <row r="48" spans="1:14" s="41" customFormat="1">
      <c r="A48" s="40">
        <v>290</v>
      </c>
      <c r="B48" s="113" t="s">
        <v>170</v>
      </c>
      <c r="C48" s="267">
        <f>'[11]Sch C'!D37</f>
        <v>0</v>
      </c>
      <c r="D48" s="267">
        <f>'[11]Sch C'!F37</f>
        <v>0</v>
      </c>
      <c r="E48" s="253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  <c r="M48" s="231">
        <f t="shared" si="5"/>
        <v>0</v>
      </c>
      <c r="N48" s="237">
        <f>SUMMARY!M48</f>
        <v>0</v>
      </c>
    </row>
    <row r="49" spans="1:16" s="41" customFormat="1">
      <c r="A49" s="40">
        <v>300</v>
      </c>
      <c r="B49" s="113" t="s">
        <v>171</v>
      </c>
      <c r="C49" s="267">
        <f>'[11]Sch C'!D38</f>
        <v>3477</v>
      </c>
      <c r="D49" s="267">
        <f>'[11]Sch C'!F38</f>
        <v>0</v>
      </c>
      <c r="E49" s="253">
        <f t="shared" si="2"/>
        <v>3477</v>
      </c>
      <c r="F49" s="177"/>
      <c r="G49" s="177">
        <f t="shared" si="3"/>
        <v>3477</v>
      </c>
      <c r="H49" s="175">
        <f t="shared" si="4"/>
        <v>1.1785758741979773E-3</v>
      </c>
      <c r="J49" s="133"/>
      <c r="K49" s="133"/>
      <c r="M49" s="231">
        <f t="shared" si="5"/>
        <v>0.17971778570320979</v>
      </c>
      <c r="N49" s="237">
        <f>SUMMARY!M49</f>
        <v>1.5984176510929746E-2</v>
      </c>
    </row>
    <row r="50" spans="1:16" s="41" customFormat="1">
      <c r="A50" s="40">
        <v>310</v>
      </c>
      <c r="B50" s="113" t="s">
        <v>172</v>
      </c>
      <c r="C50" s="267">
        <f>'[11]Sch C'!D39</f>
        <v>2190</v>
      </c>
      <c r="D50" s="267">
        <f>'[11]Sch C'!F39</f>
        <v>0</v>
      </c>
      <c r="E50" s="253">
        <f t="shared" si="2"/>
        <v>2190</v>
      </c>
      <c r="F50" s="177"/>
      <c r="G50" s="177">
        <f t="shared" si="3"/>
        <v>2190</v>
      </c>
      <c r="H50" s="175">
        <f t="shared" si="4"/>
        <v>7.4232992939130579E-4</v>
      </c>
      <c r="J50" s="133"/>
      <c r="K50" s="133"/>
      <c r="M50" s="231">
        <f t="shared" si="5"/>
        <v>0.11319584431694836</v>
      </c>
      <c r="N50" s="237">
        <f>SUMMARY!M50</f>
        <v>0.13508290981428747</v>
      </c>
    </row>
    <row r="51" spans="1:16" s="41" customFormat="1">
      <c r="A51" s="40">
        <v>320</v>
      </c>
      <c r="B51" s="113" t="s">
        <v>173</v>
      </c>
      <c r="C51" s="267">
        <f>'[11]Sch C'!D40</f>
        <v>0</v>
      </c>
      <c r="D51" s="267">
        <f>'[11]Sch C'!F40</f>
        <v>0</v>
      </c>
      <c r="E51" s="253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  <c r="M51" s="231">
        <f t="shared" si="5"/>
        <v>0</v>
      </c>
      <c r="N51" s="237">
        <f>SUMMARY!M51</f>
        <v>6.1666189781950142E-3</v>
      </c>
    </row>
    <row r="52" spans="1:16" s="41" customFormat="1">
      <c r="A52" s="40">
        <v>330</v>
      </c>
      <c r="B52" s="113" t="s">
        <v>44</v>
      </c>
      <c r="C52" s="267">
        <f>'[11]Sch C'!D41</f>
        <v>9611</v>
      </c>
      <c r="D52" s="267">
        <f>'[11]Sch C'!F41</f>
        <v>0</v>
      </c>
      <c r="E52" s="253">
        <f t="shared" si="2"/>
        <v>9611</v>
      </c>
      <c r="F52" s="177"/>
      <c r="G52" s="177">
        <f t="shared" si="3"/>
        <v>9611</v>
      </c>
      <c r="H52" s="175">
        <f t="shared" si="4"/>
        <v>3.2577776033697902E-3</v>
      </c>
      <c r="J52" s="133"/>
      <c r="K52" s="133"/>
      <c r="M52" s="231">
        <f t="shared" si="5"/>
        <v>0.49676952499095467</v>
      </c>
      <c r="N52" s="237">
        <f>SUMMARY!M52</f>
        <v>0.42601224458281667</v>
      </c>
    </row>
    <row r="53" spans="1:16" s="41" customFormat="1">
      <c r="A53" s="40">
        <v>340</v>
      </c>
      <c r="B53" s="113" t="s">
        <v>174</v>
      </c>
      <c r="C53" s="267">
        <f>'[11]Sch C'!D42</f>
        <v>0</v>
      </c>
      <c r="D53" s="267">
        <f>'[11]Sch C'!F42</f>
        <v>0</v>
      </c>
      <c r="E53" s="253">
        <f t="shared" si="2"/>
        <v>0</v>
      </c>
      <c r="F53" s="177"/>
      <c r="G53" s="177">
        <f t="shared" si="3"/>
        <v>0</v>
      </c>
      <c r="H53" s="175">
        <f t="shared" si="4"/>
        <v>0</v>
      </c>
      <c r="J53" s="133"/>
      <c r="K53" s="133"/>
      <c r="M53" s="231">
        <f t="shared" si="5"/>
        <v>0</v>
      </c>
      <c r="N53" s="237">
        <f>SUMMARY!M53</f>
        <v>7.6151676590410528E-2</v>
      </c>
    </row>
    <row r="54" spans="1:16" s="41" customFormat="1">
      <c r="A54" s="40">
        <v>350</v>
      </c>
      <c r="B54" s="113" t="s">
        <v>175</v>
      </c>
      <c r="C54" s="267">
        <f>'[11]Sch C'!D43</f>
        <v>2486</v>
      </c>
      <c r="D54" s="267">
        <f>'[11]Sch C'!F43</f>
        <v>0</v>
      </c>
      <c r="E54" s="253">
        <f t="shared" si="2"/>
        <v>2486</v>
      </c>
      <c r="F54" s="177"/>
      <c r="G54" s="177">
        <f t="shared" si="3"/>
        <v>2486</v>
      </c>
      <c r="H54" s="175">
        <f t="shared" si="4"/>
        <v>8.4266310706245949E-4</v>
      </c>
      <c r="J54" s="133"/>
      <c r="K54" s="133"/>
      <c r="M54" s="231">
        <f t="shared" si="5"/>
        <v>0.12849537395978705</v>
      </c>
      <c r="N54" s="237">
        <f>SUMMARY!M54</f>
        <v>0.14480490873334878</v>
      </c>
    </row>
    <row r="55" spans="1:16" s="41" customFormat="1">
      <c r="A55" s="40">
        <v>360</v>
      </c>
      <c r="B55" s="113" t="s">
        <v>176</v>
      </c>
      <c r="C55" s="267">
        <f>'[11]Sch C'!D44</f>
        <v>0</v>
      </c>
      <c r="D55" s="267">
        <f>'[11]Sch C'!F44</f>
        <v>0</v>
      </c>
      <c r="E55" s="253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  <c r="M55" s="231">
        <f t="shared" si="5"/>
        <v>0</v>
      </c>
      <c r="N55" s="237">
        <f>SUMMARY!M55</f>
        <v>0</v>
      </c>
    </row>
    <row r="56" spans="1:16" s="41" customFormat="1">
      <c r="A56" s="40">
        <v>490</v>
      </c>
      <c r="B56" s="113" t="s">
        <v>301</v>
      </c>
      <c r="C56" s="267">
        <f>'[11]Sch C'!D45</f>
        <v>0</v>
      </c>
      <c r="D56" s="267">
        <f>'[11]Sch C'!F45</f>
        <v>0</v>
      </c>
      <c r="E56" s="253">
        <f t="shared" si="2"/>
        <v>0</v>
      </c>
      <c r="F56" s="177"/>
      <c r="G56" s="177">
        <f t="shared" si="3"/>
        <v>0</v>
      </c>
      <c r="H56" s="175">
        <f t="shared" si="4"/>
        <v>0</v>
      </c>
      <c r="J56" s="133"/>
      <c r="K56" s="133"/>
      <c r="M56" s="231">
        <f t="shared" si="5"/>
        <v>0</v>
      </c>
      <c r="N56" s="237">
        <f>SUMMARY!M56</f>
        <v>0.3925260810522348</v>
      </c>
    </row>
    <row r="57" spans="1:16" s="41" customFormat="1">
      <c r="A57" s="40"/>
      <c r="B57" s="113" t="s">
        <v>217</v>
      </c>
      <c r="C57" s="267">
        <f>SUM(C21:C56)</f>
        <v>624028.25</v>
      </c>
      <c r="D57" s="267">
        <f>SUM(D21:D56)</f>
        <v>-84170</v>
      </c>
      <c r="E57" s="177">
        <f>SUM(E21:E56)</f>
        <v>539858.25</v>
      </c>
      <c r="F57" s="177">
        <f>SUM(F21:F56)</f>
        <v>0</v>
      </c>
      <c r="G57" s="177">
        <f t="shared" si="3"/>
        <v>539858.25</v>
      </c>
      <c r="H57" s="175">
        <f t="shared" si="4"/>
        <v>0.1829922084948922</v>
      </c>
      <c r="J57" s="133"/>
      <c r="K57" s="133"/>
      <c r="M57" s="231">
        <f t="shared" si="5"/>
        <v>27.903977360831135</v>
      </c>
      <c r="N57" s="237">
        <f>SUMMARY!M57</f>
        <v>35.330519668088229</v>
      </c>
      <c r="O57" s="232">
        <f>M57/N57-1</f>
        <v>-0.2102018984443359</v>
      </c>
      <c r="P57" s="172">
        <f>IF(O57&gt;=0.2,2.1,0)</f>
        <v>0</v>
      </c>
    </row>
    <row r="58" spans="1:16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6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6" s="41" customFormat="1">
      <c r="A60" s="185">
        <v>230</v>
      </c>
      <c r="B60" s="186" t="s">
        <v>261</v>
      </c>
      <c r="C60" s="267">
        <f>'[11]Sch C'!D57</f>
        <v>0</v>
      </c>
      <c r="D60" s="267">
        <f>'[11]Sch C'!F57</f>
        <v>0</v>
      </c>
      <c r="E60" s="253">
        <f t="shared" ref="E60:E76" si="6">SUM(C60:D60)</f>
        <v>0</v>
      </c>
      <c r="F60" s="173"/>
      <c r="G60" s="173">
        <f>IF(ISERROR(E60+F60),"",(E60+F60))</f>
        <v>0</v>
      </c>
      <c r="H60" s="175">
        <f>IF(ISERROR(G60/$G$183),"",(G60/$G$183))</f>
        <v>0</v>
      </c>
      <c r="J60" s="133"/>
      <c r="K60" s="133"/>
      <c r="M60" s="231">
        <f>IFERROR(G60/G$198,0)</f>
        <v>0</v>
      </c>
      <c r="N60" s="237">
        <f>SUMMARY!M60</f>
        <v>5.4215628193424443</v>
      </c>
    </row>
    <row r="61" spans="1:16" s="41" customFormat="1">
      <c r="A61" s="187">
        <v>240</v>
      </c>
      <c r="B61" s="186" t="s">
        <v>262</v>
      </c>
      <c r="C61" s="267">
        <f>'[11]Sch C'!D58</f>
        <v>30659</v>
      </c>
      <c r="D61" s="267">
        <f>'[11]Sch C'!F58</f>
        <v>0</v>
      </c>
      <c r="E61" s="253">
        <f t="shared" si="6"/>
        <v>30659</v>
      </c>
      <c r="F61" s="173"/>
      <c r="G61" s="173">
        <f t="shared" ref="G61:G76" si="7">IF(ISERROR(E61+F61),"",(E61+F61))</f>
        <v>30659</v>
      </c>
      <c r="H61" s="175">
        <f t="shared" ref="H61:H76" si="8">IF(ISERROR(G61/$G$183),"",(G61/$G$183))</f>
        <v>1.0392280048040204E-2</v>
      </c>
      <c r="J61" s="133"/>
      <c r="K61" s="133"/>
      <c r="M61" s="231">
        <f t="shared" ref="M61:M77" si="9">IFERROR(G61/G$198,0)</f>
        <v>1.5846901328371323</v>
      </c>
      <c r="N61" s="237">
        <f>SUMMARY!M61</f>
        <v>1.3135909419154417</v>
      </c>
    </row>
    <row r="62" spans="1:16" s="41" customFormat="1">
      <c r="A62" s="188">
        <v>250</v>
      </c>
      <c r="B62" s="186" t="s">
        <v>263</v>
      </c>
      <c r="C62" s="267">
        <f>'[11]Sch C'!D59</f>
        <v>13160</v>
      </c>
      <c r="D62" s="267">
        <f>'[11]Sch C'!F59</f>
        <v>0</v>
      </c>
      <c r="E62" s="253">
        <f t="shared" si="6"/>
        <v>13160</v>
      </c>
      <c r="F62" s="173"/>
      <c r="G62" s="173">
        <f t="shared" si="7"/>
        <v>13160</v>
      </c>
      <c r="H62" s="175">
        <f t="shared" si="8"/>
        <v>4.4607588451093996E-3</v>
      </c>
      <c r="J62" s="133"/>
      <c r="K62" s="133"/>
      <c r="M62" s="231">
        <f t="shared" si="9"/>
        <v>0.68020881790458465</v>
      </c>
      <c r="N62" s="237">
        <f>SUMMARY!M62</f>
        <v>1.8916694144309858</v>
      </c>
    </row>
    <row r="63" spans="1:16" s="41" customFormat="1">
      <c r="A63" s="188">
        <v>260</v>
      </c>
      <c r="B63" s="189" t="s">
        <v>316</v>
      </c>
      <c r="C63" s="267">
        <f>'[11]Sch C'!D60</f>
        <v>8487</v>
      </c>
      <c r="D63" s="267">
        <f>'[11]Sch C'!F60</f>
        <v>0</v>
      </c>
      <c r="E63" s="253">
        <f t="shared" si="6"/>
        <v>8487</v>
      </c>
      <c r="F63" s="173"/>
      <c r="G63" s="173">
        <f t="shared" si="7"/>
        <v>8487</v>
      </c>
      <c r="H63" s="175">
        <f t="shared" si="8"/>
        <v>2.876782698969869E-3</v>
      </c>
      <c r="J63" s="133"/>
      <c r="K63" s="133"/>
      <c r="M63" s="231">
        <f t="shared" si="9"/>
        <v>0.43867266242828346</v>
      </c>
      <c r="N63" s="237">
        <f>SUMMARY!M63</f>
        <v>0.34129826186875223</v>
      </c>
    </row>
    <row r="64" spans="1:16" s="41" customFormat="1">
      <c r="A64" s="188">
        <v>270</v>
      </c>
      <c r="B64" s="189" t="s">
        <v>317</v>
      </c>
      <c r="C64" s="267">
        <f>'[11]Sch C'!D61</f>
        <v>8913.82</v>
      </c>
      <c r="D64" s="267">
        <f>'[11]Sch C'!F61</f>
        <v>0</v>
      </c>
      <c r="E64" s="253">
        <f t="shared" si="6"/>
        <v>8913.82</v>
      </c>
      <c r="F64" s="173"/>
      <c r="G64" s="173">
        <f t="shared" si="7"/>
        <v>8913.82</v>
      </c>
      <c r="H64" s="175">
        <f t="shared" si="8"/>
        <v>3.0214590736104153E-3</v>
      </c>
      <c r="J64" s="133"/>
      <c r="K64" s="133"/>
      <c r="M64" s="231">
        <f t="shared" si="9"/>
        <v>0.46073396392205507</v>
      </c>
      <c r="N64" s="237">
        <f>SUMMARY!M64</f>
        <v>0.50198147870596199</v>
      </c>
    </row>
    <row r="65" spans="1:16" s="41" customFormat="1">
      <c r="A65" s="190" t="s">
        <v>337</v>
      </c>
      <c r="B65" s="186" t="s">
        <v>338</v>
      </c>
      <c r="C65" s="267">
        <f>'[11]Sch C'!D62</f>
        <v>0</v>
      </c>
      <c r="D65" s="267">
        <f>'[11]Sch C'!F62</f>
        <v>0</v>
      </c>
      <c r="E65" s="253">
        <f t="shared" si="6"/>
        <v>0</v>
      </c>
      <c r="F65" s="173"/>
      <c r="G65" s="173">
        <f t="shared" si="7"/>
        <v>0</v>
      </c>
      <c r="H65" s="175">
        <f t="shared" si="8"/>
        <v>0</v>
      </c>
      <c r="J65" s="133"/>
      <c r="K65" s="133"/>
      <c r="M65" s="231">
        <f t="shared" si="9"/>
        <v>0</v>
      </c>
      <c r="N65" s="237">
        <f>SUMMARY!M65</f>
        <v>0</v>
      </c>
    </row>
    <row r="66" spans="1:16" s="41" customFormat="1">
      <c r="A66" s="190" t="s">
        <v>339</v>
      </c>
      <c r="B66" s="186" t="s">
        <v>340</v>
      </c>
      <c r="C66" s="267">
        <f>'[11]Sch C'!D63</f>
        <v>0</v>
      </c>
      <c r="D66" s="267">
        <f>'[11]Sch C'!F63</f>
        <v>0</v>
      </c>
      <c r="E66" s="253">
        <f t="shared" si="6"/>
        <v>0</v>
      </c>
      <c r="F66" s="173"/>
      <c r="G66" s="173">
        <f t="shared" si="7"/>
        <v>0</v>
      </c>
      <c r="H66" s="175">
        <f t="shared" si="8"/>
        <v>0</v>
      </c>
      <c r="J66" s="133"/>
      <c r="K66" s="133"/>
      <c r="M66" s="231">
        <f t="shared" si="9"/>
        <v>0</v>
      </c>
      <c r="N66" s="237">
        <f>SUMMARY!M66</f>
        <v>0</v>
      </c>
    </row>
    <row r="67" spans="1:16" s="41" customFormat="1">
      <c r="A67" s="188">
        <v>280</v>
      </c>
      <c r="B67" s="191" t="s">
        <v>266</v>
      </c>
      <c r="C67" s="267">
        <f>'[11]Sch C'!D64</f>
        <v>4461</v>
      </c>
      <c r="D67" s="267">
        <f>'[11]Sch C'!F64</f>
        <v>0</v>
      </c>
      <c r="E67" s="253">
        <f t="shared" si="6"/>
        <v>4461</v>
      </c>
      <c r="F67" s="173"/>
      <c r="G67" s="173">
        <f t="shared" si="7"/>
        <v>4461</v>
      </c>
      <c r="H67" s="175">
        <f t="shared" si="8"/>
        <v>1.5121158972669477E-3</v>
      </c>
      <c r="J67" s="133"/>
      <c r="K67" s="133"/>
      <c r="M67" s="231">
        <f t="shared" si="9"/>
        <v>0.23057838424561947</v>
      </c>
      <c r="N67" s="237">
        <f>SUMMARY!M67</f>
        <v>0.4414637181565908</v>
      </c>
    </row>
    <row r="68" spans="1:16" s="41" customFormat="1">
      <c r="A68" s="188">
        <v>290</v>
      </c>
      <c r="B68" s="191" t="s">
        <v>267</v>
      </c>
      <c r="C68" s="267">
        <f>'[11]Sch C'!D65</f>
        <v>0</v>
      </c>
      <c r="D68" s="267">
        <f>'[11]Sch C'!F65</f>
        <v>0</v>
      </c>
      <c r="E68" s="253">
        <f t="shared" si="6"/>
        <v>0</v>
      </c>
      <c r="F68" s="173"/>
      <c r="G68" s="173">
        <f t="shared" si="7"/>
        <v>0</v>
      </c>
      <c r="H68" s="175">
        <f t="shared" si="8"/>
        <v>0</v>
      </c>
      <c r="J68" s="133"/>
      <c r="K68" s="133"/>
      <c r="M68" s="231">
        <f t="shared" si="9"/>
        <v>0</v>
      </c>
      <c r="N68" s="237">
        <f>SUMMARY!M68</f>
        <v>5.4220702246808278E-2</v>
      </c>
    </row>
    <row r="69" spans="1:16" s="41" customFormat="1">
      <c r="A69" s="188">
        <v>300</v>
      </c>
      <c r="B69" s="191" t="s">
        <v>269</v>
      </c>
      <c r="C69" s="267">
        <f>'[11]Sch C'!D66</f>
        <v>1515</v>
      </c>
      <c r="D69" s="267">
        <f>'[11]Sch C'!F66</f>
        <v>0</v>
      </c>
      <c r="E69" s="253">
        <f t="shared" si="6"/>
        <v>1515</v>
      </c>
      <c r="F69" s="173"/>
      <c r="G69" s="173">
        <f t="shared" si="7"/>
        <v>1515</v>
      </c>
      <c r="H69" s="175">
        <f t="shared" si="8"/>
        <v>5.1352960868850605E-4</v>
      </c>
      <c r="J69" s="133"/>
      <c r="K69" s="133"/>
      <c r="M69" s="231">
        <f t="shared" si="9"/>
        <v>7.8306714219258805E-2</v>
      </c>
      <c r="N69" s="237">
        <f>SUMMARY!M69</f>
        <v>6.88076519559086E-3</v>
      </c>
    </row>
    <row r="70" spans="1:16" s="41" customFormat="1">
      <c r="A70" s="188">
        <v>310</v>
      </c>
      <c r="B70" s="191" t="s">
        <v>318</v>
      </c>
      <c r="C70" s="267">
        <f>'[11]Sch C'!D67</f>
        <v>17042.62</v>
      </c>
      <c r="D70" s="267">
        <f>'[11]Sch C'!F67</f>
        <v>0</v>
      </c>
      <c r="E70" s="253">
        <f t="shared" si="6"/>
        <v>17042.62</v>
      </c>
      <c r="F70" s="173"/>
      <c r="G70" s="173">
        <f t="shared" si="7"/>
        <v>17042.62</v>
      </c>
      <c r="H70" s="175">
        <f t="shared" si="8"/>
        <v>5.7768250690606645E-3</v>
      </c>
      <c r="J70" s="133"/>
      <c r="K70" s="133"/>
      <c r="M70" s="231">
        <f t="shared" si="9"/>
        <v>0.88089212797849792</v>
      </c>
      <c r="N70" s="237">
        <f>SUMMARY!M70</f>
        <v>0.48399538557264771</v>
      </c>
    </row>
    <row r="71" spans="1:16" s="41" customFormat="1">
      <c r="A71" s="188">
        <v>320</v>
      </c>
      <c r="B71" s="191" t="s">
        <v>270</v>
      </c>
      <c r="C71" s="267">
        <f>'[11]Sch C'!D68</f>
        <v>0</v>
      </c>
      <c r="D71" s="267">
        <f>'[11]Sch C'!F68</f>
        <v>0</v>
      </c>
      <c r="E71" s="253">
        <f t="shared" si="6"/>
        <v>0</v>
      </c>
      <c r="F71" s="173"/>
      <c r="G71" s="173">
        <f t="shared" si="7"/>
        <v>0</v>
      </c>
      <c r="H71" s="175">
        <f t="shared" si="8"/>
        <v>0</v>
      </c>
      <c r="J71" s="133"/>
      <c r="K71" s="133"/>
      <c r="M71" s="231">
        <f t="shared" si="9"/>
        <v>0</v>
      </c>
      <c r="N71" s="237">
        <f>SUMMARY!M71</f>
        <v>2.030829461483611E-2</v>
      </c>
    </row>
    <row r="72" spans="1:16" s="41" customFormat="1">
      <c r="A72" s="188">
        <v>330</v>
      </c>
      <c r="B72" s="191" t="s">
        <v>271</v>
      </c>
      <c r="C72" s="267">
        <f>'[11]Sch C'!D69</f>
        <v>17272</v>
      </c>
      <c r="D72" s="267">
        <f>'[11]Sch C'!F69</f>
        <v>0</v>
      </c>
      <c r="E72" s="253">
        <f t="shared" si="6"/>
        <v>17272</v>
      </c>
      <c r="F72" s="173"/>
      <c r="G72" s="173">
        <f t="shared" si="7"/>
        <v>17272</v>
      </c>
      <c r="H72" s="175">
        <f t="shared" si="8"/>
        <v>5.8545765024870479E-3</v>
      </c>
      <c r="J72" s="133"/>
      <c r="K72" s="133"/>
      <c r="M72" s="231">
        <f t="shared" si="9"/>
        <v>0.89274822969969503</v>
      </c>
      <c r="N72" s="237">
        <f>SUMMARY!M72</f>
        <v>0.13610743985575371</v>
      </c>
    </row>
    <row r="73" spans="1:16" s="41" customFormat="1">
      <c r="A73" s="188">
        <v>340</v>
      </c>
      <c r="B73" s="191" t="s">
        <v>272</v>
      </c>
      <c r="C73" s="267">
        <f>'[11]Sch C'!D70</f>
        <v>0</v>
      </c>
      <c r="D73" s="267">
        <f>'[11]Sch C'!F70</f>
        <v>0</v>
      </c>
      <c r="E73" s="253">
        <f t="shared" si="6"/>
        <v>0</v>
      </c>
      <c r="F73" s="173"/>
      <c r="G73" s="173">
        <f t="shared" si="7"/>
        <v>0</v>
      </c>
      <c r="H73" s="175">
        <f t="shared" si="8"/>
        <v>0</v>
      </c>
      <c r="J73" s="133"/>
      <c r="K73" s="133"/>
      <c r="M73" s="231">
        <f t="shared" si="9"/>
        <v>0</v>
      </c>
      <c r="N73" s="237">
        <f>SUMMARY!M73</f>
        <v>0</v>
      </c>
    </row>
    <row r="74" spans="1:16" s="41" customFormat="1">
      <c r="A74" s="188">
        <v>350</v>
      </c>
      <c r="B74" s="41" t="s">
        <v>332</v>
      </c>
      <c r="C74" s="267">
        <f>'[11]Sch C'!D71</f>
        <v>888</v>
      </c>
      <c r="D74" s="267">
        <f>'[11]Sch C'!F71</f>
        <v>0</v>
      </c>
      <c r="E74" s="253">
        <f t="shared" si="6"/>
        <v>888</v>
      </c>
      <c r="F74" s="173"/>
      <c r="G74" s="173">
        <f t="shared" si="7"/>
        <v>888</v>
      </c>
      <c r="H74" s="175">
        <f t="shared" si="8"/>
        <v>3.0099953301346099E-4</v>
      </c>
      <c r="J74" s="133"/>
      <c r="K74" s="133"/>
      <c r="M74" s="231">
        <f t="shared" si="9"/>
        <v>4.5898588928516046E-2</v>
      </c>
      <c r="N74" s="237">
        <f>SUMMARY!M74</f>
        <v>2.3935071010405172E-2</v>
      </c>
    </row>
    <row r="75" spans="1:16" s="41" customFormat="1">
      <c r="A75" s="188">
        <v>360</v>
      </c>
      <c r="B75" s="191" t="s">
        <v>177</v>
      </c>
      <c r="C75" s="267">
        <f>'[11]Sch C'!D72</f>
        <v>0</v>
      </c>
      <c r="D75" s="267">
        <f>'[11]Sch C'!F72</f>
        <v>0</v>
      </c>
      <c r="E75" s="253">
        <f t="shared" si="6"/>
        <v>0</v>
      </c>
      <c r="F75" s="173"/>
      <c r="G75" s="173">
        <f t="shared" si="7"/>
        <v>0</v>
      </c>
      <c r="H75" s="175">
        <f t="shared" si="8"/>
        <v>0</v>
      </c>
      <c r="J75" s="133"/>
      <c r="K75" s="133"/>
      <c r="M75" s="231">
        <f t="shared" si="9"/>
        <v>0</v>
      </c>
      <c r="N75" s="237">
        <f>SUMMARY!M75</f>
        <v>-4.5417592050104689E-3</v>
      </c>
    </row>
    <row r="76" spans="1:16" s="41" customFormat="1">
      <c r="A76" s="188">
        <v>490</v>
      </c>
      <c r="B76" s="113" t="s">
        <v>301</v>
      </c>
      <c r="C76" s="267">
        <f>'[11]Sch C'!D73</f>
        <v>0</v>
      </c>
      <c r="D76" s="267">
        <f>'[11]Sch C'!F73</f>
        <v>0</v>
      </c>
      <c r="E76" s="253">
        <f t="shared" si="6"/>
        <v>0</v>
      </c>
      <c r="F76" s="173"/>
      <c r="G76" s="173">
        <f t="shared" si="7"/>
        <v>0</v>
      </c>
      <c r="H76" s="175">
        <f t="shared" si="8"/>
        <v>0</v>
      </c>
      <c r="J76" s="133"/>
      <c r="K76" s="133"/>
      <c r="M76" s="231">
        <f t="shared" si="9"/>
        <v>0</v>
      </c>
      <c r="N76" s="237">
        <f>SUMMARY!M76</f>
        <v>6.8126388075157029E-4</v>
      </c>
    </row>
    <row r="77" spans="1:16" s="41" customFormat="1">
      <c r="A77" s="40"/>
      <c r="B77" s="113" t="s">
        <v>219</v>
      </c>
      <c r="C77" s="267">
        <f>SUM(C60:C76)</f>
        <v>102398.44</v>
      </c>
      <c r="D77" s="267">
        <f>SUM(D60:D76)</f>
        <v>0</v>
      </c>
      <c r="E77" s="176">
        <f>SUM(E60:E76)</f>
        <v>102398.44</v>
      </c>
      <c r="F77" s="176">
        <f>SUM(F60:F76)</f>
        <v>0</v>
      </c>
      <c r="G77" s="177">
        <f>IF(ISERROR(E77+F77),"",(E77+F77))</f>
        <v>102398.44</v>
      </c>
      <c r="H77" s="175">
        <f>IF(ISERROR(G77/$G$183),"",(G77/$G$183))</f>
        <v>3.4709327276246517E-2</v>
      </c>
      <c r="J77" s="133"/>
      <c r="K77" s="133"/>
      <c r="M77" s="231">
        <f t="shared" si="9"/>
        <v>5.2927296221636428</v>
      </c>
      <c r="N77" s="237">
        <f>SUMMARY!M77</f>
        <v>10.633153797591957</v>
      </c>
      <c r="O77" s="232"/>
      <c r="P77" s="172"/>
    </row>
    <row r="78" spans="1:16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6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6" s="41" customFormat="1">
      <c r="A80" s="127" t="s">
        <v>201</v>
      </c>
      <c r="B80" s="113" t="s">
        <v>40</v>
      </c>
      <c r="C80" s="267">
        <f>'[11]Sch C'!D78</f>
        <v>49000</v>
      </c>
      <c r="D80" s="267">
        <f>'[11]Sch C'!F78</f>
        <v>0</v>
      </c>
      <c r="E80" s="253">
        <f t="shared" ref="E80:E91" si="10">SUM(C80:D80)</f>
        <v>49000</v>
      </c>
      <c r="F80" s="174"/>
      <c r="G80" s="174">
        <f>IF(ISERROR(E80+F80),"",(E80+F80))</f>
        <v>49000</v>
      </c>
      <c r="H80" s="175">
        <f t="shared" ref="H80:H92" si="11">IF(ISERROR(G80/$G$183),"",(G80/$G$183))</f>
        <v>1.6609208465832869E-2</v>
      </c>
      <c r="J80" s="255">
        <v>2000</v>
      </c>
      <c r="K80" s="255">
        <v>2080</v>
      </c>
      <c r="M80" s="231">
        <f t="shared" ref="M80:M92" si="12">IFERROR(G80/G$198,0)</f>
        <v>2.5326924070915386</v>
      </c>
      <c r="N80" s="237">
        <f>SUMMARY!M80</f>
        <v>2.6967785756134783</v>
      </c>
    </row>
    <row r="81" spans="1:16" s="41" customFormat="1">
      <c r="A81" s="127" t="s">
        <v>202</v>
      </c>
      <c r="B81" s="113" t="s">
        <v>23</v>
      </c>
      <c r="C81" s="267">
        <f>'[11]Sch C'!D79</f>
        <v>10654</v>
      </c>
      <c r="D81" s="267">
        <f>'[11]Sch C'!F79</f>
        <v>0</v>
      </c>
      <c r="E81" s="253">
        <f t="shared" si="10"/>
        <v>10654</v>
      </c>
      <c r="F81" s="177"/>
      <c r="G81" s="177">
        <f>IF(ISERROR(E81+F81),"",(E81+F81))</f>
        <v>10654</v>
      </c>
      <c r="H81" s="175">
        <f t="shared" si="11"/>
        <v>3.6113164692853756E-3</v>
      </c>
      <c r="J81" s="133"/>
      <c r="K81" s="133"/>
      <c r="M81" s="231">
        <f t="shared" si="12"/>
        <v>0.55067969194190314</v>
      </c>
      <c r="N81" s="237">
        <f>SUMMARY!M81</f>
        <v>0.51090140294941844</v>
      </c>
    </row>
    <row r="82" spans="1:16" s="41" customFormat="1">
      <c r="A82" s="127" t="s">
        <v>209</v>
      </c>
      <c r="B82" s="113" t="s">
        <v>43</v>
      </c>
      <c r="C82" s="267">
        <f>'[11]Sch C'!D80</f>
        <v>340</v>
      </c>
      <c r="D82" s="267">
        <f>'[11]Sch C'!F80</f>
        <v>0</v>
      </c>
      <c r="E82" s="253">
        <f t="shared" si="10"/>
        <v>340</v>
      </c>
      <c r="F82" s="177"/>
      <c r="G82" s="177">
        <f>IF(ISERROR(E82+F82),"",(E82+F82))</f>
        <v>340</v>
      </c>
      <c r="H82" s="175">
        <f t="shared" si="11"/>
        <v>1.1524756894659543E-4</v>
      </c>
      <c r="J82" s="133"/>
      <c r="K82" s="133"/>
      <c r="M82" s="231">
        <f t="shared" si="12"/>
        <v>1.7573784049206596E-2</v>
      </c>
      <c r="N82" s="237">
        <f>SUMMARY!M82</f>
        <v>0.38492322156063935</v>
      </c>
    </row>
    <row r="83" spans="1:16" s="41" customFormat="1">
      <c r="A83" s="40">
        <v>230</v>
      </c>
      <c r="B83" s="113" t="s">
        <v>42</v>
      </c>
      <c r="C83" s="267">
        <f>'[11]Sch C'!D81</f>
        <v>0</v>
      </c>
      <c r="D83" s="267">
        <f>'[11]Sch C'!F81</f>
        <v>0</v>
      </c>
      <c r="E83" s="253">
        <f t="shared" si="10"/>
        <v>0</v>
      </c>
      <c r="F83" s="177"/>
      <c r="G83" s="177">
        <f>IF(ISERROR(E83+F83),"",(E83+F83))</f>
        <v>0</v>
      </c>
      <c r="H83" s="175">
        <f t="shared" si="11"/>
        <v>0</v>
      </c>
      <c r="J83" s="133"/>
      <c r="K83" s="133"/>
      <c r="M83" s="231">
        <f t="shared" si="12"/>
        <v>0</v>
      </c>
      <c r="N83" s="237">
        <f>SUMMARY!M83</f>
        <v>4.51410443321116E-2</v>
      </c>
    </row>
    <row r="84" spans="1:16" s="41" customFormat="1">
      <c r="A84" s="40">
        <v>240</v>
      </c>
      <c r="B84" s="193" t="s">
        <v>274</v>
      </c>
      <c r="C84" s="267">
        <f>'[11]Sch C'!D82</f>
        <v>14482</v>
      </c>
      <c r="D84" s="267">
        <f>'[11]Sch C'!F82</f>
        <v>0</v>
      </c>
      <c r="E84" s="253">
        <f t="shared" si="10"/>
        <v>14482</v>
      </c>
      <c r="F84" s="177"/>
      <c r="G84" s="177">
        <f t="shared" ref="G84:G91" si="13">IF(ISERROR(E84+F84),"",(E84+F84))</f>
        <v>14482</v>
      </c>
      <c r="H84" s="175">
        <f t="shared" si="11"/>
        <v>4.9088685102488087E-3</v>
      </c>
      <c r="J84" s="133"/>
      <c r="K84" s="133"/>
      <c r="M84" s="231">
        <f t="shared" si="12"/>
        <v>0.74853982529591157</v>
      </c>
      <c r="N84" s="237">
        <f>SUMMARY!M84</f>
        <v>0.10878875823761576</v>
      </c>
    </row>
    <row r="85" spans="1:16" s="41" customFormat="1">
      <c r="A85" s="40">
        <v>310</v>
      </c>
      <c r="B85" s="113" t="s">
        <v>44</v>
      </c>
      <c r="C85" s="267">
        <f>'[11]Sch C'!D83</f>
        <v>20039</v>
      </c>
      <c r="D85" s="267">
        <f>'[11]Sch C'!F83</f>
        <v>0</v>
      </c>
      <c r="E85" s="253">
        <f t="shared" si="10"/>
        <v>20039</v>
      </c>
      <c r="F85" s="177"/>
      <c r="G85" s="177">
        <f t="shared" si="13"/>
        <v>20039</v>
      </c>
      <c r="H85" s="175">
        <f t="shared" si="11"/>
        <v>6.7924883356494875E-3</v>
      </c>
      <c r="J85" s="133"/>
      <c r="K85" s="133"/>
      <c r="M85" s="231">
        <f t="shared" si="12"/>
        <v>1.0357678193001498</v>
      </c>
      <c r="N85" s="237">
        <f>SUMMARY!M85</f>
        <v>0.65728516343520504</v>
      </c>
    </row>
    <row r="86" spans="1:16" s="41" customFormat="1">
      <c r="A86" s="40">
        <v>320</v>
      </c>
      <c r="B86" s="113" t="s">
        <v>45</v>
      </c>
      <c r="C86" s="267">
        <f>'[11]Sch C'!D84</f>
        <v>85106</v>
      </c>
      <c r="D86" s="267">
        <f>'[11]Sch C'!F84</f>
        <v>0</v>
      </c>
      <c r="E86" s="253">
        <f t="shared" si="10"/>
        <v>85106</v>
      </c>
      <c r="F86" s="177"/>
      <c r="G86" s="177">
        <f t="shared" si="13"/>
        <v>85106</v>
      </c>
      <c r="H86" s="175">
        <f t="shared" si="11"/>
        <v>2.884782236108515E-2</v>
      </c>
      <c r="J86" s="133"/>
      <c r="K86" s="133"/>
      <c r="M86" s="231">
        <f t="shared" si="12"/>
        <v>4.3989248979169897</v>
      </c>
      <c r="N86" s="237">
        <f>SUMMARY!M86</f>
        <v>0.8642678911249484</v>
      </c>
    </row>
    <row r="87" spans="1:16" s="41" customFormat="1">
      <c r="A87" s="40">
        <v>330</v>
      </c>
      <c r="B87" s="113" t="s">
        <v>46</v>
      </c>
      <c r="C87" s="267">
        <f>'[11]Sch C'!D85</f>
        <v>6730</v>
      </c>
      <c r="D87" s="267">
        <f>'[11]Sch C'!F85</f>
        <v>0</v>
      </c>
      <c r="E87" s="253">
        <f t="shared" si="10"/>
        <v>6730</v>
      </c>
      <c r="F87" s="177"/>
      <c r="G87" s="177">
        <f t="shared" si="13"/>
        <v>6730</v>
      </c>
      <c r="H87" s="175">
        <f t="shared" si="11"/>
        <v>2.2812239382664331E-3</v>
      </c>
      <c r="J87" s="133"/>
      <c r="K87" s="133"/>
      <c r="M87" s="231">
        <f t="shared" si="12"/>
        <v>0.34785754897400112</v>
      </c>
      <c r="N87" s="237">
        <f>SUMMARY!M87</f>
        <v>1.0171775691596383</v>
      </c>
    </row>
    <row r="88" spans="1:16" s="41" customFormat="1">
      <c r="A88" s="40">
        <v>340</v>
      </c>
      <c r="B88" s="113" t="s">
        <v>221</v>
      </c>
      <c r="C88" s="267">
        <f>'[11]Sch C'!D86</f>
        <v>31025</v>
      </c>
      <c r="D88" s="267">
        <f>'[11]Sch C'!F86</f>
        <v>0</v>
      </c>
      <c r="E88" s="253">
        <f t="shared" si="10"/>
        <v>31025</v>
      </c>
      <c r="F88" s="177"/>
      <c r="G88" s="177">
        <f t="shared" si="13"/>
        <v>31025</v>
      </c>
      <c r="H88" s="175">
        <f t="shared" si="11"/>
        <v>1.0516340666376833E-2</v>
      </c>
      <c r="J88" s="133"/>
      <c r="K88" s="133"/>
      <c r="M88" s="231">
        <f t="shared" si="12"/>
        <v>1.6036077944901019</v>
      </c>
      <c r="N88" s="237">
        <f>SUMMARY!M88</f>
        <v>0.80890003133813848</v>
      </c>
    </row>
    <row r="89" spans="1:16" s="41" customFormat="1">
      <c r="A89" s="40">
        <v>350</v>
      </c>
      <c r="B89" s="113" t="s">
        <v>48</v>
      </c>
      <c r="C89" s="267">
        <f>'[11]Sch C'!D87</f>
        <v>36333</v>
      </c>
      <c r="D89" s="267">
        <f>'[11]Sch C'!F87</f>
        <v>0</v>
      </c>
      <c r="E89" s="253">
        <f t="shared" si="10"/>
        <v>36333</v>
      </c>
      <c r="F89" s="177"/>
      <c r="G89" s="177">
        <f t="shared" si="13"/>
        <v>36333</v>
      </c>
      <c r="H89" s="175">
        <f t="shared" si="11"/>
        <v>1.2315558595696035E-2</v>
      </c>
      <c r="J89" s="133"/>
      <c r="K89" s="133"/>
      <c r="M89" s="231">
        <f t="shared" si="12"/>
        <v>1.8779655760583036</v>
      </c>
      <c r="N89" s="237">
        <f>SUMMARY!M89</f>
        <v>2.4554858546909557</v>
      </c>
    </row>
    <row r="90" spans="1:16" s="41" customFormat="1">
      <c r="A90" s="40">
        <v>360</v>
      </c>
      <c r="B90" s="113" t="s">
        <v>178</v>
      </c>
      <c r="C90" s="267">
        <f>'[11]Sch C'!D88</f>
        <v>0</v>
      </c>
      <c r="D90" s="267">
        <f>'[11]Sch C'!F88</f>
        <v>0</v>
      </c>
      <c r="E90" s="253">
        <f t="shared" si="10"/>
        <v>0</v>
      </c>
      <c r="F90" s="177"/>
      <c r="G90" s="177">
        <f t="shared" si="13"/>
        <v>0</v>
      </c>
      <c r="H90" s="175">
        <f t="shared" si="11"/>
        <v>0</v>
      </c>
      <c r="J90" s="133"/>
      <c r="K90" s="133"/>
      <c r="M90" s="231">
        <f t="shared" si="12"/>
        <v>0</v>
      </c>
      <c r="N90" s="237">
        <f>SUMMARY!M90</f>
        <v>0</v>
      </c>
    </row>
    <row r="91" spans="1:16" s="41" customFormat="1">
      <c r="A91" s="40">
        <v>490</v>
      </c>
      <c r="B91" s="113" t="s">
        <v>301</v>
      </c>
      <c r="C91" s="267">
        <f>'[11]Sch C'!D89</f>
        <v>0</v>
      </c>
      <c r="D91" s="267">
        <f>'[11]Sch C'!F89</f>
        <v>0</v>
      </c>
      <c r="E91" s="253">
        <f t="shared" si="10"/>
        <v>0</v>
      </c>
      <c r="F91" s="177"/>
      <c r="G91" s="177">
        <f t="shared" si="13"/>
        <v>0</v>
      </c>
      <c r="H91" s="175">
        <f t="shared" si="11"/>
        <v>0</v>
      </c>
      <c r="J91" s="133"/>
      <c r="K91" s="133"/>
      <c r="M91" s="231">
        <f t="shared" si="12"/>
        <v>0</v>
      </c>
      <c r="N91" s="237">
        <f>SUMMARY!M91</f>
        <v>0.51024847964610609</v>
      </c>
    </row>
    <row r="92" spans="1:16" s="41" customFormat="1">
      <c r="A92" s="40"/>
      <c r="B92" s="113" t="s">
        <v>49</v>
      </c>
      <c r="C92" s="267">
        <f>SUM(C80:C91)</f>
        <v>253709</v>
      </c>
      <c r="D92" s="267">
        <f>SUM(D80:D91)</f>
        <v>0</v>
      </c>
      <c r="E92" s="177">
        <f>SUM(E80:E91)</f>
        <v>253709</v>
      </c>
      <c r="F92" s="177">
        <f>SUM(F80:F91)</f>
        <v>0</v>
      </c>
      <c r="G92" s="177">
        <f>IF(ISERROR(E92+F92),"",(E92+F92))</f>
        <v>253709</v>
      </c>
      <c r="H92" s="175">
        <f t="shared" si="11"/>
        <v>8.5998074911387584E-2</v>
      </c>
      <c r="J92" s="133"/>
      <c r="K92" s="133"/>
      <c r="M92" s="231">
        <f t="shared" si="12"/>
        <v>13.113609345118107</v>
      </c>
      <c r="N92" s="237">
        <f>SUMMARY!M92</f>
        <v>10.059897992088256</v>
      </c>
      <c r="O92" s="232">
        <f>M92/N92-1</f>
        <v>0.30355291429709164</v>
      </c>
      <c r="P92" s="172">
        <f>IF(O92&gt;=0.2,0.6,0)</f>
        <v>0.6</v>
      </c>
    </row>
    <row r="93" spans="1:16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6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6" s="41" customFormat="1">
      <c r="A95" s="127" t="s">
        <v>201</v>
      </c>
      <c r="B95" s="113" t="s">
        <v>40</v>
      </c>
      <c r="C95" s="267">
        <f>'[11]Sch C'!D93</f>
        <v>137910</v>
      </c>
      <c r="D95" s="267">
        <f>'[11]Sch C'!F93</f>
        <v>0</v>
      </c>
      <c r="E95" s="253">
        <f t="shared" ref="E95:E100" si="14">SUM(C95:D95)</f>
        <v>137910</v>
      </c>
      <c r="F95" s="174"/>
      <c r="G95" s="174">
        <f t="shared" ref="G95:G101" si="15">IF(ISERROR(E95+F95),"",(E95+F95))</f>
        <v>137910</v>
      </c>
      <c r="H95" s="175">
        <f t="shared" ref="H95:H101" si="16">IF(ISERROR(G95/$G$183),"",(G95/$G$183))</f>
        <v>4.6746447745367577E-2</v>
      </c>
      <c r="J95" s="255">
        <v>10054</v>
      </c>
      <c r="K95" s="255">
        <v>10158</v>
      </c>
      <c r="M95" s="231">
        <f t="shared" ref="M95:M101" si="17">IFERROR(G95/G$198,0)</f>
        <v>7.1282369359590634</v>
      </c>
      <c r="N95" s="237">
        <f>SUMMARY!M95</f>
        <v>5.9213296908424509</v>
      </c>
    </row>
    <row r="96" spans="1:16" s="41" customFormat="1">
      <c r="A96" s="127" t="s">
        <v>202</v>
      </c>
      <c r="B96" s="113" t="s">
        <v>23</v>
      </c>
      <c r="C96" s="267">
        <f>'[11]Sch C'!D94</f>
        <v>21722</v>
      </c>
      <c r="D96" s="267">
        <f>'[11]Sch C'!F94</f>
        <v>0</v>
      </c>
      <c r="E96" s="253">
        <f t="shared" si="14"/>
        <v>21722</v>
      </c>
      <c r="F96" s="177"/>
      <c r="G96" s="177">
        <f t="shared" si="15"/>
        <v>21722</v>
      </c>
      <c r="H96" s="175">
        <f t="shared" si="16"/>
        <v>7.3629638019351348E-3</v>
      </c>
      <c r="J96" s="133"/>
      <c r="K96" s="133"/>
      <c r="M96" s="231">
        <f t="shared" si="17"/>
        <v>1.1227580503437224</v>
      </c>
      <c r="N96" s="237">
        <f>SUMMARY!M96</f>
        <v>1.0135787700007721</v>
      </c>
    </row>
    <row r="97" spans="1:16" s="41" customFormat="1">
      <c r="A97" s="40">
        <v>310</v>
      </c>
      <c r="B97" s="113" t="s">
        <v>77</v>
      </c>
      <c r="C97" s="267">
        <f>'[11]Sch C'!D95</f>
        <v>3157</v>
      </c>
      <c r="D97" s="267">
        <f>'[11]Sch C'!F95</f>
        <v>0</v>
      </c>
      <c r="E97" s="253">
        <f t="shared" si="14"/>
        <v>3157</v>
      </c>
      <c r="F97" s="177"/>
      <c r="G97" s="177">
        <f t="shared" si="15"/>
        <v>3157</v>
      </c>
      <c r="H97" s="175">
        <f t="shared" si="16"/>
        <v>1.0701075740129464E-3</v>
      </c>
      <c r="J97" s="133"/>
      <c r="K97" s="133"/>
      <c r="M97" s="231">
        <f t="shared" si="17"/>
        <v>0.16317775365689771</v>
      </c>
      <c r="N97" s="237">
        <f>SUMMARY!M97</f>
        <v>0.32210610457854744</v>
      </c>
    </row>
    <row r="98" spans="1:16" s="41" customFormat="1">
      <c r="A98" s="40">
        <v>380</v>
      </c>
      <c r="B98" s="113" t="s">
        <v>51</v>
      </c>
      <c r="C98" s="267">
        <f>'[11]Sch C'!D96</f>
        <v>119208</v>
      </c>
      <c r="D98" s="267">
        <f>'[11]Sch C'!F96</f>
        <v>0</v>
      </c>
      <c r="E98" s="253">
        <f t="shared" si="14"/>
        <v>119208</v>
      </c>
      <c r="F98" s="177"/>
      <c r="G98" s="177">
        <f t="shared" si="15"/>
        <v>119208</v>
      </c>
      <c r="H98" s="175">
        <f t="shared" si="16"/>
        <v>4.0407153526428673E-2</v>
      </c>
      <c r="J98" s="133"/>
      <c r="K98" s="133"/>
      <c r="M98" s="231">
        <f t="shared" si="17"/>
        <v>6.1615754380524113</v>
      </c>
      <c r="N98" s="237">
        <f>SUMMARY!M98</f>
        <v>6.8555198724674016</v>
      </c>
    </row>
    <row r="99" spans="1:16" s="41" customFormat="1">
      <c r="A99" s="40">
        <v>390</v>
      </c>
      <c r="B99" s="113" t="s">
        <v>52</v>
      </c>
      <c r="C99" s="267">
        <f>'[11]Sch C'!D97</f>
        <v>2426</v>
      </c>
      <c r="D99" s="267">
        <f>'[11]Sch C'!F97</f>
        <v>0</v>
      </c>
      <c r="E99" s="253">
        <f t="shared" si="14"/>
        <v>2426</v>
      </c>
      <c r="F99" s="177"/>
      <c r="G99" s="177">
        <f t="shared" si="15"/>
        <v>2426</v>
      </c>
      <c r="H99" s="175">
        <f t="shared" si="16"/>
        <v>8.2232530077776624E-4</v>
      </c>
      <c r="J99" s="133"/>
      <c r="K99" s="133"/>
      <c r="M99" s="231">
        <f t="shared" si="17"/>
        <v>0.12539411795110353</v>
      </c>
      <c r="N99" s="237">
        <f>SUMMARY!M99</f>
        <v>0.63233432797859923</v>
      </c>
    </row>
    <row r="100" spans="1:16" s="41" customFormat="1">
      <c r="A100" s="40">
        <v>490</v>
      </c>
      <c r="B100" s="113" t="s">
        <v>301</v>
      </c>
      <c r="C100" s="267">
        <f>'[11]Sch C'!D98</f>
        <v>0</v>
      </c>
      <c r="D100" s="267">
        <f>'[11]Sch C'!F98</f>
        <v>-45</v>
      </c>
      <c r="E100" s="253">
        <f t="shared" si="14"/>
        <v>-45</v>
      </c>
      <c r="F100" s="177"/>
      <c r="G100" s="177">
        <f t="shared" si="15"/>
        <v>-45</v>
      </c>
      <c r="H100" s="175">
        <f t="shared" si="16"/>
        <v>-1.5253354713519983E-5</v>
      </c>
      <c r="J100" s="133"/>
      <c r="K100" s="133"/>
      <c r="M100" s="231">
        <f t="shared" si="17"/>
        <v>-2.3259420065126378E-3</v>
      </c>
      <c r="N100" s="237">
        <f>SUMMARY!M100</f>
        <v>2.6342203389060719E-2</v>
      </c>
    </row>
    <row r="101" spans="1:16" s="41" customFormat="1">
      <c r="A101" s="40"/>
      <c r="B101" s="113" t="s">
        <v>54</v>
      </c>
      <c r="C101" s="267">
        <f>SUM(C95:C100)</f>
        <v>284423</v>
      </c>
      <c r="D101" s="267">
        <f>SUM(D95:D100)</f>
        <v>-45</v>
      </c>
      <c r="E101" s="177">
        <f>SUM(E95:E100)</f>
        <v>284378</v>
      </c>
      <c r="F101" s="177">
        <f>SUM(F95:F100)</f>
        <v>0</v>
      </c>
      <c r="G101" s="177">
        <f t="shared" si="15"/>
        <v>284378</v>
      </c>
      <c r="H101" s="175">
        <f t="shared" si="16"/>
        <v>9.6393744593808575E-2</v>
      </c>
      <c r="J101" s="133"/>
      <c r="K101" s="133"/>
      <c r="M101" s="231">
        <f t="shared" si="17"/>
        <v>14.698816353956685</v>
      </c>
      <c r="N101" s="237">
        <f>SUMMARY!M101</f>
        <v>14.771210969256831</v>
      </c>
      <c r="O101" s="232">
        <f>M101/N101-1</f>
        <v>-4.9010616293287956E-3</v>
      </c>
      <c r="P101" s="172">
        <f>IF(O101&gt;=0.2,0.9,0)</f>
        <v>0</v>
      </c>
    </row>
    <row r="102" spans="1:16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6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6" s="41" customFormat="1">
      <c r="A104" s="127" t="s">
        <v>201</v>
      </c>
      <c r="B104" s="113" t="s">
        <v>40</v>
      </c>
      <c r="C104" s="267">
        <f>'[11]Sch C'!D102</f>
        <v>34279</v>
      </c>
      <c r="D104" s="267">
        <f>'[11]Sch C'!F102</f>
        <v>0</v>
      </c>
      <c r="E104" s="253">
        <f t="shared" ref="E104:E109" si="18">SUM(C104:D104)</f>
        <v>34279</v>
      </c>
      <c r="F104" s="174"/>
      <c r="G104" s="174">
        <f t="shared" ref="G104:G110" si="19">IF(ISERROR(E104+F104),"",(E104+F104))</f>
        <v>34279</v>
      </c>
      <c r="H104" s="175">
        <f t="shared" ref="H104:H110" si="20">IF(ISERROR(G104/$G$183),"",(G104/$G$183))</f>
        <v>1.1619327693883366E-2</v>
      </c>
      <c r="J104" s="255">
        <v>3364</v>
      </c>
      <c r="K104" s="255">
        <v>3364</v>
      </c>
      <c r="M104" s="231">
        <f t="shared" ref="M104:M110" si="21">IFERROR(G104/G$198,0)</f>
        <v>1.7717992453610378</v>
      </c>
      <c r="N104" s="237">
        <f>SUMMARY!M104</f>
        <v>1.8769967617256869</v>
      </c>
    </row>
    <row r="105" spans="1:16" s="41" customFormat="1">
      <c r="A105" s="127" t="s">
        <v>202</v>
      </c>
      <c r="B105" s="113" t="s">
        <v>23</v>
      </c>
      <c r="C105" s="267">
        <f>'[11]Sch C'!D103</f>
        <v>4466</v>
      </c>
      <c r="D105" s="267">
        <f>'[11]Sch C'!F103</f>
        <v>0</v>
      </c>
      <c r="E105" s="253">
        <f t="shared" si="18"/>
        <v>4466</v>
      </c>
      <c r="F105" s="177"/>
      <c r="G105" s="177">
        <f t="shared" si="19"/>
        <v>4466</v>
      </c>
      <c r="H105" s="175">
        <f t="shared" si="20"/>
        <v>1.5138107144573388E-3</v>
      </c>
      <c r="J105" s="133"/>
      <c r="K105" s="133"/>
      <c r="M105" s="231">
        <f t="shared" si="21"/>
        <v>0.23083682224634311</v>
      </c>
      <c r="N105" s="237">
        <f>SUMMARY!M105</f>
        <v>0.30704885570376833</v>
      </c>
    </row>
    <row r="106" spans="1:16" s="41" customFormat="1">
      <c r="A106" s="40">
        <v>110</v>
      </c>
      <c r="B106" s="113" t="s">
        <v>43</v>
      </c>
      <c r="C106" s="267">
        <f>'[11]Sch C'!D104</f>
        <v>2807</v>
      </c>
      <c r="D106" s="267">
        <f>'[11]Sch C'!F104</f>
        <v>0</v>
      </c>
      <c r="E106" s="253">
        <f t="shared" si="18"/>
        <v>2807</v>
      </c>
      <c r="F106" s="177"/>
      <c r="G106" s="177">
        <f t="shared" si="19"/>
        <v>2807</v>
      </c>
      <c r="H106" s="175">
        <f t="shared" si="20"/>
        <v>9.5147037068556877E-4</v>
      </c>
      <c r="J106" s="133"/>
      <c r="K106" s="133"/>
      <c r="M106" s="231">
        <f t="shared" si="21"/>
        <v>0.14508709360624386</v>
      </c>
      <c r="N106" s="237">
        <f>SUMMARY!M106</f>
        <v>0.11829334314353321</v>
      </c>
    </row>
    <row r="107" spans="1:16" s="41" customFormat="1">
      <c r="A107" s="40">
        <v>310</v>
      </c>
      <c r="B107" s="113" t="s">
        <v>77</v>
      </c>
      <c r="C107" s="267">
        <f>'[11]Sch C'!D105</f>
        <v>141</v>
      </c>
      <c r="D107" s="267">
        <f>'[11]Sch C'!F105</f>
        <v>0</v>
      </c>
      <c r="E107" s="253">
        <f t="shared" si="18"/>
        <v>141</v>
      </c>
      <c r="F107" s="177"/>
      <c r="G107" s="177">
        <f t="shared" si="19"/>
        <v>141</v>
      </c>
      <c r="H107" s="175">
        <f t="shared" si="20"/>
        <v>4.779384476902928E-5</v>
      </c>
      <c r="J107" s="133"/>
      <c r="K107" s="133"/>
      <c r="M107" s="231">
        <f t="shared" si="21"/>
        <v>7.2879516204062645E-3</v>
      </c>
      <c r="N107" s="237">
        <f>SUMMARY!M107</f>
        <v>6.4038804790647608E-4</v>
      </c>
    </row>
    <row r="108" spans="1:16" s="41" customFormat="1">
      <c r="A108" s="40">
        <v>410</v>
      </c>
      <c r="B108" s="113" t="s">
        <v>56</v>
      </c>
      <c r="C108" s="267">
        <f>'[11]Sch C'!D106</f>
        <v>6738</v>
      </c>
      <c r="D108" s="267">
        <f>'[11]Sch C'!F106</f>
        <v>0</v>
      </c>
      <c r="E108" s="253">
        <f t="shared" si="18"/>
        <v>6738</v>
      </c>
      <c r="F108" s="177"/>
      <c r="G108" s="177">
        <f t="shared" si="19"/>
        <v>6738</v>
      </c>
      <c r="H108" s="175">
        <f t="shared" si="20"/>
        <v>2.283935645771059E-3</v>
      </c>
      <c r="J108" s="133"/>
      <c r="K108" s="133"/>
      <c r="M108" s="231">
        <f t="shared" si="21"/>
        <v>0.34827104977515894</v>
      </c>
      <c r="N108" s="237">
        <f>SUMMARY!M108</f>
        <v>0.1609415521007907</v>
      </c>
    </row>
    <row r="109" spans="1:16" s="41" customFormat="1">
      <c r="A109" s="40">
        <v>490</v>
      </c>
      <c r="B109" s="113" t="s">
        <v>301</v>
      </c>
      <c r="C109" s="267">
        <f>'[11]Sch C'!D107</f>
        <v>0</v>
      </c>
      <c r="D109" s="267">
        <f>'[11]Sch C'!F107</f>
        <v>0</v>
      </c>
      <c r="E109" s="253">
        <f t="shared" si="18"/>
        <v>0</v>
      </c>
      <c r="F109" s="177"/>
      <c r="G109" s="177">
        <f t="shared" si="19"/>
        <v>0</v>
      </c>
      <c r="H109" s="175">
        <f t="shared" si="20"/>
        <v>0</v>
      </c>
      <c r="J109" s="133"/>
      <c r="K109" s="133"/>
      <c r="M109" s="231">
        <f t="shared" si="21"/>
        <v>0</v>
      </c>
      <c r="N109" s="237">
        <f>SUMMARY!M109</f>
        <v>0</v>
      </c>
    </row>
    <row r="110" spans="1:16" s="41" customFormat="1">
      <c r="A110" s="40"/>
      <c r="B110" s="113" t="s">
        <v>58</v>
      </c>
      <c r="C110" s="267">
        <f>SUM(C104:C109)</f>
        <v>48431</v>
      </c>
      <c r="D110" s="267">
        <f>SUM(D104:D109)</f>
        <v>0</v>
      </c>
      <c r="E110" s="177">
        <f>SUM(E104:E109)</f>
        <v>48431</v>
      </c>
      <c r="F110" s="177">
        <f>SUM(F104:F109)</f>
        <v>0</v>
      </c>
      <c r="G110" s="177">
        <f t="shared" si="19"/>
        <v>48431</v>
      </c>
      <c r="H110" s="175">
        <f t="shared" si="20"/>
        <v>1.6416338269566361E-2</v>
      </c>
      <c r="J110" s="133"/>
      <c r="K110" s="133"/>
      <c r="M110" s="231">
        <f t="shared" si="21"/>
        <v>2.5032821626091901</v>
      </c>
      <c r="N110" s="237">
        <f>SUMMARY!M110</f>
        <v>2.4639209007216856</v>
      </c>
      <c r="O110" s="232">
        <f>M110/N110-1</f>
        <v>1.5975050934458057E-2</v>
      </c>
      <c r="P110" s="172">
        <f>IF(O110&gt;=0.2,0.2,0)</f>
        <v>0</v>
      </c>
    </row>
    <row r="111" spans="1:16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6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6" s="41" customFormat="1">
      <c r="A113" s="127" t="s">
        <v>201</v>
      </c>
      <c r="B113" s="113" t="s">
        <v>40</v>
      </c>
      <c r="C113" s="267">
        <f>'[11]Sch C'!D121</f>
        <v>77995</v>
      </c>
      <c r="D113" s="267">
        <f>'[11]Sch C'!F121</f>
        <v>0</v>
      </c>
      <c r="E113" s="253">
        <f t="shared" ref="E113:E117" si="22">SUM(C113:D113)</f>
        <v>77995</v>
      </c>
      <c r="F113" s="174"/>
      <c r="G113" s="174">
        <f t="shared" ref="G113:G118" si="23">IF(ISERROR(E113+F113),"",(E113+F113))</f>
        <v>77995</v>
      </c>
      <c r="H113" s="175">
        <f t="shared" ref="H113:H118" si="24">IF(ISERROR(G113/$G$183),"",(G113/$G$183))</f>
        <v>2.6437453352910912E-2</v>
      </c>
      <c r="J113" s="255">
        <v>6403</v>
      </c>
      <c r="K113" s="255">
        <v>6487</v>
      </c>
      <c r="M113" s="231">
        <f t="shared" ref="M113:M118" si="25">IFERROR(G113/G$198,0)</f>
        <v>4.0313743732878482</v>
      </c>
      <c r="N113" s="237">
        <f>SUMMARY!M113</f>
        <v>1.9805243461002184</v>
      </c>
    </row>
    <row r="114" spans="1:16" s="41" customFormat="1">
      <c r="A114" s="127" t="s">
        <v>202</v>
      </c>
      <c r="B114" s="113" t="s">
        <v>225</v>
      </c>
      <c r="C114" s="267">
        <f>'[11]Sch C'!D122</f>
        <v>19695</v>
      </c>
      <c r="D114" s="267">
        <f>'[11]Sch C'!F122</f>
        <v>0</v>
      </c>
      <c r="E114" s="253">
        <f t="shared" si="22"/>
        <v>19695</v>
      </c>
      <c r="F114" s="177"/>
      <c r="G114" s="177">
        <f t="shared" si="23"/>
        <v>19695</v>
      </c>
      <c r="H114" s="175">
        <f t="shared" si="24"/>
        <v>6.6758849129505788E-3</v>
      </c>
      <c r="J114" s="133"/>
      <c r="K114" s="133"/>
      <c r="M114" s="231">
        <f t="shared" si="25"/>
        <v>1.0179872848503644</v>
      </c>
      <c r="N114" s="237">
        <f>SUMMARY!M114</f>
        <v>0.43739720863479259</v>
      </c>
    </row>
    <row r="115" spans="1:16" s="41" customFormat="1">
      <c r="A115" s="127" t="s">
        <v>209</v>
      </c>
      <c r="B115" s="113" t="s">
        <v>43</v>
      </c>
      <c r="C115" s="267">
        <f>'[11]Sch C'!D123</f>
        <v>31327</v>
      </c>
      <c r="D115" s="267">
        <f>'[11]Sch C'!F123</f>
        <v>0</v>
      </c>
      <c r="E115" s="253">
        <f t="shared" si="22"/>
        <v>31327</v>
      </c>
      <c r="F115" s="177"/>
      <c r="G115" s="177">
        <f t="shared" si="23"/>
        <v>31327</v>
      </c>
      <c r="H115" s="175">
        <f t="shared" si="24"/>
        <v>1.0618707624676456E-2</v>
      </c>
      <c r="J115" s="133"/>
      <c r="K115" s="133"/>
      <c r="M115" s="231">
        <f t="shared" si="25"/>
        <v>1.6192174497338088</v>
      </c>
      <c r="N115" s="237">
        <f>SUMMARY!M115</f>
        <v>0.9707691469213684</v>
      </c>
    </row>
    <row r="116" spans="1:16" s="41" customFormat="1">
      <c r="A116" s="40">
        <v>310</v>
      </c>
      <c r="B116" s="113" t="s">
        <v>57</v>
      </c>
      <c r="C116" s="267">
        <f>'[11]Sch C'!D124</f>
        <v>0</v>
      </c>
      <c r="D116" s="267">
        <f>'[11]Sch C'!F124</f>
        <v>0</v>
      </c>
      <c r="E116" s="253">
        <f t="shared" si="22"/>
        <v>0</v>
      </c>
      <c r="F116" s="177"/>
      <c r="G116" s="177">
        <f t="shared" si="23"/>
        <v>0</v>
      </c>
      <c r="H116" s="175">
        <f t="shared" si="24"/>
        <v>0</v>
      </c>
      <c r="J116" s="133"/>
      <c r="K116" s="133"/>
      <c r="M116" s="231">
        <f t="shared" si="25"/>
        <v>0</v>
      </c>
      <c r="N116" s="237">
        <f>SUMMARY!M116</f>
        <v>4.2074857275216981E-2</v>
      </c>
    </row>
    <row r="117" spans="1:16" s="41" customFormat="1">
      <c r="A117" s="40">
        <v>490</v>
      </c>
      <c r="B117" s="113" t="s">
        <v>301</v>
      </c>
      <c r="C117" s="267">
        <f>'[11]Sch C'!D125</f>
        <v>0</v>
      </c>
      <c r="D117" s="267">
        <f>'[11]Sch C'!F125</f>
        <v>0</v>
      </c>
      <c r="E117" s="253">
        <f t="shared" si="22"/>
        <v>0</v>
      </c>
      <c r="F117" s="177"/>
      <c r="G117" s="177">
        <f t="shared" si="23"/>
        <v>0</v>
      </c>
      <c r="H117" s="175">
        <f t="shared" si="24"/>
        <v>0</v>
      </c>
      <c r="J117" s="133"/>
      <c r="K117" s="133"/>
      <c r="M117" s="231">
        <f t="shared" si="25"/>
        <v>0</v>
      </c>
      <c r="N117" s="237">
        <f>SUMMARY!M117</f>
        <v>1.2489837813778788E-3</v>
      </c>
    </row>
    <row r="118" spans="1:16" s="41" customFormat="1">
      <c r="A118" s="40"/>
      <c r="B118" s="113" t="s">
        <v>60</v>
      </c>
      <c r="C118" s="267">
        <f>SUM(C113:C117)</f>
        <v>129017</v>
      </c>
      <c r="D118" s="267">
        <f>SUM(D113:D117)</f>
        <v>0</v>
      </c>
      <c r="E118" s="177">
        <f>SUM(E113:E117)</f>
        <v>129017</v>
      </c>
      <c r="F118" s="177">
        <f>SUM(F113:F117)</f>
        <v>0</v>
      </c>
      <c r="G118" s="177">
        <f t="shared" si="23"/>
        <v>129017</v>
      </c>
      <c r="H118" s="175">
        <f t="shared" si="24"/>
        <v>4.3732045890537946E-2</v>
      </c>
      <c r="J118" s="133"/>
      <c r="K118" s="133"/>
      <c r="M118" s="231">
        <f t="shared" si="25"/>
        <v>6.6685791078720218</v>
      </c>
      <c r="N118" s="237">
        <f>SUMMARY!M118</f>
        <v>3.4320145427129747</v>
      </c>
      <c r="O118" s="232">
        <f>M118/N118-1</f>
        <v>0.94305094715611948</v>
      </c>
      <c r="P118" s="172">
        <f>IF(O118&gt;=0.2,0.2,0)</f>
        <v>0.2</v>
      </c>
    </row>
    <row r="119" spans="1:16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6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6" s="41" customFormat="1">
      <c r="A121" s="127" t="s">
        <v>201</v>
      </c>
      <c r="B121" s="113" t="s">
        <v>227</v>
      </c>
      <c r="C121" s="267">
        <f>'[11]Sch C'!D129</f>
        <v>80222</v>
      </c>
      <c r="D121" s="267">
        <f>'[11]Sch C'!F129</f>
        <v>0</v>
      </c>
      <c r="E121" s="253">
        <f t="shared" ref="E121:E131" si="26">SUM(C121:D121)</f>
        <v>80222</v>
      </c>
      <c r="F121" s="174"/>
      <c r="G121" s="174">
        <f>IF(ISERROR(E121+F121),"",(E121+F121))</f>
        <v>80222</v>
      </c>
      <c r="H121" s="175">
        <f>IF(ISERROR(G121/$G$183),"",(G121/$G$183))</f>
        <v>2.7192324929511114E-2</v>
      </c>
      <c r="J121" s="255">
        <v>3567</v>
      </c>
      <c r="K121" s="255">
        <v>3627</v>
      </c>
      <c r="M121" s="231">
        <f t="shared" ref="M121:M131" si="27">IFERROR(G121/G$198,0)</f>
        <v>4.1464826588101511</v>
      </c>
      <c r="N121" s="237">
        <f>SUMMARY!M121</f>
        <v>4.5535256314180739</v>
      </c>
    </row>
    <row r="122" spans="1:16" s="41" customFormat="1">
      <c r="A122" s="127" t="s">
        <v>228</v>
      </c>
      <c r="B122" s="113" t="s">
        <v>229</v>
      </c>
      <c r="C122" s="267">
        <f>'[11]Sch C'!D130</f>
        <v>11346</v>
      </c>
      <c r="D122" s="267">
        <f>'[11]Sch C'!F130</f>
        <v>0</v>
      </c>
      <c r="E122" s="253">
        <f t="shared" si="26"/>
        <v>11346</v>
      </c>
      <c r="F122" s="174"/>
      <c r="G122" s="174">
        <f t="shared" ref="G122:G131" si="28">IF(ISERROR(E122+F122),"",(E122+F122))</f>
        <v>11346</v>
      </c>
      <c r="H122" s="175">
        <f t="shared" ref="H122:H131" si="29">IF(ISERROR(G122/$G$183),"",(G122/$G$183))</f>
        <v>3.8458791684355051E-3</v>
      </c>
      <c r="J122" s="133"/>
      <c r="K122" s="133"/>
      <c r="M122" s="231">
        <f t="shared" si="27"/>
        <v>0.58644751124205308</v>
      </c>
      <c r="N122" s="237">
        <f>SUMMARY!M122</f>
        <v>0.37552059914887431</v>
      </c>
    </row>
    <row r="123" spans="1:16" s="41" customFormat="1">
      <c r="A123" s="127" t="s">
        <v>202</v>
      </c>
      <c r="B123" s="113" t="s">
        <v>230</v>
      </c>
      <c r="C123" s="267">
        <f>'[11]Sch C'!D131</f>
        <v>140204</v>
      </c>
      <c r="D123" s="267">
        <f>'[11]Sch C'!F131</f>
        <v>0</v>
      </c>
      <c r="E123" s="253">
        <f t="shared" si="26"/>
        <v>140204</v>
      </c>
      <c r="F123" s="174"/>
      <c r="G123" s="174">
        <f t="shared" si="28"/>
        <v>140204</v>
      </c>
      <c r="H123" s="175">
        <f t="shared" si="29"/>
        <v>4.7524029872319018E-2</v>
      </c>
      <c r="J123" s="255">
        <v>7039</v>
      </c>
      <c r="K123" s="255">
        <v>7151</v>
      </c>
      <c r="M123" s="231">
        <f t="shared" si="27"/>
        <v>7.2468082906910629</v>
      </c>
      <c r="N123" s="237">
        <f>SUMMARY!M123</f>
        <v>20.426397522016178</v>
      </c>
    </row>
    <row r="124" spans="1:16" s="41" customFormat="1">
      <c r="A124" s="127" t="s">
        <v>231</v>
      </c>
      <c r="B124" s="113" t="s">
        <v>232</v>
      </c>
      <c r="C124" s="267">
        <f>'[11]Sch C'!D132</f>
        <v>40880</v>
      </c>
      <c r="D124" s="267">
        <f>'[11]Sch C'!F132</f>
        <v>0</v>
      </c>
      <c r="E124" s="253">
        <f t="shared" si="26"/>
        <v>40880</v>
      </c>
      <c r="F124" s="174"/>
      <c r="G124" s="174">
        <f t="shared" si="28"/>
        <v>40880</v>
      </c>
      <c r="H124" s="175">
        <f t="shared" si="29"/>
        <v>1.3856825348637709E-2</v>
      </c>
      <c r="J124" s="133"/>
      <c r="K124" s="133"/>
      <c r="M124" s="231">
        <f t="shared" si="27"/>
        <v>2.1129890939163696</v>
      </c>
      <c r="N124" s="237">
        <f>SUMMARY!M124</f>
        <v>3.7333012685133462</v>
      </c>
    </row>
    <row r="125" spans="1:16" s="41" customFormat="1">
      <c r="A125" s="127" t="s">
        <v>149</v>
      </c>
      <c r="B125" s="113" t="s">
        <v>150</v>
      </c>
      <c r="C125" s="267">
        <f>'[11]Sch C'!D133</f>
        <v>0</v>
      </c>
      <c r="D125" s="267">
        <f>'[11]Sch C'!F133</f>
        <v>0</v>
      </c>
      <c r="E125" s="253">
        <f t="shared" si="26"/>
        <v>0</v>
      </c>
      <c r="F125" s="174"/>
      <c r="G125" s="174">
        <f t="shared" si="28"/>
        <v>0</v>
      </c>
      <c r="H125" s="175">
        <f t="shared" si="29"/>
        <v>0</v>
      </c>
      <c r="J125" s="255">
        <v>0</v>
      </c>
      <c r="K125" s="255">
        <v>0</v>
      </c>
      <c r="M125" s="231">
        <f t="shared" si="27"/>
        <v>0</v>
      </c>
      <c r="N125" s="237">
        <f>SUMMARY!M125</f>
        <v>0.23602473442063049</v>
      </c>
    </row>
    <row r="126" spans="1:16" s="41" customFormat="1">
      <c r="A126" s="40">
        <v>110</v>
      </c>
      <c r="B126" s="41" t="s">
        <v>69</v>
      </c>
      <c r="C126" s="267">
        <f>'[11]Sch C'!D134</f>
        <v>31371</v>
      </c>
      <c r="D126" s="267">
        <f>'[11]Sch C'!F134</f>
        <v>0</v>
      </c>
      <c r="E126" s="253">
        <f t="shared" si="26"/>
        <v>31371</v>
      </c>
      <c r="F126" s="174"/>
      <c r="G126" s="174">
        <f t="shared" si="28"/>
        <v>31371</v>
      </c>
      <c r="H126" s="175">
        <f t="shared" si="29"/>
        <v>1.0633622015951898E-2</v>
      </c>
      <c r="J126" s="133"/>
      <c r="K126" s="133"/>
      <c r="M126" s="231">
        <f t="shared" si="27"/>
        <v>1.6214917041401768</v>
      </c>
      <c r="N126" s="237">
        <f>SUMMARY!M126</f>
        <v>1.7813900962398777</v>
      </c>
    </row>
    <row r="127" spans="1:16" s="41" customFormat="1">
      <c r="A127" s="40">
        <v>111</v>
      </c>
      <c r="B127" s="113" t="s">
        <v>107</v>
      </c>
      <c r="C127" s="267">
        <f>'[11]Sch C'!D135</f>
        <v>308</v>
      </c>
      <c r="D127" s="267">
        <f>'[11]Sch C'!F135</f>
        <v>0</v>
      </c>
      <c r="E127" s="253">
        <f t="shared" si="26"/>
        <v>308</v>
      </c>
      <c r="F127" s="174"/>
      <c r="G127" s="174">
        <f t="shared" si="28"/>
        <v>308</v>
      </c>
      <c r="H127" s="175">
        <f t="shared" si="29"/>
        <v>1.0440073892809233E-4</v>
      </c>
      <c r="J127" s="133"/>
      <c r="K127" s="133"/>
      <c r="M127" s="231">
        <f t="shared" si="27"/>
        <v>1.5919780844575387E-2</v>
      </c>
      <c r="N127" s="237">
        <f>SUMMARY!M127</f>
        <v>1.0927472647255188E-2</v>
      </c>
    </row>
    <row r="128" spans="1:16" s="41" customFormat="1">
      <c r="A128" s="40">
        <v>230</v>
      </c>
      <c r="B128" s="113" t="s">
        <v>233</v>
      </c>
      <c r="C128" s="267">
        <f>'[11]Sch C'!D136</f>
        <v>0</v>
      </c>
      <c r="D128" s="267">
        <f>'[11]Sch C'!F136</f>
        <v>0</v>
      </c>
      <c r="E128" s="253">
        <f t="shared" si="26"/>
        <v>0</v>
      </c>
      <c r="F128" s="174"/>
      <c r="G128" s="174">
        <f t="shared" si="28"/>
        <v>0</v>
      </c>
      <c r="H128" s="175">
        <f t="shared" si="29"/>
        <v>0</v>
      </c>
      <c r="J128" s="133"/>
      <c r="K128" s="133"/>
      <c r="M128" s="231">
        <f t="shared" si="27"/>
        <v>0</v>
      </c>
      <c r="N128" s="237">
        <f>SUMMARY!M128</f>
        <v>2.802083759123259E-3</v>
      </c>
    </row>
    <row r="129" spans="1:16" s="41" customFormat="1">
      <c r="A129" s="40">
        <v>310</v>
      </c>
      <c r="B129" s="113" t="s">
        <v>77</v>
      </c>
      <c r="C129" s="267">
        <f>'[11]Sch C'!D137</f>
        <v>5986</v>
      </c>
      <c r="D129" s="267">
        <f>'[11]Sch C'!F137</f>
        <v>0</v>
      </c>
      <c r="E129" s="253">
        <f t="shared" si="26"/>
        <v>5986</v>
      </c>
      <c r="F129" s="174"/>
      <c r="G129" s="174">
        <f t="shared" si="28"/>
        <v>5986</v>
      </c>
      <c r="H129" s="175">
        <f t="shared" si="29"/>
        <v>2.0290351403362359E-3</v>
      </c>
      <c r="J129" s="133"/>
      <c r="K129" s="133"/>
      <c r="M129" s="231">
        <f t="shared" si="27"/>
        <v>0.3094019744663255</v>
      </c>
      <c r="N129" s="237">
        <f>SUMMARY!M129</f>
        <v>1.5442435472956095</v>
      </c>
    </row>
    <row r="130" spans="1:16" s="41" customFormat="1">
      <c r="A130" s="40">
        <v>330</v>
      </c>
      <c r="B130" s="113" t="s">
        <v>311</v>
      </c>
      <c r="C130" s="267">
        <f>'[11]Sch C'!D138</f>
        <v>22000</v>
      </c>
      <c r="D130" s="267">
        <f>'[11]Sch C'!F138</f>
        <v>0</v>
      </c>
      <c r="E130" s="253">
        <f t="shared" si="26"/>
        <v>22000</v>
      </c>
      <c r="F130" s="174"/>
      <c r="G130" s="174">
        <f t="shared" si="28"/>
        <v>22000</v>
      </c>
      <c r="H130" s="175">
        <f t="shared" si="29"/>
        <v>7.4571956377208802E-3</v>
      </c>
      <c r="J130" s="133"/>
      <c r="K130" s="133"/>
      <c r="M130" s="231">
        <f t="shared" si="27"/>
        <v>1.1371272031839561</v>
      </c>
      <c r="N130" s="237">
        <f>SUMMARY!M130</f>
        <v>9.9918702510230314E-2</v>
      </c>
    </row>
    <row r="131" spans="1:16" s="41" customFormat="1">
      <c r="A131" s="40">
        <v>390</v>
      </c>
      <c r="B131" s="113" t="s">
        <v>70</v>
      </c>
      <c r="C131" s="267">
        <f>'[11]Sch C'!D139</f>
        <v>0</v>
      </c>
      <c r="D131" s="267">
        <f>'[11]Sch C'!F139</f>
        <v>0</v>
      </c>
      <c r="E131" s="253">
        <f t="shared" si="26"/>
        <v>0</v>
      </c>
      <c r="F131" s="174"/>
      <c r="G131" s="174">
        <f t="shared" si="28"/>
        <v>0</v>
      </c>
      <c r="H131" s="175">
        <f t="shared" si="29"/>
        <v>0</v>
      </c>
      <c r="J131" s="133"/>
      <c r="K131" s="133"/>
      <c r="M131" s="231">
        <f t="shared" si="27"/>
        <v>0</v>
      </c>
      <c r="N131" s="237">
        <f>SUMMARY!M131</f>
        <v>3.731441236448526E-2</v>
      </c>
    </row>
    <row r="132" spans="1:16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6" s="41" customFormat="1">
      <c r="A133" s="40" t="s">
        <v>325</v>
      </c>
      <c r="B133" s="40" t="s">
        <v>235</v>
      </c>
      <c r="C133" s="267">
        <f>'[11]Sch C'!D141</f>
        <v>0</v>
      </c>
      <c r="D133" s="267">
        <f>'[11]Sch C'!F141</f>
        <v>0</v>
      </c>
      <c r="E133" s="253">
        <f t="shared" ref="E133:E138" si="30">SUM(C133:D133)</f>
        <v>0</v>
      </c>
      <c r="F133" s="177"/>
      <c r="G133" s="177">
        <f>IF(ISERROR(E133+F133)," ",(E133+F133))</f>
        <v>0</v>
      </c>
      <c r="H133" s="175">
        <f t="shared" ref="H133:H139" si="31">IF(ISERROR(G133/$G$183),"",(G133/$G$183))</f>
        <v>0</v>
      </c>
      <c r="J133" s="133"/>
      <c r="K133" s="133"/>
      <c r="M133" s="231">
        <f t="shared" ref="M133:M139" si="32">IFERROR(G133/G$198,0)</f>
        <v>0</v>
      </c>
      <c r="N133" s="237">
        <f>SUMMARY!M133</f>
        <v>0</v>
      </c>
    </row>
    <row r="134" spans="1:16" s="41" customFormat="1">
      <c r="A134" s="40" t="s">
        <v>326</v>
      </c>
      <c r="B134" s="40" t="s">
        <v>236</v>
      </c>
      <c r="C134" s="267">
        <f>'[11]Sch C'!D142</f>
        <v>0</v>
      </c>
      <c r="D134" s="267">
        <f>'[11]Sch C'!F142</f>
        <v>0</v>
      </c>
      <c r="E134" s="253">
        <f t="shared" si="30"/>
        <v>0</v>
      </c>
      <c r="F134" s="177"/>
      <c r="G134" s="177">
        <f t="shared" ref="G134:G139" si="33">IF(ISERROR(E134+F134),"",(E134+F134))</f>
        <v>0</v>
      </c>
      <c r="H134" s="175">
        <f t="shared" si="31"/>
        <v>0</v>
      </c>
      <c r="J134" s="133"/>
      <c r="K134" s="133"/>
      <c r="M134" s="231">
        <f t="shared" si="32"/>
        <v>0</v>
      </c>
      <c r="N134" s="237">
        <f>SUMMARY!M134</f>
        <v>0</v>
      </c>
    </row>
    <row r="135" spans="1:16" s="41" customFormat="1">
      <c r="A135" s="40" t="s">
        <v>327</v>
      </c>
      <c r="B135" s="40" t="s">
        <v>237</v>
      </c>
      <c r="C135" s="267">
        <f>'[11]Sch C'!D143</f>
        <v>0</v>
      </c>
      <c r="D135" s="267">
        <f>'[11]Sch C'!F143</f>
        <v>0</v>
      </c>
      <c r="E135" s="253">
        <f t="shared" si="30"/>
        <v>0</v>
      </c>
      <c r="F135" s="177"/>
      <c r="G135" s="177">
        <f t="shared" si="33"/>
        <v>0</v>
      </c>
      <c r="H135" s="175">
        <f t="shared" si="31"/>
        <v>0</v>
      </c>
      <c r="J135" s="133"/>
      <c r="K135" s="133"/>
      <c r="M135" s="231">
        <f t="shared" si="32"/>
        <v>0</v>
      </c>
      <c r="N135" s="237">
        <f>SUMMARY!M135</f>
        <v>0</v>
      </c>
    </row>
    <row r="136" spans="1:16" s="41" customFormat="1">
      <c r="A136" s="40" t="s">
        <v>328</v>
      </c>
      <c r="B136" s="40" t="s">
        <v>238</v>
      </c>
      <c r="C136" s="267">
        <f>'[11]Sch C'!D144</f>
        <v>0</v>
      </c>
      <c r="D136" s="267">
        <f>'[11]Sch C'!F144</f>
        <v>0</v>
      </c>
      <c r="E136" s="253">
        <f t="shared" si="30"/>
        <v>0</v>
      </c>
      <c r="F136" s="177"/>
      <c r="G136" s="177">
        <f t="shared" si="33"/>
        <v>0</v>
      </c>
      <c r="H136" s="175">
        <f t="shared" si="31"/>
        <v>0</v>
      </c>
      <c r="J136" s="133"/>
      <c r="K136" s="133"/>
      <c r="M136" s="231">
        <f t="shared" si="32"/>
        <v>0</v>
      </c>
      <c r="N136" s="237">
        <f>SUMMARY!M136</f>
        <v>1.1354398012526172E-3</v>
      </c>
    </row>
    <row r="137" spans="1:16" s="41" customFormat="1">
      <c r="A137" s="40" t="s">
        <v>351</v>
      </c>
      <c r="B137" s="40" t="s">
        <v>239</v>
      </c>
      <c r="C137" s="267">
        <f>'[11]Sch C'!D145</f>
        <v>0</v>
      </c>
      <c r="D137" s="267">
        <f>'[11]Sch C'!F145</f>
        <v>0</v>
      </c>
      <c r="E137" s="253">
        <f t="shared" si="30"/>
        <v>0</v>
      </c>
      <c r="F137" s="177"/>
      <c r="G137" s="177">
        <f t="shared" si="33"/>
        <v>0</v>
      </c>
      <c r="H137" s="175">
        <f t="shared" si="31"/>
        <v>0</v>
      </c>
      <c r="J137" s="133"/>
      <c r="K137" s="133"/>
      <c r="M137" s="231">
        <f t="shared" si="32"/>
        <v>0</v>
      </c>
      <c r="N137" s="237">
        <f>SUMMARY!M137</f>
        <v>3.7850567038636746E-3</v>
      </c>
    </row>
    <row r="138" spans="1:16" s="41" customFormat="1">
      <c r="A138" s="40">
        <v>490</v>
      </c>
      <c r="B138" s="113" t="s">
        <v>301</v>
      </c>
      <c r="C138" s="267">
        <f>'[11]Sch C'!D146</f>
        <v>0</v>
      </c>
      <c r="D138" s="267">
        <f>'[11]Sch C'!F146</f>
        <v>0</v>
      </c>
      <c r="E138" s="253">
        <f t="shared" si="30"/>
        <v>0</v>
      </c>
      <c r="F138" s="177"/>
      <c r="G138" s="177">
        <f>IF(ISERROR(E138+F138),"",(E138+F138))</f>
        <v>0</v>
      </c>
      <c r="H138" s="175">
        <f t="shared" si="31"/>
        <v>0</v>
      </c>
      <c r="J138" s="133"/>
      <c r="K138" s="133"/>
      <c r="M138" s="231">
        <f t="shared" si="32"/>
        <v>0</v>
      </c>
      <c r="N138" s="237">
        <f>SUMMARY!M138</f>
        <v>0.12069725087315321</v>
      </c>
    </row>
    <row r="139" spans="1:16" s="41" customFormat="1">
      <c r="A139" s="40"/>
      <c r="B139" s="113" t="s">
        <v>71</v>
      </c>
      <c r="C139" s="267">
        <f>SUM(C121:C138)</f>
        <v>332317</v>
      </c>
      <c r="D139" s="267">
        <f>SUM(D121:D138)</f>
        <v>0</v>
      </c>
      <c r="E139" s="176">
        <f>SUM(E121:E138)</f>
        <v>332317</v>
      </c>
      <c r="F139" s="176">
        <f>SUM(F121:F138)</f>
        <v>0</v>
      </c>
      <c r="G139" s="177">
        <f t="shared" si="33"/>
        <v>332317</v>
      </c>
      <c r="H139" s="175">
        <f t="shared" si="31"/>
        <v>0.11264331285184045</v>
      </c>
      <c r="J139" s="133"/>
      <c r="K139" s="133"/>
      <c r="M139" s="231">
        <f t="shared" si="32"/>
        <v>17.176668217294672</v>
      </c>
      <c r="N139" s="237">
        <f>SUMMARY!M139</f>
        <v>32.92698381771195</v>
      </c>
      <c r="O139" s="232">
        <f>M139/N139-1</f>
        <v>-0.47834067303622663</v>
      </c>
      <c r="P139" s="172">
        <f>IF(O139&gt;=0.2,1.6,0)</f>
        <v>0</v>
      </c>
    </row>
    <row r="140" spans="1:16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6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6" s="41" customFormat="1">
      <c r="A142" s="127" t="s">
        <v>201</v>
      </c>
      <c r="B142" s="113" t="s">
        <v>73</v>
      </c>
      <c r="C142" s="267">
        <f>'[11]Sch C'!D150</f>
        <v>70342</v>
      </c>
      <c r="D142" s="267">
        <f>'[11]Sch C'!F150</f>
        <v>0</v>
      </c>
      <c r="E142" s="253">
        <f t="shared" ref="E142:E146" si="34">SUM(C142:D142)</f>
        <v>70342</v>
      </c>
      <c r="F142" s="174"/>
      <c r="G142" s="174">
        <f t="shared" ref="G142:G147" si="35">IF(ISERROR(E142+F142),"",(E142+F142))</f>
        <v>70342</v>
      </c>
      <c r="H142" s="175">
        <f t="shared" ref="H142:H147" si="36">IF(ISERROR(G142/$G$183),"",(G142/$G$183))</f>
        <v>2.3843366161298282E-2</v>
      </c>
      <c r="J142" s="255">
        <v>4062</v>
      </c>
      <c r="K142" s="255">
        <v>4166</v>
      </c>
      <c r="M142" s="231">
        <f t="shared" ref="M142:M147" si="37">IFERROR(G142/G$198,0)</f>
        <v>3.6358091693802659</v>
      </c>
      <c r="N142" s="237">
        <f>SUMMARY!M142</f>
        <v>3.3195038128068526</v>
      </c>
    </row>
    <row r="143" spans="1:16" s="41" customFormat="1">
      <c r="A143" s="127" t="s">
        <v>202</v>
      </c>
      <c r="B143" s="113" t="s">
        <v>23</v>
      </c>
      <c r="C143" s="267">
        <f>'[11]Sch C'!D151</f>
        <v>10466</v>
      </c>
      <c r="D143" s="267">
        <f>'[11]Sch C'!F151</f>
        <v>0</v>
      </c>
      <c r="E143" s="253">
        <f t="shared" si="34"/>
        <v>10466</v>
      </c>
      <c r="F143" s="177"/>
      <c r="G143" s="177">
        <f t="shared" si="35"/>
        <v>10466</v>
      </c>
      <c r="H143" s="175">
        <f t="shared" si="36"/>
        <v>3.5475913429266698E-3</v>
      </c>
      <c r="J143" s="133"/>
      <c r="K143" s="133"/>
      <c r="M143" s="231">
        <f t="shared" si="37"/>
        <v>0.54096242311469478</v>
      </c>
      <c r="N143" s="237">
        <f>SUMMARY!M143</f>
        <v>0.67458000081751668</v>
      </c>
    </row>
    <row r="144" spans="1:16" s="41" customFormat="1">
      <c r="A144" s="127">
        <v>110</v>
      </c>
      <c r="B144" s="113" t="s">
        <v>258</v>
      </c>
      <c r="C144" s="267">
        <f>'[11]Sch C'!D152</f>
        <v>11231</v>
      </c>
      <c r="D144" s="267">
        <f>'[11]Sch C'!F152</f>
        <v>0</v>
      </c>
      <c r="E144" s="253">
        <f t="shared" si="34"/>
        <v>11231</v>
      </c>
      <c r="F144" s="177"/>
      <c r="G144" s="177">
        <f t="shared" si="35"/>
        <v>11231</v>
      </c>
      <c r="H144" s="175">
        <f t="shared" si="36"/>
        <v>3.8068983730565097E-3</v>
      </c>
      <c r="J144" s="133"/>
      <c r="K144" s="133"/>
      <c r="M144" s="231">
        <f t="shared" si="37"/>
        <v>0.58050343722540965</v>
      </c>
      <c r="N144" s="237">
        <f>SUMMARY!M144</f>
        <v>0.19288769592013771</v>
      </c>
    </row>
    <row r="145" spans="1:16" s="41" customFormat="1">
      <c r="A145" s="127" t="s">
        <v>241</v>
      </c>
      <c r="B145" s="113" t="s">
        <v>77</v>
      </c>
      <c r="C145" s="267">
        <f>'[11]Sch C'!D153</f>
        <v>10012</v>
      </c>
      <c r="D145" s="267">
        <f>'[11]Sch C'!F153</f>
        <v>0</v>
      </c>
      <c r="E145" s="253">
        <f t="shared" si="34"/>
        <v>10012</v>
      </c>
      <c r="F145" s="177"/>
      <c r="G145" s="177">
        <f t="shared" si="35"/>
        <v>10012</v>
      </c>
      <c r="H145" s="175">
        <f t="shared" si="36"/>
        <v>3.393701942039157E-3</v>
      </c>
      <c r="J145" s="133"/>
      <c r="K145" s="133"/>
      <c r="M145" s="231">
        <f t="shared" si="37"/>
        <v>0.51749625264898946</v>
      </c>
      <c r="N145" s="237">
        <f>SUMMARY!M145</f>
        <v>0.1348362014542713</v>
      </c>
    </row>
    <row r="146" spans="1:16" s="41" customFormat="1">
      <c r="A146" s="127" t="s">
        <v>242</v>
      </c>
      <c r="B146" s="113" t="s">
        <v>301</v>
      </c>
      <c r="C146" s="267">
        <f>'[11]Sch C'!D154</f>
        <v>0</v>
      </c>
      <c r="D146" s="267">
        <f>'[11]Sch C'!F154</f>
        <v>-15</v>
      </c>
      <c r="E146" s="253">
        <f t="shared" si="34"/>
        <v>-15</v>
      </c>
      <c r="F146" s="177"/>
      <c r="G146" s="177">
        <f t="shared" si="35"/>
        <v>-15</v>
      </c>
      <c r="H146" s="175">
        <f t="shared" si="36"/>
        <v>-5.0844515711733275E-6</v>
      </c>
      <c r="J146" s="133"/>
      <c r="K146" s="133"/>
      <c r="M146" s="231">
        <f t="shared" si="37"/>
        <v>-7.7531400217087918E-4</v>
      </c>
      <c r="N146" s="237">
        <f>SUMMARY!M146</f>
        <v>0.22358626390346037</v>
      </c>
    </row>
    <row r="147" spans="1:16" s="41" customFormat="1">
      <c r="A147" s="40"/>
      <c r="B147" s="113" t="s">
        <v>243</v>
      </c>
      <c r="C147" s="267">
        <f>SUM(C142:C146)</f>
        <v>102051</v>
      </c>
      <c r="D147" s="267">
        <f>SUM(D142:D146)</f>
        <v>-15</v>
      </c>
      <c r="E147" s="177">
        <f>SUM(E142:E146)</f>
        <v>102036</v>
      </c>
      <c r="F147" s="177">
        <f>SUM(F142:F146)</f>
        <v>0</v>
      </c>
      <c r="G147" s="177">
        <f t="shared" si="35"/>
        <v>102036</v>
      </c>
      <c r="H147" s="198">
        <f t="shared" si="36"/>
        <v>3.4586473367749442E-2</v>
      </c>
      <c r="J147" s="133"/>
      <c r="K147" s="133"/>
      <c r="M147" s="231">
        <f t="shared" si="37"/>
        <v>5.2739959683671884</v>
      </c>
      <c r="N147" s="237">
        <f>SUMMARY!M147</f>
        <v>4.5453939749022387</v>
      </c>
      <c r="O147" s="232">
        <f>M147/N147-1</f>
        <v>0.16029457457108998</v>
      </c>
      <c r="P147" s="172">
        <f>IF(O147&gt;=0.2,0.3,0)</f>
        <v>0</v>
      </c>
    </row>
    <row r="148" spans="1:16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6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6" s="41" customFormat="1">
      <c r="A150" s="127" t="s">
        <v>201</v>
      </c>
      <c r="B150" s="113" t="s">
        <v>40</v>
      </c>
      <c r="C150" s="267">
        <f>'[11]Sch C'!D158</f>
        <v>579906</v>
      </c>
      <c r="D150" s="267">
        <f>'[11]Sch C'!F158</f>
        <v>0</v>
      </c>
      <c r="E150" s="253">
        <f t="shared" ref="E150:E163" si="38">SUM(C150:D150)</f>
        <v>579906</v>
      </c>
      <c r="F150" s="177"/>
      <c r="G150" s="177">
        <f>IF(ISERROR(E150+F150),"",(E150+F150))</f>
        <v>579906</v>
      </c>
      <c r="H150" s="175">
        <f>IF(ISERROR(G150/$G$183),"",(G150/$G$183))</f>
        <v>0.19656693152218932</v>
      </c>
      <c r="J150" s="255">
        <v>48378</v>
      </c>
      <c r="K150" s="255">
        <v>48826</v>
      </c>
      <c r="M150" s="231">
        <f t="shared" ref="M150:M164" si="39">IFERROR(G150/G$198,0)</f>
        <v>29.973949449527058</v>
      </c>
      <c r="N150" s="237">
        <f>SUMMARY!M150</f>
        <v>36.736125288969433</v>
      </c>
    </row>
    <row r="151" spans="1:16" s="41" customFormat="1">
      <c r="A151" s="127" t="s">
        <v>202</v>
      </c>
      <c r="B151" s="113" t="s">
        <v>76</v>
      </c>
      <c r="C151" s="267">
        <f>'[11]Sch C'!D159</f>
        <v>94417</v>
      </c>
      <c r="D151" s="267">
        <f>'[11]Sch C'!F159</f>
        <v>0</v>
      </c>
      <c r="E151" s="253">
        <f t="shared" si="38"/>
        <v>94417</v>
      </c>
      <c r="F151" s="177"/>
      <c r="G151" s="177">
        <f>IF(ISERROR(E151+F151),"",(E151+F151))</f>
        <v>94417</v>
      </c>
      <c r="H151" s="175">
        <f>IF(ISERROR(G151/$G$183),"",(G151/$G$183))</f>
        <v>3.2003910933031475E-2</v>
      </c>
      <c r="J151" s="133"/>
      <c r="K151" s="133"/>
      <c r="M151" s="231">
        <f t="shared" si="39"/>
        <v>4.8801881428645268</v>
      </c>
      <c r="N151" s="237">
        <f>SUMMARY!M151</f>
        <v>6.0365011649612361</v>
      </c>
    </row>
    <row r="152" spans="1:16" s="41" customFormat="1">
      <c r="A152" s="127">
        <v>110</v>
      </c>
      <c r="B152" s="113" t="s">
        <v>331</v>
      </c>
      <c r="C152" s="267">
        <f>'[11]Sch C'!D160</f>
        <v>23156</v>
      </c>
      <c r="D152" s="267">
        <f>'[11]Sch C'!F160</f>
        <v>0</v>
      </c>
      <c r="E152" s="253">
        <f t="shared" si="38"/>
        <v>23156</v>
      </c>
      <c r="F152" s="177"/>
      <c r="G152" s="177">
        <f t="shared" ref="G152:G163" si="40">IF(ISERROR(E152+F152),"",(E152+F152))</f>
        <v>23156</v>
      </c>
      <c r="H152" s="175">
        <f t="shared" ref="H152:H163" si="41">IF(ISERROR(G152/$G$183),"",(G152/$G$183))</f>
        <v>7.8490373721393052E-3</v>
      </c>
      <c r="J152" s="133"/>
      <c r="K152" s="133"/>
      <c r="M152" s="231">
        <f t="shared" si="39"/>
        <v>1.1968780689512586</v>
      </c>
      <c r="N152" s="237">
        <f>SUMMARY!M152</f>
        <v>0.29206527416329442</v>
      </c>
    </row>
    <row r="153" spans="1:16" s="41" customFormat="1">
      <c r="A153" s="40">
        <v>310</v>
      </c>
      <c r="B153" s="113" t="s">
        <v>77</v>
      </c>
      <c r="C153" s="267">
        <f>'[11]Sch C'!D161</f>
        <v>1067</v>
      </c>
      <c r="D153" s="267">
        <f>'[11]Sch C'!F161</f>
        <v>0</v>
      </c>
      <c r="E153" s="253">
        <f t="shared" si="38"/>
        <v>1067</v>
      </c>
      <c r="F153" s="177"/>
      <c r="G153" s="177">
        <f t="shared" si="40"/>
        <v>1067</v>
      </c>
      <c r="H153" s="175">
        <f t="shared" si="41"/>
        <v>3.616739884294627E-4</v>
      </c>
      <c r="J153" s="200"/>
      <c r="K153" s="200"/>
      <c r="M153" s="231">
        <f t="shared" si="39"/>
        <v>5.5150669354421873E-2</v>
      </c>
      <c r="N153" s="237">
        <f>SUMMARY!M153</f>
        <v>0.26431149201331644</v>
      </c>
    </row>
    <row r="154" spans="1:16" s="41" customFormat="1">
      <c r="A154" s="40">
        <v>313</v>
      </c>
      <c r="B154" s="113" t="s">
        <v>78</v>
      </c>
      <c r="C154" s="267">
        <f>'[11]Sch C'!D162</f>
        <v>8080</v>
      </c>
      <c r="D154" s="267">
        <f>'[11]Sch C'!F162</f>
        <v>0</v>
      </c>
      <c r="E154" s="253">
        <f t="shared" si="38"/>
        <v>8080</v>
      </c>
      <c r="F154" s="177"/>
      <c r="G154" s="177">
        <f t="shared" si="40"/>
        <v>8080</v>
      </c>
      <c r="H154" s="175">
        <f t="shared" si="41"/>
        <v>2.7388245796720325E-3</v>
      </c>
      <c r="J154" s="200"/>
      <c r="K154" s="200"/>
      <c r="M154" s="231">
        <f t="shared" si="39"/>
        <v>0.41763580916938026</v>
      </c>
      <c r="N154" s="237">
        <f>SUMMARY!M154</f>
        <v>0.19712143301586438</v>
      </c>
    </row>
    <row r="155" spans="1:16" s="41" customFormat="1">
      <c r="A155" s="40">
        <v>314</v>
      </c>
      <c r="B155" s="113" t="s">
        <v>79</v>
      </c>
      <c r="C155" s="267">
        <f>'[11]Sch C'!D163</f>
        <v>5300</v>
      </c>
      <c r="D155" s="267">
        <f>'[11]Sch C'!F163</f>
        <v>0</v>
      </c>
      <c r="E155" s="253">
        <f t="shared" si="38"/>
        <v>5300</v>
      </c>
      <c r="F155" s="177"/>
      <c r="G155" s="177">
        <f t="shared" si="40"/>
        <v>5300</v>
      </c>
      <c r="H155" s="175">
        <f t="shared" si="41"/>
        <v>1.7965062218145758E-3</v>
      </c>
      <c r="J155" s="200"/>
      <c r="K155" s="200"/>
      <c r="M155" s="231">
        <f t="shared" si="39"/>
        <v>0.27394428076704397</v>
      </c>
      <c r="N155" s="237">
        <f>SUMMARY!M155</f>
        <v>0.1314975542626681</v>
      </c>
    </row>
    <row r="156" spans="1:16" s="41" customFormat="1">
      <c r="A156" s="40">
        <v>315</v>
      </c>
      <c r="B156" s="113" t="s">
        <v>80</v>
      </c>
      <c r="C156" s="267">
        <f>'[11]Sch C'!D164</f>
        <v>0</v>
      </c>
      <c r="D156" s="267">
        <f>'[11]Sch C'!F164</f>
        <v>0</v>
      </c>
      <c r="E156" s="253">
        <f t="shared" si="38"/>
        <v>0</v>
      </c>
      <c r="F156" s="177"/>
      <c r="G156" s="177">
        <f t="shared" si="40"/>
        <v>0</v>
      </c>
      <c r="H156" s="175">
        <f t="shared" si="41"/>
        <v>0</v>
      </c>
      <c r="J156" s="200"/>
      <c r="K156" s="200"/>
      <c r="M156" s="231">
        <f t="shared" si="39"/>
        <v>0</v>
      </c>
      <c r="N156" s="237">
        <f>SUMMARY!M156</f>
        <v>1.5587317591595928E-2</v>
      </c>
    </row>
    <row r="157" spans="1:16" s="41" customFormat="1">
      <c r="A157" s="40">
        <v>316</v>
      </c>
      <c r="B157" s="113" t="s">
        <v>81</v>
      </c>
      <c r="C157" s="267">
        <f>'[11]Sch C'!D165</f>
        <v>2716</v>
      </c>
      <c r="D157" s="267">
        <f>'[11]Sch C'!F165</f>
        <v>0</v>
      </c>
      <c r="E157" s="253">
        <f t="shared" si="38"/>
        <v>2716</v>
      </c>
      <c r="F157" s="177"/>
      <c r="G157" s="177">
        <f t="shared" si="40"/>
        <v>2716</v>
      </c>
      <c r="H157" s="175">
        <f t="shared" si="41"/>
        <v>9.206246978204505E-4</v>
      </c>
      <c r="J157" s="200"/>
      <c r="K157" s="200"/>
      <c r="M157" s="231">
        <f t="shared" si="39"/>
        <v>0.14038352199307386</v>
      </c>
      <c r="N157" s="237">
        <f>SUMMARY!M157</f>
        <v>0.15464235917140146</v>
      </c>
    </row>
    <row r="158" spans="1:16" s="41" customFormat="1">
      <c r="A158" s="40">
        <v>317</v>
      </c>
      <c r="B158" s="113" t="s">
        <v>82</v>
      </c>
      <c r="C158" s="267">
        <f>'[11]Sch C'!D166</f>
        <v>3250</v>
      </c>
      <c r="D158" s="267">
        <f>'[11]Sch C'!F166</f>
        <v>0</v>
      </c>
      <c r="E158" s="253">
        <f t="shared" si="38"/>
        <v>3250</v>
      </c>
      <c r="F158" s="177"/>
      <c r="G158" s="177">
        <f t="shared" si="40"/>
        <v>3250</v>
      </c>
      <c r="H158" s="175">
        <f t="shared" si="41"/>
        <v>1.1016311737542209E-3</v>
      </c>
      <c r="J158" s="200"/>
      <c r="K158" s="200"/>
      <c r="M158" s="231">
        <f t="shared" si="39"/>
        <v>0.16798470047035716</v>
      </c>
      <c r="N158" s="237">
        <f>SUMMARY!M158</f>
        <v>0.15845970778321275</v>
      </c>
    </row>
    <row r="159" spans="1:16" s="41" customFormat="1">
      <c r="A159" s="40">
        <v>318</v>
      </c>
      <c r="B159" s="113" t="s">
        <v>179</v>
      </c>
      <c r="C159" s="267">
        <f>'[11]Sch C'!D167</f>
        <v>398286</v>
      </c>
      <c r="D159" s="267">
        <f>'[11]Sch C'!F167</f>
        <v>0</v>
      </c>
      <c r="E159" s="253">
        <f t="shared" si="38"/>
        <v>398286</v>
      </c>
      <c r="F159" s="177"/>
      <c r="G159" s="177">
        <f t="shared" si="40"/>
        <v>398286</v>
      </c>
      <c r="H159" s="175">
        <f t="shared" si="41"/>
        <v>0.13500439189842267</v>
      </c>
      <c r="J159" s="200"/>
      <c r="K159" s="200"/>
      <c r="M159" s="231">
        <f t="shared" si="39"/>
        <v>20.586447511242053</v>
      </c>
      <c r="N159" s="237">
        <f>SUMMARY!M159</f>
        <v>10.207996493761893</v>
      </c>
    </row>
    <row r="160" spans="1:16" s="41" customFormat="1">
      <c r="A160" s="40">
        <v>319</v>
      </c>
      <c r="B160" s="113" t="s">
        <v>83</v>
      </c>
      <c r="C160" s="267">
        <f>'[11]Sch C'!D168</f>
        <v>0</v>
      </c>
      <c r="D160" s="267">
        <f>'[11]Sch C'!F168</f>
        <v>0</v>
      </c>
      <c r="E160" s="253">
        <f t="shared" si="38"/>
        <v>0</v>
      </c>
      <c r="F160" s="177"/>
      <c r="G160" s="177">
        <f t="shared" si="40"/>
        <v>0</v>
      </c>
      <c r="H160" s="175">
        <f t="shared" si="41"/>
        <v>0</v>
      </c>
      <c r="J160" s="133"/>
      <c r="K160" s="133"/>
      <c r="M160" s="231">
        <f t="shared" si="39"/>
        <v>0</v>
      </c>
      <c r="N160" s="237">
        <f>SUMMARY!M160</f>
        <v>2.7094781518673439</v>
      </c>
    </row>
    <row r="161" spans="1:16" s="41" customFormat="1">
      <c r="A161" s="40">
        <v>391</v>
      </c>
      <c r="B161" s="113" t="s">
        <v>84</v>
      </c>
      <c r="C161" s="267">
        <f>'[11]Sch C'!D169</f>
        <v>0</v>
      </c>
      <c r="D161" s="267">
        <f>'[11]Sch C'!F169</f>
        <v>0</v>
      </c>
      <c r="E161" s="253">
        <f t="shared" si="38"/>
        <v>0</v>
      </c>
      <c r="F161" s="177"/>
      <c r="G161" s="177">
        <f t="shared" si="40"/>
        <v>0</v>
      </c>
      <c r="H161" s="175">
        <f t="shared" si="41"/>
        <v>0</v>
      </c>
      <c r="J161" s="133"/>
      <c r="K161" s="133"/>
      <c r="M161" s="231">
        <f t="shared" si="39"/>
        <v>0</v>
      </c>
      <c r="N161" s="237">
        <f>SUMMARY!M161</f>
        <v>2.2617960840952134E-3</v>
      </c>
    </row>
    <row r="162" spans="1:16" s="41" customFormat="1">
      <c r="A162" s="40">
        <v>392</v>
      </c>
      <c r="B162" s="113" t="s">
        <v>245</v>
      </c>
      <c r="C162" s="267">
        <f>'[11]Sch C'!D170</f>
        <v>8053</v>
      </c>
      <c r="D162" s="267">
        <f>'[11]Sch C'!F170</f>
        <v>0</v>
      </c>
      <c r="E162" s="253">
        <f t="shared" si="38"/>
        <v>8053</v>
      </c>
      <c r="F162" s="177"/>
      <c r="G162" s="177">
        <f t="shared" si="40"/>
        <v>8053</v>
      </c>
      <c r="H162" s="175">
        <f t="shared" si="41"/>
        <v>2.7296725668439206E-3</v>
      </c>
      <c r="J162" s="133"/>
      <c r="K162" s="133"/>
      <c r="M162" s="231">
        <f t="shared" si="39"/>
        <v>0.41624024396547266</v>
      </c>
      <c r="N162" s="237">
        <f>SUMMARY!M162</f>
        <v>0.21066164348098596</v>
      </c>
    </row>
    <row r="163" spans="1:16" s="41" customFormat="1">
      <c r="A163" s="40">
        <v>490</v>
      </c>
      <c r="B163" s="113" t="s">
        <v>301</v>
      </c>
      <c r="C163" s="267">
        <f>'[11]Sch C'!D171</f>
        <v>0</v>
      </c>
      <c r="D163" s="267">
        <f>'[11]Sch C'!F171</f>
        <v>-30</v>
      </c>
      <c r="E163" s="253">
        <f t="shared" si="38"/>
        <v>-30</v>
      </c>
      <c r="F163" s="177"/>
      <c r="G163" s="177">
        <f t="shared" si="40"/>
        <v>-30</v>
      </c>
      <c r="H163" s="175">
        <f t="shared" si="41"/>
        <v>-1.0168903142346655E-5</v>
      </c>
      <c r="J163" s="133"/>
      <c r="K163" s="133"/>
      <c r="M163" s="231">
        <f t="shared" si="39"/>
        <v>-1.5506280043417584E-3</v>
      </c>
      <c r="N163" s="237">
        <f>SUMMARY!M163</f>
        <v>0.31220961127082963</v>
      </c>
    </row>
    <row r="164" spans="1:16" s="41" customFormat="1">
      <c r="A164" s="40"/>
      <c r="B164" s="199" t="s">
        <v>86</v>
      </c>
      <c r="C164" s="267">
        <f>SUM(C150:C163)</f>
        <v>1124231</v>
      </c>
      <c r="D164" s="267">
        <f>SUM(D150:D163)</f>
        <v>-30</v>
      </c>
      <c r="E164" s="177">
        <f>SUM(E150:E163)</f>
        <v>1124201</v>
      </c>
      <c r="F164" s="177">
        <f>SUM(F150:F163)</f>
        <v>0</v>
      </c>
      <c r="G164" s="177">
        <f>IF(ISERROR(E164+F164),"",(E164+F164))</f>
        <v>1124201</v>
      </c>
      <c r="H164" s="175">
        <f>IF(ISERROR(G164/$G$183),"",(G164/$G$183))</f>
        <v>0.38106303605097508</v>
      </c>
      <c r="J164" s="133"/>
      <c r="K164" s="133"/>
      <c r="M164" s="231">
        <f t="shared" si="39"/>
        <v>58.107251770300302</v>
      </c>
      <c r="N164" s="237">
        <f>SUMMARY!M164</f>
        <v>57.428919288397175</v>
      </c>
      <c r="O164" s="232">
        <f>M164/N164-1</f>
        <v>1.1811688088655625E-2</v>
      </c>
      <c r="P164" s="172">
        <f>IF(O164&gt;=0.2,3.5,0)</f>
        <v>0</v>
      </c>
    </row>
    <row r="165" spans="1:16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6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6" s="41" customFormat="1">
      <c r="A167" s="201" t="s">
        <v>198</v>
      </c>
      <c r="B167" s="206" t="s">
        <v>278</v>
      </c>
      <c r="C167" s="267">
        <f>'[11]Sch C'!D186</f>
        <v>0</v>
      </c>
      <c r="D167" s="267">
        <f>'[11]Sch C'!F186</f>
        <v>0</v>
      </c>
      <c r="E167" s="253">
        <f t="shared" ref="E167:E180" si="4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56">
        <v>0</v>
      </c>
      <c r="K167" s="256">
        <v>0</v>
      </c>
      <c r="M167" s="231">
        <f t="shared" ref="M167:M181" si="43">IFERROR(G167/G$198,0)</f>
        <v>0</v>
      </c>
      <c r="N167" s="237">
        <f>SUMMARY!M167</f>
        <v>0</v>
      </c>
    </row>
    <row r="168" spans="1:16" s="41" customFormat="1">
      <c r="A168" s="201" t="s">
        <v>279</v>
      </c>
      <c r="B168" s="207" t="s">
        <v>341</v>
      </c>
      <c r="C168" s="267">
        <f>'[11]Sch C'!D187</f>
        <v>0</v>
      </c>
      <c r="D168" s="267">
        <f>'[11]Sch C'!F187</f>
        <v>0</v>
      </c>
      <c r="E168" s="253">
        <f t="shared" si="4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  <c r="M168" s="231">
        <f t="shared" si="43"/>
        <v>0</v>
      </c>
      <c r="N168" s="237">
        <f>SUMMARY!M168</f>
        <v>0</v>
      </c>
    </row>
    <row r="169" spans="1:16" s="41" customFormat="1">
      <c r="A169" s="201" t="s">
        <v>280</v>
      </c>
      <c r="B169" s="207" t="s">
        <v>281</v>
      </c>
      <c r="C169" s="267">
        <f>'[11]Sch C'!D188</f>
        <v>0</v>
      </c>
      <c r="D169" s="267">
        <f>'[11]Sch C'!F188</f>
        <v>0</v>
      </c>
      <c r="E169" s="253">
        <f t="shared" si="4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  <c r="M169" s="231">
        <f t="shared" si="43"/>
        <v>0</v>
      </c>
      <c r="N169" s="237">
        <f>SUMMARY!M169</f>
        <v>0</v>
      </c>
    </row>
    <row r="170" spans="1:16" s="41" customFormat="1">
      <c r="A170" s="201" t="s">
        <v>202</v>
      </c>
      <c r="B170" s="207" t="s">
        <v>282</v>
      </c>
      <c r="C170" s="267">
        <f>'[11]Sch C'!D189</f>
        <v>20900</v>
      </c>
      <c r="D170" s="267">
        <f>'[11]Sch C'!F189</f>
        <v>0</v>
      </c>
      <c r="E170" s="253">
        <f t="shared" si="42"/>
        <v>20900</v>
      </c>
      <c r="F170" s="177"/>
      <c r="G170" s="177">
        <f>IF(ISERROR(E170+F170),"",(E170+F170))</f>
        <v>20900</v>
      </c>
      <c r="H170" s="175">
        <f>IF(ISERROR(G170/$G$183),"",(G170/$G$183))</f>
        <v>7.0843358558348368E-3</v>
      </c>
      <c r="I170" s="209"/>
      <c r="J170" s="205"/>
      <c r="K170" s="40"/>
      <c r="M170" s="231">
        <f t="shared" si="43"/>
        <v>1.0802708430247583</v>
      </c>
      <c r="N170" s="237">
        <f>SUMMARY!M170</f>
        <v>0.44454739098642471</v>
      </c>
    </row>
    <row r="171" spans="1:16" s="41" customFormat="1">
      <c r="A171" s="201" t="s">
        <v>283</v>
      </c>
      <c r="B171" s="207" t="s">
        <v>284</v>
      </c>
      <c r="C171" s="267">
        <f>'[11]Sch C'!D190</f>
        <v>0</v>
      </c>
      <c r="D171" s="267">
        <f>'[11]Sch C'!F190</f>
        <v>0</v>
      </c>
      <c r="E171" s="253">
        <f t="shared" si="4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  <c r="M171" s="231">
        <f t="shared" si="43"/>
        <v>0</v>
      </c>
      <c r="N171" s="237">
        <f>SUMMARY!M171</f>
        <v>4.7325130916209086E-3</v>
      </c>
    </row>
    <row r="172" spans="1:16" s="41" customFormat="1">
      <c r="A172" s="201" t="s">
        <v>285</v>
      </c>
      <c r="B172" s="207" t="s">
        <v>286</v>
      </c>
      <c r="C172" s="267">
        <f>'[11]Sch C'!D191</f>
        <v>10206</v>
      </c>
      <c r="D172" s="267">
        <f>'[11]Sch C'!F191</f>
        <v>0</v>
      </c>
      <c r="E172" s="253">
        <f t="shared" si="42"/>
        <v>10206</v>
      </c>
      <c r="F172" s="177"/>
      <c r="G172" s="177">
        <f t="shared" ref="G172:G181" si="44">IF(ISERROR(E172+F172),"",(E172+F172))</f>
        <v>10206</v>
      </c>
      <c r="H172" s="175">
        <f t="shared" ref="H172:H180" si="45">IF(ISERROR(G172/$G$183),"",(G172/$G$183))</f>
        <v>3.459460849026332E-3</v>
      </c>
      <c r="I172" s="209"/>
      <c r="J172" s="205"/>
      <c r="K172" s="40"/>
      <c r="M172" s="231">
        <f t="shared" si="43"/>
        <v>0.52752364707706623</v>
      </c>
      <c r="N172" s="237">
        <f>SUMMARY!M172</f>
        <v>0.29515984721522032</v>
      </c>
    </row>
    <row r="173" spans="1:16" s="41" customFormat="1">
      <c r="A173" s="201" t="s">
        <v>287</v>
      </c>
      <c r="B173" s="207" t="s">
        <v>288</v>
      </c>
      <c r="C173" s="267">
        <f>'[11]Sch C'!D192</f>
        <v>0</v>
      </c>
      <c r="D173" s="267">
        <f>'[11]Sch C'!F192</f>
        <v>0</v>
      </c>
      <c r="E173" s="253">
        <f t="shared" si="42"/>
        <v>0</v>
      </c>
      <c r="F173" s="177"/>
      <c r="G173" s="177">
        <f t="shared" si="44"/>
        <v>0</v>
      </c>
      <c r="H173" s="175">
        <f t="shared" si="45"/>
        <v>0</v>
      </c>
      <c r="I173" s="209"/>
      <c r="J173" s="205"/>
      <c r="K173" s="40"/>
      <c r="M173" s="231">
        <f t="shared" si="43"/>
        <v>0</v>
      </c>
      <c r="N173" s="237">
        <f>SUMMARY!M173</f>
        <v>9.3414903328655319E-2</v>
      </c>
    </row>
    <row r="174" spans="1:16" s="41" customFormat="1">
      <c r="A174" s="201" t="s">
        <v>289</v>
      </c>
      <c r="B174" s="207" t="s">
        <v>290</v>
      </c>
      <c r="C174" s="267">
        <f>'[11]Sch C'!D193</f>
        <v>0</v>
      </c>
      <c r="D174" s="267">
        <f>'[11]Sch C'!F193</f>
        <v>0</v>
      </c>
      <c r="E174" s="253">
        <f t="shared" si="42"/>
        <v>0</v>
      </c>
      <c r="F174" s="177"/>
      <c r="G174" s="177">
        <f t="shared" si="44"/>
        <v>0</v>
      </c>
      <c r="H174" s="175">
        <f t="shared" si="45"/>
        <v>0</v>
      </c>
      <c r="I174" s="209"/>
      <c r="J174" s="205"/>
      <c r="K174" s="40"/>
      <c r="M174" s="231">
        <f t="shared" si="43"/>
        <v>0</v>
      </c>
      <c r="N174" s="237">
        <f>SUMMARY!M174</f>
        <v>0</v>
      </c>
    </row>
    <row r="175" spans="1:16" s="41" customFormat="1">
      <c r="A175" s="201" t="s">
        <v>291</v>
      </c>
      <c r="B175" s="207" t="s">
        <v>292</v>
      </c>
      <c r="C175" s="267">
        <f>'[11]Sch C'!D194</f>
        <v>0</v>
      </c>
      <c r="D175" s="267">
        <f>'[11]Sch C'!F194</f>
        <v>0</v>
      </c>
      <c r="E175" s="253">
        <f t="shared" si="42"/>
        <v>0</v>
      </c>
      <c r="F175" s="177"/>
      <c r="G175" s="177">
        <f t="shared" si="44"/>
        <v>0</v>
      </c>
      <c r="H175" s="175">
        <f t="shared" si="45"/>
        <v>0</v>
      </c>
      <c r="I175" s="209"/>
      <c r="J175" s="205"/>
      <c r="K175" s="40"/>
      <c r="M175" s="231">
        <f t="shared" si="43"/>
        <v>0</v>
      </c>
      <c r="N175" s="237">
        <f>SUMMARY!M175</f>
        <v>0</v>
      </c>
    </row>
    <row r="176" spans="1:16" s="41" customFormat="1">
      <c r="A176" s="201" t="s">
        <v>293</v>
      </c>
      <c r="B176" s="207" t="s">
        <v>294</v>
      </c>
      <c r="C176" s="267">
        <f>'[11]Sch C'!D195</f>
        <v>0</v>
      </c>
      <c r="D176" s="267">
        <f>'[11]Sch C'!F195</f>
        <v>0</v>
      </c>
      <c r="E176" s="253">
        <f t="shared" si="42"/>
        <v>0</v>
      </c>
      <c r="F176" s="177"/>
      <c r="G176" s="177">
        <f t="shared" si="44"/>
        <v>0</v>
      </c>
      <c r="H176" s="175">
        <f t="shared" si="45"/>
        <v>0</v>
      </c>
      <c r="I176" s="209"/>
      <c r="J176" s="205"/>
      <c r="K176" s="40"/>
      <c r="M176" s="231">
        <f t="shared" si="43"/>
        <v>0</v>
      </c>
      <c r="N176" s="237">
        <f>SUMMARY!M176</f>
        <v>0</v>
      </c>
    </row>
    <row r="177" spans="1:16" s="41" customFormat="1">
      <c r="A177" s="201" t="s">
        <v>295</v>
      </c>
      <c r="B177" s="207" t="s">
        <v>296</v>
      </c>
      <c r="C177" s="267">
        <f>'[11]Sch C'!D196</f>
        <v>117</v>
      </c>
      <c r="D177" s="267">
        <f>'[11]Sch C'!F196</f>
        <v>0</v>
      </c>
      <c r="E177" s="253">
        <f t="shared" si="42"/>
        <v>117</v>
      </c>
      <c r="F177" s="177"/>
      <c r="G177" s="177">
        <f t="shared" si="44"/>
        <v>117</v>
      </c>
      <c r="H177" s="175">
        <f t="shared" si="45"/>
        <v>3.9658722255151959E-5</v>
      </c>
      <c r="I177" s="209"/>
      <c r="J177" s="205"/>
      <c r="K177" s="40"/>
      <c r="M177" s="231">
        <f t="shared" si="43"/>
        <v>6.0474492169328578E-3</v>
      </c>
      <c r="N177" s="237">
        <f>SUMMARY!M177</f>
        <v>5.3138582698622483E-4</v>
      </c>
    </row>
    <row r="178" spans="1:16" s="41" customFormat="1">
      <c r="A178" s="201" t="s">
        <v>297</v>
      </c>
      <c r="B178" s="207" t="s">
        <v>298</v>
      </c>
      <c r="C178" s="267">
        <f>'[11]Sch C'!D197</f>
        <v>2602</v>
      </c>
      <c r="D178" s="267">
        <f>'[11]Sch C'!F197</f>
        <v>0</v>
      </c>
      <c r="E178" s="253">
        <f t="shared" si="42"/>
        <v>2602</v>
      </c>
      <c r="F178" s="177"/>
      <c r="G178" s="177">
        <f t="shared" si="44"/>
        <v>2602</v>
      </c>
      <c r="H178" s="175">
        <f t="shared" si="45"/>
        <v>8.8198286587953323E-4</v>
      </c>
      <c r="I178" s="209"/>
      <c r="J178" s="205"/>
      <c r="K178" s="40"/>
      <c r="M178" s="231">
        <f t="shared" si="43"/>
        <v>0.13449113557657519</v>
      </c>
      <c r="N178" s="237">
        <f>SUMMARY!M178</f>
        <v>8.6647682113189725E-2</v>
      </c>
    </row>
    <row r="179" spans="1:16" s="41" customFormat="1">
      <c r="A179" s="201" t="s">
        <v>299</v>
      </c>
      <c r="B179" s="207" t="s">
        <v>300</v>
      </c>
      <c r="C179" s="267">
        <f>'[11]Sch C'!D198</f>
        <v>0</v>
      </c>
      <c r="D179" s="267">
        <f>'[11]Sch C'!F198</f>
        <v>0</v>
      </c>
      <c r="E179" s="253">
        <f t="shared" si="42"/>
        <v>0</v>
      </c>
      <c r="F179" s="177"/>
      <c r="G179" s="177">
        <f t="shared" si="44"/>
        <v>0</v>
      </c>
      <c r="H179" s="175">
        <f t="shared" si="45"/>
        <v>0</v>
      </c>
      <c r="I179" s="209"/>
      <c r="J179" s="205"/>
      <c r="K179" s="40"/>
      <c r="M179" s="231">
        <f t="shared" si="43"/>
        <v>0</v>
      </c>
      <c r="N179" s="237">
        <f>SUMMARY!M179</f>
        <v>0</v>
      </c>
    </row>
    <row r="180" spans="1:16" s="41" customFormat="1">
      <c r="A180" s="201" t="s">
        <v>242</v>
      </c>
      <c r="B180" s="210" t="s">
        <v>301</v>
      </c>
      <c r="C180" s="267">
        <f>'[11]Sch C'!D199</f>
        <v>0</v>
      </c>
      <c r="D180" s="267">
        <f>'[11]Sch C'!F199</f>
        <v>0</v>
      </c>
      <c r="E180" s="253">
        <f t="shared" si="42"/>
        <v>0</v>
      </c>
      <c r="F180" s="177"/>
      <c r="G180" s="177">
        <f t="shared" si="44"/>
        <v>0</v>
      </c>
      <c r="H180" s="175">
        <f t="shared" si="45"/>
        <v>0</v>
      </c>
      <c r="I180" s="209"/>
      <c r="J180" s="205"/>
      <c r="K180" s="40"/>
      <c r="M180" s="231">
        <f t="shared" si="43"/>
        <v>0</v>
      </c>
      <c r="N180" s="237">
        <f>SUMMARY!M180</f>
        <v>1.2739634570054365E-2</v>
      </c>
    </row>
    <row r="181" spans="1:16" s="41" customFormat="1">
      <c r="A181" s="211"/>
      <c r="B181" s="207" t="s">
        <v>302</v>
      </c>
      <c r="C181" s="267">
        <f>SUM(C167:C180)</f>
        <v>33825</v>
      </c>
      <c r="D181" s="267">
        <f>SUM(D167:D180)</f>
        <v>0</v>
      </c>
      <c r="E181" s="212">
        <f>SUM(E167:E180)</f>
        <v>33825</v>
      </c>
      <c r="F181" s="212">
        <f>SUM(F167:F180)</f>
        <v>0</v>
      </c>
      <c r="G181" s="177">
        <f t="shared" si="44"/>
        <v>33825</v>
      </c>
      <c r="H181" s="175">
        <f>IF(ISERROR(G181/$G$183),"",(G181/$G$183))</f>
        <v>1.1465438292995855E-2</v>
      </c>
      <c r="I181" s="213"/>
      <c r="J181" s="205"/>
      <c r="K181" s="205"/>
      <c r="M181" s="231">
        <f t="shared" si="43"/>
        <v>1.7483330748953325</v>
      </c>
      <c r="N181" s="237">
        <f>SUMMARY!M181</f>
        <v>0.9377733571321516</v>
      </c>
      <c r="O181" s="232"/>
      <c r="P181" s="172"/>
    </row>
    <row r="182" spans="1:16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6" s="41" customFormat="1">
      <c r="A183" s="214"/>
      <c r="B183" s="215" t="s">
        <v>246</v>
      </c>
      <c r="C183" s="267">
        <f>SUM(C21:C181)/2</f>
        <v>3034430.69</v>
      </c>
      <c r="D183" s="267">
        <f>SUM(D21:D181)/2</f>
        <v>-84260</v>
      </c>
      <c r="E183" s="252">
        <f>SUM(E21:E181)/2</f>
        <v>2950170.69</v>
      </c>
      <c r="F183" s="173">
        <f>SUM(F21:F181)/2</f>
        <v>0</v>
      </c>
      <c r="G183" s="173">
        <f>SUM(G21:G181)/2</f>
        <v>2950170.69</v>
      </c>
      <c r="H183" s="175">
        <f>IF(ISERROR(G183/$G$183),"",(G183/$G$183))</f>
        <v>1</v>
      </c>
      <c r="J183" s="255">
        <f>SUM(J21:J181)</f>
        <v>89027</v>
      </c>
      <c r="K183" s="255">
        <f>SUM(K21:K181)</f>
        <v>90019</v>
      </c>
      <c r="M183" s="231">
        <f>IFERROR(G183/G$198,0)</f>
        <v>152.48724298340827</v>
      </c>
      <c r="N183" s="237">
        <f>SUMMARY!M183</f>
        <v>172.52978830860349</v>
      </c>
      <c r="P183" s="172">
        <f>SUM(P57:P181)</f>
        <v>0.8</v>
      </c>
    </row>
    <row r="184" spans="1:16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6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6" s="41" customFormat="1" ht="13.5" thickBot="1">
      <c r="A186" s="40"/>
      <c r="B186" s="216" t="s">
        <v>146</v>
      </c>
      <c r="C186" s="306">
        <f>'[11]Sch C'!D204</f>
        <v>3034431</v>
      </c>
      <c r="D186" s="27"/>
      <c r="E186" s="27"/>
      <c r="F186" s="27"/>
      <c r="G186" s="27"/>
      <c r="J186" s="133"/>
      <c r="K186" s="133"/>
      <c r="M186" s="231"/>
      <c r="N186" s="237"/>
    </row>
    <row r="187" spans="1:16" s="41" customFormat="1" ht="13.5" thickTop="1">
      <c r="A187" s="40"/>
      <c r="B187" s="113" t="s">
        <v>180</v>
      </c>
      <c r="C187" s="267">
        <f>C183-C186</f>
        <v>-0.31000000005587935</v>
      </c>
      <c r="D187"/>
      <c r="E187" s="27"/>
      <c r="F187" s="27"/>
      <c r="G187" s="27"/>
      <c r="J187" s="133"/>
      <c r="K187" s="133"/>
    </row>
    <row r="188" spans="1:16" s="41" customFormat="1">
      <c r="A188" s="40"/>
      <c r="B188" s="217"/>
      <c r="C188" s="282"/>
      <c r="D188" s="282"/>
      <c r="E188" s="35"/>
      <c r="F188" s="35"/>
      <c r="G188" s="35"/>
      <c r="H188" s="172"/>
      <c r="J188" s="133"/>
      <c r="K188" s="133"/>
    </row>
    <row r="189" spans="1:16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6" s="41" customFormat="1">
      <c r="A190" s="40"/>
      <c r="B190" s="215" t="s">
        <v>247</v>
      </c>
      <c r="C190" s="267">
        <f>C17-C183</f>
        <v>489058.79000000004</v>
      </c>
      <c r="D190" s="267">
        <f>D17-D183</f>
        <v>150220</v>
      </c>
      <c r="E190" s="253">
        <f>E17-E183</f>
        <v>639278.79</v>
      </c>
      <c r="F190" s="174">
        <f>F17-F183</f>
        <v>0</v>
      </c>
      <c r="G190" s="174">
        <f>G17-G183</f>
        <v>639278.79</v>
      </c>
      <c r="J190" s="133"/>
      <c r="K190" s="133"/>
      <c r="M190" s="231">
        <f>IFERROR(G190/G$198,0)</f>
        <v>33.042786478523801</v>
      </c>
      <c r="N190" s="237">
        <f>SUMMARY!M190</f>
        <v>14.272084985398237</v>
      </c>
    </row>
    <row r="191" spans="1:16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6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74">
        <f>'[11]Sch D'!C9</f>
        <v>19346</v>
      </c>
      <c r="D194" s="284"/>
      <c r="E194" s="258">
        <f>C194+D194</f>
        <v>19346</v>
      </c>
      <c r="F194" s="218"/>
      <c r="G194" s="219">
        <f>E194+F194</f>
        <v>19346</v>
      </c>
      <c r="H194" s="175">
        <f>IF(ISERROR(G194/$G$198),"",(G194/$G$198))</f>
        <v>0.99994831239985527</v>
      </c>
      <c r="I194" s="41"/>
      <c r="J194" s="133"/>
      <c r="K194" s="133"/>
    </row>
    <row r="195" spans="1:11">
      <c r="A195" s="40"/>
      <c r="B195" s="113" t="s">
        <v>249</v>
      </c>
      <c r="C195" s="274">
        <f>'[11]Sch D'!D9</f>
        <v>0</v>
      </c>
      <c r="D195" s="284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74">
        <f>'[11]Sch D'!E9</f>
        <v>1</v>
      </c>
      <c r="D196" s="284"/>
      <c r="E196" s="221">
        <f>C196+D196</f>
        <v>1</v>
      </c>
      <c r="F196" s="220"/>
      <c r="G196" s="221">
        <f>E196+F196</f>
        <v>1</v>
      </c>
      <c r="H196" s="175">
        <f>IF(ISERROR(G196/$G$198),"",(G196/$G$198))</f>
        <v>5.1687600144725279E-5</v>
      </c>
      <c r="I196" s="41"/>
      <c r="J196" s="133"/>
      <c r="K196" s="133"/>
    </row>
    <row r="197" spans="1:11">
      <c r="A197" s="40"/>
      <c r="B197" s="113" t="s">
        <v>342</v>
      </c>
      <c r="C197" s="274">
        <f>'[11]Sch D'!F9</f>
        <v>0</v>
      </c>
      <c r="D197" s="284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74">
        <f>SUM(C194:C197)</f>
        <v>19347</v>
      </c>
      <c r="D198" s="284"/>
      <c r="E198" s="259">
        <f>SUM(E194:E197)</f>
        <v>19347</v>
      </c>
      <c r="F198" s="223">
        <f>SUM(F194:F197)</f>
        <v>0</v>
      </c>
      <c r="G198" s="223">
        <f>SUM(G194:G197)</f>
        <v>19347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85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6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8">
        <f>'[11]Sch D'!G22</f>
        <v>54</v>
      </c>
      <c r="D201" s="283"/>
      <c r="E201" s="258">
        <f>C201+D201</f>
        <v>54</v>
      </c>
      <c r="F201" s="218"/>
      <c r="G201" s="225">
        <f>E201+F201</f>
        <v>54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8">
        <f>'[11]Sch D'!G24</f>
        <v>54</v>
      </c>
      <c r="D202" s="283"/>
      <c r="E202" s="258">
        <f>C202+D202</f>
        <v>54</v>
      </c>
      <c r="F202" s="220"/>
      <c r="G202" s="225">
        <f>E202+F202</f>
        <v>54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8">
        <f>$C$4-$C$3+1</f>
        <v>365</v>
      </c>
      <c r="D203" s="35"/>
      <c r="E203" s="225">
        <f>C203</f>
        <v>365</v>
      </c>
      <c r="F203" s="295"/>
      <c r="G203" s="225">
        <f>C203</f>
        <v>365</v>
      </c>
      <c r="H203" s="41"/>
      <c r="I203" s="41"/>
      <c r="J203" s="133"/>
      <c r="K203" s="133"/>
    </row>
    <row r="204" spans="1:11">
      <c r="A204" s="40"/>
      <c r="B204" s="115"/>
      <c r="C204" s="286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74">
        <f>'[11]Sch D'!G28</f>
        <v>19710</v>
      </c>
      <c r="D205" s="275"/>
      <c r="E205" s="254">
        <f>E201*E203</f>
        <v>19710</v>
      </c>
      <c r="F205" s="254">
        <f>G201*F203</f>
        <v>0</v>
      </c>
      <c r="G205" s="218">
        <f>G201*G203</f>
        <v>19710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9">
        <f>'[11]Sch D'!G30</f>
        <v>0.98158295281582952</v>
      </c>
      <c r="D206" s="35"/>
      <c r="E206" s="260">
        <f>IFERROR(E198/E205,"0")</f>
        <v>0.98158295281582952</v>
      </c>
      <c r="F206" s="293" t="str">
        <f>IFERROR(F198/F205,"")</f>
        <v/>
      </c>
      <c r="G206" s="227">
        <f>G198/G205</f>
        <v>0.98158295281582952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9">
        <f>'[11]Sch D'!G32</f>
        <v>0.98153221714865546</v>
      </c>
      <c r="D207" s="35"/>
      <c r="E207" s="260">
        <f>IFERROR((E194+E195)/E205,"0")</f>
        <v>0.98153221714865546</v>
      </c>
      <c r="F207" s="293" t="str">
        <f>IFERROR(((F194+F195)/F205),"")</f>
        <v/>
      </c>
      <c r="G207" s="227">
        <f>(G194+G195)/G205</f>
        <v>0.98153221714865546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9">
        <f>'[11]Sch D'!G34</f>
        <v>0.99994831239985527</v>
      </c>
      <c r="D208" s="35"/>
      <c r="E208" s="260">
        <f>IFERROR(E207/E206,"0")</f>
        <v>0.99994831239985527</v>
      </c>
      <c r="F208" s="293" t="str">
        <f>IFERROR(F207/F206,"")</f>
        <v/>
      </c>
      <c r="G208" s="227">
        <f>G207/G206</f>
        <v>0.99994831239985527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 t="s">
        <v>368</v>
      </c>
    </row>
    <row r="211" spans="1:11">
      <c r="F211" s="49" t="s">
        <v>306</v>
      </c>
      <c r="G211" s="228">
        <v>185.53</v>
      </c>
    </row>
    <row r="212" spans="1:11">
      <c r="F212" s="49" t="s">
        <v>307</v>
      </c>
      <c r="G212" s="228" t="s">
        <v>368</v>
      </c>
    </row>
    <row r="213" spans="1:11">
      <c r="F213" s="49" t="s">
        <v>308</v>
      </c>
      <c r="G213" s="228" t="s">
        <v>368</v>
      </c>
    </row>
  </sheetData>
  <phoneticPr fontId="0" type="noConversion"/>
  <conditionalFormatting sqref="D2">
    <cfRule type="cellIs" dxfId="17" priority="2" stopIfTrue="1" operator="equal">
      <formula>0</formula>
    </cfRule>
  </conditionalFormatting>
  <conditionalFormatting sqref="C2">
    <cfRule type="cellIs" dxfId="16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rgb="FFFFFF00"/>
    <pageSetUpPr fitToPage="1"/>
  </sheetPr>
  <dimension ref="A1:P213"/>
  <sheetViews>
    <sheetView showGridLines="0" zoomScaleNormal="100" workbookViewId="0">
      <selection activeCell="C1" sqref="C1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4" width="11.69921875" style="50"/>
    <col min="15" max="15" width="14.296875" style="50" bestFit="1" customWidth="1"/>
    <col min="16" max="16" width="20.296875" style="50" bestFit="1" customWidth="1"/>
    <col min="17" max="16384" width="11.69921875" style="50"/>
  </cols>
  <sheetData>
    <row r="1" spans="1:16" ht="22.5">
      <c r="A1" s="157"/>
      <c r="B1" s="153" t="s">
        <v>333</v>
      </c>
      <c r="C1" s="277"/>
    </row>
    <row r="2" spans="1:16" ht="23" customHeight="1">
      <c r="A2" s="154" t="s">
        <v>401</v>
      </c>
      <c r="B2" s="155" t="s">
        <v>184</v>
      </c>
      <c r="C2" s="262" t="s">
        <v>388</v>
      </c>
      <c r="D2" s="257"/>
      <c r="E2" s="24"/>
    </row>
    <row r="3" spans="1:16">
      <c r="A3" s="23"/>
      <c r="B3" s="50" t="s">
        <v>185</v>
      </c>
      <c r="C3" s="266">
        <f>'[12]Sch A pg 1'!C39</f>
        <v>42917</v>
      </c>
      <c r="D3" s="24"/>
      <c r="E3" s="157"/>
    </row>
    <row r="4" spans="1:16">
      <c r="A4" s="23"/>
      <c r="B4" s="158" t="s">
        <v>186</v>
      </c>
      <c r="C4" s="159">
        <f>'[12]Sch A pg 1'!G39</f>
        <v>43281</v>
      </c>
      <c r="D4" s="24"/>
      <c r="F4" s="290"/>
      <c r="G4" s="161"/>
    </row>
    <row r="5" spans="1:16">
      <c r="A5" s="23"/>
      <c r="B5" s="158"/>
      <c r="C5" s="162"/>
      <c r="D5" s="24"/>
      <c r="F5" s="291"/>
      <c r="G5" s="161"/>
    </row>
    <row r="6" spans="1:16">
      <c r="A6" s="23"/>
      <c r="B6" s="158"/>
      <c r="C6" s="162"/>
      <c r="D6" s="24"/>
      <c r="F6" s="291"/>
    </row>
    <row r="7" spans="1:16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51">
        <v>7</v>
      </c>
      <c r="K7" s="51">
        <v>8</v>
      </c>
      <c r="M7" s="157">
        <v>9</v>
      </c>
      <c r="N7" s="157">
        <v>10</v>
      </c>
      <c r="O7" s="157">
        <v>11</v>
      </c>
      <c r="P7" s="157">
        <v>12</v>
      </c>
    </row>
    <row r="8" spans="1:16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  <c r="M8" s="167" t="s">
        <v>352</v>
      </c>
      <c r="N8" s="167" t="s">
        <v>353</v>
      </c>
      <c r="O8" s="167" t="s">
        <v>354</v>
      </c>
      <c r="P8" s="167" t="s">
        <v>355</v>
      </c>
    </row>
    <row r="9" spans="1:16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  <c r="M9" s="233" t="s">
        <v>356</v>
      </c>
      <c r="N9" s="233" t="s">
        <v>352</v>
      </c>
      <c r="O9" s="233" t="s">
        <v>357</v>
      </c>
      <c r="P9" s="233" t="s">
        <v>358</v>
      </c>
    </row>
    <row r="10" spans="1:16">
      <c r="A10" s="23"/>
      <c r="C10" s="162"/>
      <c r="D10" s="24"/>
      <c r="F10"/>
      <c r="G10" s="24"/>
    </row>
    <row r="11" spans="1:16" s="41" customFormat="1">
      <c r="A11" s="40" t="s">
        <v>335</v>
      </c>
      <c r="B11" s="171" t="s">
        <v>190</v>
      </c>
      <c r="C11" s="27"/>
      <c r="D11" s="27"/>
      <c r="E11" s="27"/>
      <c r="F11"/>
      <c r="G11" s="27"/>
      <c r="H11" s="172"/>
      <c r="J11" s="133"/>
      <c r="K11" s="133"/>
    </row>
    <row r="12" spans="1:16" s="41" customFormat="1">
      <c r="A12" s="127" t="s">
        <v>62</v>
      </c>
      <c r="B12" s="113" t="s">
        <v>191</v>
      </c>
      <c r="C12" s="267">
        <f>'[12]Sch B'!E10</f>
        <v>768608</v>
      </c>
      <c r="D12" s="267">
        <f>'[12]Sch B'!G10</f>
        <v>0</v>
      </c>
      <c r="E12" s="253">
        <f>SUM(C12:D12)</f>
        <v>768608</v>
      </c>
      <c r="F12" s="174"/>
      <c r="G12" s="174">
        <f>IF(ISERROR(E12+F12)," ",(E12+F12))</f>
        <v>768608</v>
      </c>
      <c r="H12" s="175">
        <f t="shared" ref="H12:H17" si="0">IF(ISERROR(G12/$G$17),"",(G12/$G$17))</f>
        <v>0.98191787542062592</v>
      </c>
      <c r="J12" s="240" t="s">
        <v>346</v>
      </c>
      <c r="K12" s="241">
        <f>G17</f>
        <v>782762</v>
      </c>
      <c r="M12" s="231">
        <f>IFERROR(G12/G$194,0)</f>
        <v>184.23010546500478</v>
      </c>
      <c r="N12" s="235">
        <f>SUMMARY!M12</f>
        <v>184.6118644900132</v>
      </c>
    </row>
    <row r="13" spans="1:16" s="41" customFormat="1">
      <c r="A13" s="127" t="s">
        <v>64</v>
      </c>
      <c r="B13" s="113" t="s">
        <v>192</v>
      </c>
      <c r="C13" s="267">
        <f>'[12]Sch B'!E15</f>
        <v>0</v>
      </c>
      <c r="D13" s="267">
        <f>'[12]Sch B'!G15</f>
        <v>0</v>
      </c>
      <c r="E13" s="253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42" t="s">
        <v>347</v>
      </c>
      <c r="K13" s="243">
        <f>G183</f>
        <v>782363.32000000007</v>
      </c>
      <c r="M13" s="231">
        <f>IFERROR(G13/G$195,0)</f>
        <v>0</v>
      </c>
      <c r="N13" s="235">
        <f>SUMMARY!M13</f>
        <v>273.59202306583376</v>
      </c>
    </row>
    <row r="14" spans="1:16" s="41" customFormat="1">
      <c r="A14" s="127" t="s">
        <v>66</v>
      </c>
      <c r="B14" s="113" t="s">
        <v>193</v>
      </c>
      <c r="C14" s="267">
        <f>'[12]Sch B'!E20</f>
        <v>0</v>
      </c>
      <c r="D14" s="267">
        <f>'[12]Sch B'!G20</f>
        <v>0</v>
      </c>
      <c r="E14" s="253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42" t="s">
        <v>348</v>
      </c>
      <c r="K14" s="243">
        <f>G198</f>
        <v>4172</v>
      </c>
      <c r="M14" s="231">
        <f>IFERROR(G14/G$196,0)</f>
        <v>0</v>
      </c>
      <c r="N14" s="235">
        <f>SUMMARY!M14</f>
        <v>185.53</v>
      </c>
    </row>
    <row r="15" spans="1:16" s="41" customFormat="1">
      <c r="A15" s="127" t="s">
        <v>68</v>
      </c>
      <c r="B15" s="179" t="s">
        <v>194</v>
      </c>
      <c r="C15" s="267">
        <f>'[12]Sch B'!E25</f>
        <v>0</v>
      </c>
      <c r="D15" s="267">
        <f>'[12]Sch B'!G25</f>
        <v>0</v>
      </c>
      <c r="E15" s="253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42" t="s">
        <v>349</v>
      </c>
      <c r="K15" s="243">
        <f>G201</f>
        <v>12</v>
      </c>
      <c r="M15" s="231">
        <f>IFERROR(G15/G$197,0)</f>
        <v>0</v>
      </c>
      <c r="N15" s="235">
        <f>SUMMARY!M15</f>
        <v>261.3311004784689</v>
      </c>
    </row>
    <row r="16" spans="1:16" s="41" customFormat="1">
      <c r="A16" s="127" t="s">
        <v>145</v>
      </c>
      <c r="B16" s="115" t="s">
        <v>195</v>
      </c>
      <c r="C16" s="267">
        <f>'[12]Sch B'!E40</f>
        <v>11898</v>
      </c>
      <c r="D16" s="267">
        <f>'[12]Sch B'!G40</f>
        <v>2256</v>
      </c>
      <c r="E16" s="253">
        <f t="shared" si="1"/>
        <v>14154</v>
      </c>
      <c r="F16" s="177"/>
      <c r="G16" s="177">
        <f>IF(ISERROR(E16+F16),"",(E16+F16))</f>
        <v>14154</v>
      </c>
      <c r="H16" s="178">
        <f t="shared" si="0"/>
        <v>1.8082124579374064E-2</v>
      </c>
      <c r="J16" s="242" t="s">
        <v>350</v>
      </c>
      <c r="K16" s="243">
        <f>G205</f>
        <v>4380</v>
      </c>
      <c r="M16" s="238" t="s">
        <v>196</v>
      </c>
      <c r="N16" s="236" t="str">
        <f>SUMMARY!M16</f>
        <v>n/a</v>
      </c>
    </row>
    <row r="17" spans="1:14" s="41" customFormat="1">
      <c r="A17" s="40"/>
      <c r="B17" s="179" t="s">
        <v>91</v>
      </c>
      <c r="C17" s="267">
        <f>SUM(C12:C16)</f>
        <v>780506</v>
      </c>
      <c r="D17" s="267">
        <f>SUM(D12:D16)</f>
        <v>2256</v>
      </c>
      <c r="E17" s="177">
        <f>SUM(E12:E16)</f>
        <v>782762</v>
      </c>
      <c r="F17" s="177">
        <f>SUM(F12:F16)</f>
        <v>0</v>
      </c>
      <c r="G17" s="177">
        <f>IF(ISERROR(E17+F17),"",(E17+F17))</f>
        <v>782762</v>
      </c>
      <c r="H17" s="178">
        <f t="shared" si="0"/>
        <v>1</v>
      </c>
      <c r="J17" s="242"/>
      <c r="K17" s="243"/>
      <c r="M17" s="231">
        <f>IFERROR(G17/G$198,0)</f>
        <v>187.62272291466923</v>
      </c>
      <c r="N17" s="235">
        <f>SUMMARY!M17</f>
        <v>186.80187329400172</v>
      </c>
    </row>
    <row r="18" spans="1:14" s="41" customFormat="1">
      <c r="A18" s="40"/>
      <c r="B18" s="179"/>
      <c r="C18" s="27"/>
      <c r="D18" s="27"/>
      <c r="E18" s="27"/>
      <c r="F18" s="27"/>
      <c r="G18" s="27"/>
      <c r="H18" s="180"/>
      <c r="J18" s="242" t="s">
        <v>188</v>
      </c>
      <c r="K18" s="243">
        <f>J183</f>
        <v>20220.875</v>
      </c>
    </row>
    <row r="19" spans="1:14">
      <c r="A19" s="30" t="s">
        <v>336</v>
      </c>
      <c r="B19" s="181" t="s">
        <v>157</v>
      </c>
      <c r="C19" s="162"/>
      <c r="D19" s="24"/>
      <c r="F19"/>
      <c r="G19" s="24"/>
      <c r="J19" s="244" t="s">
        <v>309</v>
      </c>
      <c r="K19" s="245">
        <f>K183</f>
        <v>21954.075000000001</v>
      </c>
    </row>
    <row r="20" spans="1:14">
      <c r="A20" s="182" t="s">
        <v>197</v>
      </c>
      <c r="B20" s="158" t="s">
        <v>19</v>
      </c>
      <c r="F20"/>
    </row>
    <row r="21" spans="1:14" s="41" customFormat="1">
      <c r="A21" s="127" t="s">
        <v>198</v>
      </c>
      <c r="B21" s="113" t="s">
        <v>20</v>
      </c>
      <c r="C21" s="267">
        <f>'[12]Sch C'!D10</f>
        <v>20685</v>
      </c>
      <c r="D21" s="267">
        <f>'[12]Sch C'!F10</f>
        <v>0</v>
      </c>
      <c r="E21" s="253">
        <f t="shared" ref="E21:E56" si="2">SUM(C21:D21)</f>
        <v>20685</v>
      </c>
      <c r="F21" s="174"/>
      <c r="G21" s="174">
        <f t="shared" ref="G21:G57" si="3">IF(ISERROR(E21+F21),"",(E21+F21))</f>
        <v>20685</v>
      </c>
      <c r="H21" s="175">
        <f>IF(ISERROR(G21/$G$183),"",(G21/$G$183))</f>
        <v>2.6439122938432234E-2</v>
      </c>
      <c r="J21" s="255">
        <v>904</v>
      </c>
      <c r="K21" s="255">
        <v>1036</v>
      </c>
      <c r="M21" s="231">
        <f>IFERROR(G21/G$198,0)</f>
        <v>4.9580536912751674</v>
      </c>
      <c r="N21" s="237">
        <f>SUMMARY!M21</f>
        <v>4.89361837414104</v>
      </c>
    </row>
    <row r="22" spans="1:14" s="41" customFormat="1">
      <c r="A22" s="127" t="s">
        <v>199</v>
      </c>
      <c r="B22" s="113" t="s">
        <v>200</v>
      </c>
      <c r="C22" s="267">
        <f>'[12]Sch C'!D11</f>
        <v>0</v>
      </c>
      <c r="D22" s="267">
        <f>'[12]Sch C'!F11</f>
        <v>0</v>
      </c>
      <c r="E22" s="253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  <c r="M22" s="231">
        <f t="shared" ref="M22:M57" si="5">IFERROR(G22/G$198,0)</f>
        <v>0</v>
      </c>
      <c r="N22" s="237">
        <f>SUMMARY!M22</f>
        <v>0.49748613628002669</v>
      </c>
    </row>
    <row r="23" spans="1:14" s="41" customFormat="1">
      <c r="A23" s="127" t="s">
        <v>201</v>
      </c>
      <c r="B23" s="113" t="s">
        <v>22</v>
      </c>
      <c r="C23" s="267">
        <f>'[12]Sch C'!D12</f>
        <v>11353</v>
      </c>
      <c r="D23" s="267">
        <f>'[12]Sch C'!F12</f>
        <v>0</v>
      </c>
      <c r="E23" s="253">
        <f t="shared" si="2"/>
        <v>11353</v>
      </c>
      <c r="F23" s="177"/>
      <c r="G23" s="177">
        <f t="shared" si="3"/>
        <v>11353</v>
      </c>
      <c r="H23" s="175">
        <f t="shared" si="4"/>
        <v>1.4511160875998122E-2</v>
      </c>
      <c r="J23" s="183">
        <v>967.375</v>
      </c>
      <c r="K23" s="183">
        <v>1051.375</v>
      </c>
      <c r="M23" s="231">
        <f t="shared" si="5"/>
        <v>2.7212368168744008</v>
      </c>
      <c r="N23" s="237">
        <f>SUMMARY!M23</f>
        <v>3.2351822835056927</v>
      </c>
    </row>
    <row r="24" spans="1:14" s="41" customFormat="1">
      <c r="A24" s="127" t="s">
        <v>202</v>
      </c>
      <c r="B24" s="113" t="s">
        <v>23</v>
      </c>
      <c r="C24" s="267">
        <f>'[12]Sch C'!D13</f>
        <v>35879</v>
      </c>
      <c r="D24" s="267">
        <f>'[12]Sch C'!F13</f>
        <v>-32246</v>
      </c>
      <c r="E24" s="253">
        <f t="shared" si="2"/>
        <v>3633</v>
      </c>
      <c r="F24" s="177"/>
      <c r="G24" s="177">
        <f t="shared" si="3"/>
        <v>3633</v>
      </c>
      <c r="H24" s="175">
        <f t="shared" si="4"/>
        <v>4.6436226074606868E-3</v>
      </c>
      <c r="J24" s="133"/>
      <c r="K24" s="133"/>
      <c r="M24" s="231">
        <f t="shared" si="5"/>
        <v>0.87080536912751683</v>
      </c>
      <c r="N24" s="237">
        <f>SUMMARY!M24</f>
        <v>2.430674269571576</v>
      </c>
    </row>
    <row r="25" spans="1:14" s="41" customFormat="1">
      <c r="A25" s="127" t="s">
        <v>164</v>
      </c>
      <c r="B25" s="113" t="s">
        <v>163</v>
      </c>
      <c r="C25" s="267">
        <f>'[12]Sch C'!D14</f>
        <v>0</v>
      </c>
      <c r="D25" s="267">
        <f>'[12]Sch C'!F14</f>
        <v>0</v>
      </c>
      <c r="E25" s="253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  <c r="M25" s="231">
        <f t="shared" si="5"/>
        <v>0</v>
      </c>
      <c r="N25" s="237">
        <f>SUMMARY!M25</f>
        <v>8.9708827817366776E-2</v>
      </c>
    </row>
    <row r="26" spans="1:14" s="41" customFormat="1">
      <c r="A26" s="127" t="s">
        <v>203</v>
      </c>
      <c r="B26" s="113" t="s">
        <v>24</v>
      </c>
      <c r="C26" s="267">
        <f>'[12]Sch C'!D15</f>
        <v>44051</v>
      </c>
      <c r="D26" s="267">
        <f>'[12]Sch C'!F15</f>
        <v>-17620.43</v>
      </c>
      <c r="E26" s="253">
        <f t="shared" si="2"/>
        <v>26430.57</v>
      </c>
      <c r="F26" s="177"/>
      <c r="G26" s="177">
        <f t="shared" si="3"/>
        <v>26430.57</v>
      </c>
      <c r="H26" s="175">
        <f t="shared" si="4"/>
        <v>3.3782987167649929E-2</v>
      </c>
      <c r="J26" s="133"/>
      <c r="K26" s="133"/>
      <c r="M26" s="231">
        <f t="shared" si="5"/>
        <v>6.3352277085330773</v>
      </c>
      <c r="N26" s="237">
        <f>SUMMARY!M26</f>
        <v>1.9962086756684334</v>
      </c>
    </row>
    <row r="27" spans="1:14" s="41" customFormat="1">
      <c r="A27" s="127" t="s">
        <v>204</v>
      </c>
      <c r="B27" s="113" t="s">
        <v>165</v>
      </c>
      <c r="C27" s="267">
        <f>'[12]Sch C'!D16</f>
        <v>43123</v>
      </c>
      <c r="D27" s="267">
        <f>'[12]Sch C'!F16</f>
        <v>0</v>
      </c>
      <c r="E27" s="253">
        <f t="shared" si="2"/>
        <v>43123</v>
      </c>
      <c r="F27" s="177"/>
      <c r="G27" s="177">
        <f t="shared" si="3"/>
        <v>43123</v>
      </c>
      <c r="H27" s="175">
        <f t="shared" si="4"/>
        <v>5.5118892843800497E-2</v>
      </c>
      <c r="J27" s="133"/>
      <c r="K27" s="133"/>
      <c r="M27" s="231">
        <f t="shared" si="5"/>
        <v>10.336289549376797</v>
      </c>
      <c r="N27" s="237">
        <f>SUMMARY!M27</f>
        <v>6.3970053910681761</v>
      </c>
    </row>
    <row r="28" spans="1:14" s="41" customFormat="1">
      <c r="A28" s="127" t="s">
        <v>205</v>
      </c>
      <c r="B28" s="113" t="s">
        <v>25</v>
      </c>
      <c r="C28" s="267">
        <f>'[12]Sch C'!D17</f>
        <v>825</v>
      </c>
      <c r="D28" s="267">
        <f>'[12]Sch C'!F17</f>
        <v>0</v>
      </c>
      <c r="E28" s="253">
        <f t="shared" si="2"/>
        <v>825</v>
      </c>
      <c r="F28" s="177"/>
      <c r="G28" s="177">
        <f t="shared" si="3"/>
        <v>825</v>
      </c>
      <c r="H28" s="175">
        <f t="shared" si="4"/>
        <v>1.0544972890600239E-3</v>
      </c>
      <c r="J28" s="133"/>
      <c r="K28" s="133"/>
      <c r="M28" s="231">
        <f t="shared" si="5"/>
        <v>0.19774688398849471</v>
      </c>
      <c r="N28" s="237">
        <f>SUMMARY!M28</f>
        <v>0.11687604176601765</v>
      </c>
    </row>
    <row r="29" spans="1:14" s="41" customFormat="1">
      <c r="A29" s="127" t="s">
        <v>206</v>
      </c>
      <c r="B29" s="113" t="s">
        <v>26</v>
      </c>
      <c r="C29" s="267">
        <f>'[12]Sch C'!D18</f>
        <v>6576</v>
      </c>
      <c r="D29" s="267">
        <f>'[12]Sch C'!F18</f>
        <v>0</v>
      </c>
      <c r="E29" s="253">
        <f t="shared" si="2"/>
        <v>6576</v>
      </c>
      <c r="F29" s="177"/>
      <c r="G29" s="177">
        <f t="shared" si="3"/>
        <v>6576</v>
      </c>
      <c r="H29" s="175">
        <f t="shared" si="4"/>
        <v>8.4053020277075358E-3</v>
      </c>
      <c r="J29" s="133"/>
      <c r="K29" s="133"/>
      <c r="M29" s="231">
        <f t="shared" si="5"/>
        <v>1.576222435282838</v>
      </c>
      <c r="N29" s="237">
        <f>SUMMARY!M29</f>
        <v>0.78350101508318237</v>
      </c>
    </row>
    <row r="30" spans="1:14" s="41" customFormat="1">
      <c r="A30" s="127" t="s">
        <v>207</v>
      </c>
      <c r="B30" s="113" t="s">
        <v>208</v>
      </c>
      <c r="C30" s="267">
        <f>'[12]Sch C'!D19</f>
        <v>2335</v>
      </c>
      <c r="D30" s="267">
        <f>'[12]Sch C'!F19</f>
        <v>0</v>
      </c>
      <c r="E30" s="253">
        <f t="shared" si="2"/>
        <v>2335</v>
      </c>
      <c r="F30" s="177"/>
      <c r="G30" s="177">
        <f t="shared" si="3"/>
        <v>2335</v>
      </c>
      <c r="H30" s="175">
        <f t="shared" si="4"/>
        <v>2.9845468726729159E-3</v>
      </c>
      <c r="J30" s="133"/>
      <c r="K30" s="133"/>
      <c r="M30" s="231">
        <f t="shared" si="5"/>
        <v>0.55968360498561842</v>
      </c>
      <c r="N30" s="237">
        <f>SUMMARY!M30</f>
        <v>0.40083114193451697</v>
      </c>
    </row>
    <row r="31" spans="1:14" s="41" customFormat="1">
      <c r="A31" s="127" t="s">
        <v>209</v>
      </c>
      <c r="B31" s="113" t="s">
        <v>210</v>
      </c>
      <c r="C31" s="267">
        <f>'[12]Sch C'!D20</f>
        <v>3814</v>
      </c>
      <c r="D31" s="267">
        <f>'[12]Sch C'!F20</f>
        <v>-2390.25</v>
      </c>
      <c r="E31" s="253">
        <f t="shared" si="2"/>
        <v>1423.75</v>
      </c>
      <c r="F31" s="177"/>
      <c r="G31" s="177">
        <f t="shared" si="3"/>
        <v>1423.75</v>
      </c>
      <c r="H31" s="175">
        <f t="shared" si="4"/>
        <v>1.8198066852111623E-3</v>
      </c>
      <c r="J31" s="133"/>
      <c r="K31" s="133"/>
      <c r="M31" s="231">
        <f t="shared" si="5"/>
        <v>0.34126318312559922</v>
      </c>
      <c r="N31" s="237">
        <f>SUMMARY!M31</f>
        <v>0.43509517256414104</v>
      </c>
    </row>
    <row r="32" spans="1:14" s="41" customFormat="1">
      <c r="A32" s="127" t="s">
        <v>211</v>
      </c>
      <c r="B32" s="113" t="s">
        <v>29</v>
      </c>
      <c r="C32" s="267">
        <f>'[12]Sch C'!D21</f>
        <v>0</v>
      </c>
      <c r="D32" s="267">
        <f>'[12]Sch C'!F21</f>
        <v>0</v>
      </c>
      <c r="E32" s="253">
        <f t="shared" si="2"/>
        <v>0</v>
      </c>
      <c r="F32" s="177"/>
      <c r="G32" s="177">
        <f t="shared" si="3"/>
        <v>0</v>
      </c>
      <c r="H32" s="175">
        <f t="shared" si="4"/>
        <v>0</v>
      </c>
      <c r="J32" s="133"/>
      <c r="K32" s="133"/>
      <c r="M32" s="231">
        <f t="shared" si="5"/>
        <v>0</v>
      </c>
      <c r="N32" s="237">
        <f>SUMMARY!M32</f>
        <v>0.49005045894476768</v>
      </c>
    </row>
    <row r="33" spans="1:14" s="41" customFormat="1">
      <c r="A33" s="40">
        <v>130</v>
      </c>
      <c r="B33" s="113" t="s">
        <v>166</v>
      </c>
      <c r="C33" s="267">
        <f>'[12]Sch C'!D22</f>
        <v>0</v>
      </c>
      <c r="D33" s="267">
        <f>'[12]Sch C'!F22</f>
        <v>0</v>
      </c>
      <c r="E33" s="253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  <c r="M33" s="231">
        <f t="shared" si="5"/>
        <v>0</v>
      </c>
      <c r="N33" s="237">
        <f>SUMMARY!M33</f>
        <v>0</v>
      </c>
    </row>
    <row r="34" spans="1:14" s="41" customFormat="1">
      <c r="A34" s="40">
        <v>140</v>
      </c>
      <c r="B34" s="113" t="s">
        <v>212</v>
      </c>
      <c r="C34" s="267">
        <f>'[12]Sch C'!D23</f>
        <v>11419</v>
      </c>
      <c r="D34" s="267">
        <f>'[12]Sch C'!F23</f>
        <v>0</v>
      </c>
      <c r="E34" s="253">
        <f t="shared" si="2"/>
        <v>11419</v>
      </c>
      <c r="F34" s="177"/>
      <c r="G34" s="177">
        <f t="shared" si="3"/>
        <v>11419</v>
      </c>
      <c r="H34" s="175">
        <f t="shared" si="4"/>
        <v>1.4595520659122924E-2</v>
      </c>
      <c r="J34" s="133"/>
      <c r="K34" s="133"/>
      <c r="M34" s="231">
        <f t="shared" si="5"/>
        <v>2.7370565675934801</v>
      </c>
      <c r="N34" s="237">
        <f>SUMMARY!M34</f>
        <v>0.62292362123544942</v>
      </c>
    </row>
    <row r="35" spans="1:14" s="41" customFormat="1">
      <c r="A35" s="40">
        <v>150</v>
      </c>
      <c r="B35" s="113" t="s">
        <v>31</v>
      </c>
      <c r="C35" s="267">
        <f>'[12]Sch C'!D24</f>
        <v>0</v>
      </c>
      <c r="D35" s="267">
        <f>'[12]Sch C'!F24</f>
        <v>0</v>
      </c>
      <c r="E35" s="253">
        <f t="shared" si="2"/>
        <v>0</v>
      </c>
      <c r="F35" s="177"/>
      <c r="G35" s="177">
        <f t="shared" si="3"/>
        <v>0</v>
      </c>
      <c r="H35" s="175">
        <f t="shared" si="4"/>
        <v>0</v>
      </c>
      <c r="J35" s="133"/>
      <c r="K35" s="133"/>
      <c r="M35" s="231">
        <f t="shared" si="5"/>
        <v>0</v>
      </c>
      <c r="N35" s="237">
        <f>SUMMARY!M35</f>
        <v>0.42186212127405426</v>
      </c>
    </row>
    <row r="36" spans="1:14" s="41" customFormat="1">
      <c r="A36" s="40">
        <v>160</v>
      </c>
      <c r="B36" s="113" t="s">
        <v>32</v>
      </c>
      <c r="C36" s="267">
        <f>'[12]Sch C'!D25</f>
        <v>0</v>
      </c>
      <c r="D36" s="267">
        <f>'[12]Sch C'!F25</f>
        <v>0</v>
      </c>
      <c r="E36" s="253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  <c r="M36" s="231">
        <f t="shared" si="5"/>
        <v>0</v>
      </c>
      <c r="N36" s="237">
        <f>SUMMARY!M36</f>
        <v>0.28779311378469336</v>
      </c>
    </row>
    <row r="37" spans="1:14" s="41" customFormat="1">
      <c r="A37" s="40">
        <v>170</v>
      </c>
      <c r="B37" s="113" t="s">
        <v>33</v>
      </c>
      <c r="C37" s="267">
        <f>'[12]Sch C'!D26</f>
        <v>34911</v>
      </c>
      <c r="D37" s="267">
        <f>'[12]Sch C'!F26</f>
        <v>0</v>
      </c>
      <c r="E37" s="253">
        <f t="shared" si="2"/>
        <v>34911</v>
      </c>
      <c r="F37" s="177"/>
      <c r="G37" s="177">
        <f t="shared" si="3"/>
        <v>34911</v>
      </c>
      <c r="H37" s="175">
        <f t="shared" si="4"/>
        <v>4.462249073742363E-2</v>
      </c>
      <c r="J37" s="133"/>
      <c r="K37" s="133"/>
      <c r="M37" s="231">
        <f t="shared" si="5"/>
        <v>8.367929050814956</v>
      </c>
      <c r="N37" s="237">
        <f>SUMMARY!M37</f>
        <v>7.4287387080511769</v>
      </c>
    </row>
    <row r="38" spans="1:14" s="41" customFormat="1">
      <c r="A38" s="40">
        <v>180</v>
      </c>
      <c r="B38" s="113" t="s">
        <v>213</v>
      </c>
      <c r="C38" s="267">
        <f>'[12]Sch C'!D27</f>
        <v>0</v>
      </c>
      <c r="D38" s="267">
        <f>'[12]Sch C'!F27</f>
        <v>0</v>
      </c>
      <c r="E38" s="253">
        <f t="shared" si="2"/>
        <v>0</v>
      </c>
      <c r="F38" s="177"/>
      <c r="G38" s="177">
        <f t="shared" si="3"/>
        <v>0</v>
      </c>
      <c r="H38" s="175">
        <f t="shared" si="4"/>
        <v>0</v>
      </c>
      <c r="J38" s="133"/>
      <c r="K38" s="133"/>
      <c r="M38" s="231">
        <f t="shared" si="5"/>
        <v>0</v>
      </c>
      <c r="N38" s="237">
        <f>SUMMARY!M38</f>
        <v>3.4646492172278012E-2</v>
      </c>
    </row>
    <row r="39" spans="1:14" s="41" customFormat="1">
      <c r="A39" s="40">
        <v>190</v>
      </c>
      <c r="B39" s="113" t="s">
        <v>35</v>
      </c>
      <c r="C39" s="267">
        <f>'[12]Sch C'!D28</f>
        <v>0</v>
      </c>
      <c r="D39" s="267">
        <f>'[12]Sch C'!F28</f>
        <v>0</v>
      </c>
      <c r="E39" s="253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  <c r="M39" s="231">
        <f t="shared" si="5"/>
        <v>0</v>
      </c>
      <c r="N39" s="237">
        <f>SUMMARY!M39</f>
        <v>0</v>
      </c>
    </row>
    <row r="40" spans="1:14" s="41" customFormat="1">
      <c r="A40" s="40">
        <v>200</v>
      </c>
      <c r="B40" s="113" t="s">
        <v>36</v>
      </c>
      <c r="C40" s="267">
        <f>'[12]Sch C'!D29</f>
        <v>934</v>
      </c>
      <c r="D40" s="267">
        <f>'[12]Sch C'!F29</f>
        <v>-934</v>
      </c>
      <c r="E40" s="253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  <c r="M40" s="231">
        <f t="shared" si="5"/>
        <v>0</v>
      </c>
      <c r="N40" s="237">
        <f>SUMMARY!M40</f>
        <v>0</v>
      </c>
    </row>
    <row r="41" spans="1:14" s="41" customFormat="1">
      <c r="A41" s="40">
        <v>210</v>
      </c>
      <c r="B41" s="113" t="s">
        <v>37</v>
      </c>
      <c r="C41" s="267">
        <f>'[12]Sch C'!D30</f>
        <v>0</v>
      </c>
      <c r="D41" s="267">
        <f>'[12]Sch C'!F30</f>
        <v>0</v>
      </c>
      <c r="E41" s="253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  <c r="M41" s="231">
        <f t="shared" si="5"/>
        <v>0</v>
      </c>
      <c r="N41" s="237">
        <f>SUMMARY!M41</f>
        <v>0</v>
      </c>
    </row>
    <row r="42" spans="1:14" s="41" customFormat="1">
      <c r="A42" s="40">
        <v>220</v>
      </c>
      <c r="B42" s="113" t="s">
        <v>214</v>
      </c>
      <c r="C42" s="267">
        <f>'[12]Sch C'!D31</f>
        <v>9895</v>
      </c>
      <c r="D42" s="267">
        <f>'[12]Sch C'!F31</f>
        <v>0</v>
      </c>
      <c r="E42" s="253">
        <f t="shared" si="2"/>
        <v>9895</v>
      </c>
      <c r="F42" s="177"/>
      <c r="G42" s="177">
        <f t="shared" si="3"/>
        <v>9895</v>
      </c>
      <c r="H42" s="175">
        <f t="shared" si="4"/>
        <v>1.2647576576059315E-2</v>
      </c>
      <c r="J42" s="133"/>
      <c r="K42" s="133"/>
      <c r="M42" s="231">
        <f t="shared" si="5"/>
        <v>2.3717641418983701</v>
      </c>
      <c r="N42" s="237">
        <f>SUMMARY!M42</f>
        <v>1.5147902388511165</v>
      </c>
    </row>
    <row r="43" spans="1:14" s="41" customFormat="1">
      <c r="A43" s="40">
        <v>230</v>
      </c>
      <c r="B43" s="113" t="s">
        <v>148</v>
      </c>
      <c r="C43" s="267">
        <f>'[12]Sch C'!D32</f>
        <v>0</v>
      </c>
      <c r="D43" s="267">
        <f>'[12]Sch C'!F32</f>
        <v>0</v>
      </c>
      <c r="E43" s="253">
        <f t="shared" si="2"/>
        <v>0</v>
      </c>
      <c r="F43" s="177"/>
      <c r="G43" s="177">
        <f t="shared" si="3"/>
        <v>0</v>
      </c>
      <c r="H43" s="175">
        <f t="shared" si="4"/>
        <v>0</v>
      </c>
      <c r="J43" s="133"/>
      <c r="K43" s="133"/>
      <c r="M43" s="231">
        <f t="shared" si="5"/>
        <v>0</v>
      </c>
      <c r="N43" s="237">
        <f>SUMMARY!M43</f>
        <v>0.91162758482870754</v>
      </c>
    </row>
    <row r="44" spans="1:14" s="41" customFormat="1">
      <c r="A44" s="40">
        <v>240</v>
      </c>
      <c r="B44" s="113" t="s">
        <v>167</v>
      </c>
      <c r="C44" s="267">
        <f>'[12]Sch C'!D33</f>
        <v>0</v>
      </c>
      <c r="D44" s="267">
        <f>'[12]Sch C'!F33</f>
        <v>0</v>
      </c>
      <c r="E44" s="253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  <c r="M44" s="231">
        <f t="shared" si="5"/>
        <v>0</v>
      </c>
      <c r="N44" s="237">
        <f>SUMMARY!M44</f>
        <v>0</v>
      </c>
    </row>
    <row r="45" spans="1:14" s="41" customFormat="1">
      <c r="A45" s="40">
        <v>250</v>
      </c>
      <c r="B45" s="113" t="s">
        <v>168</v>
      </c>
      <c r="C45" s="267">
        <f>'[12]Sch C'!D34</f>
        <v>0</v>
      </c>
      <c r="D45" s="267">
        <f>'[12]Sch C'!F34</f>
        <v>0</v>
      </c>
      <c r="E45" s="253">
        <f t="shared" si="2"/>
        <v>0</v>
      </c>
      <c r="F45" s="177"/>
      <c r="G45" s="177">
        <f t="shared" si="3"/>
        <v>0</v>
      </c>
      <c r="H45" s="175">
        <f t="shared" si="4"/>
        <v>0</v>
      </c>
      <c r="J45" s="133"/>
      <c r="K45" s="133"/>
      <c r="M45" s="231">
        <f t="shared" si="5"/>
        <v>0</v>
      </c>
      <c r="N45" s="237">
        <f>SUMMARY!M45</f>
        <v>0.95284109747069434</v>
      </c>
    </row>
    <row r="46" spans="1:14" s="41" customFormat="1">
      <c r="A46" s="40">
        <v>270</v>
      </c>
      <c r="B46" s="113" t="s">
        <v>215</v>
      </c>
      <c r="C46" s="267">
        <f>'[12]Sch C'!D35</f>
        <v>0</v>
      </c>
      <c r="D46" s="267">
        <f>'[12]Sch C'!F35</f>
        <v>0</v>
      </c>
      <c r="E46" s="253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  <c r="M46" s="231">
        <f t="shared" si="5"/>
        <v>0</v>
      </c>
      <c r="N46" s="237">
        <f>SUMMARY!M46</f>
        <v>0</v>
      </c>
    </row>
    <row r="47" spans="1:14" s="41" customFormat="1">
      <c r="A47" s="40">
        <v>280</v>
      </c>
      <c r="B47" s="113" t="s">
        <v>216</v>
      </c>
      <c r="C47" s="267">
        <f>'[12]Sch C'!D36</f>
        <v>0</v>
      </c>
      <c r="D47" s="267">
        <f>'[12]Sch C'!F36</f>
        <v>0</v>
      </c>
      <c r="E47" s="253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55">
        <v>0</v>
      </c>
      <c r="K47" s="255">
        <v>0</v>
      </c>
      <c r="M47" s="231">
        <f t="shared" si="5"/>
        <v>0</v>
      </c>
      <c r="N47" s="237">
        <f>SUMMARY!M47</f>
        <v>0.19233028581290676</v>
      </c>
    </row>
    <row r="48" spans="1:14" s="41" customFormat="1">
      <c r="A48" s="40">
        <v>290</v>
      </c>
      <c r="B48" s="113" t="s">
        <v>170</v>
      </c>
      <c r="C48" s="267">
        <f>'[12]Sch C'!D37</f>
        <v>0</v>
      </c>
      <c r="D48" s="267">
        <f>'[12]Sch C'!F37</f>
        <v>0</v>
      </c>
      <c r="E48" s="253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  <c r="M48" s="231">
        <f t="shared" si="5"/>
        <v>0</v>
      </c>
      <c r="N48" s="237">
        <f>SUMMARY!M48</f>
        <v>0</v>
      </c>
    </row>
    <row r="49" spans="1:16" s="41" customFormat="1">
      <c r="A49" s="40">
        <v>300</v>
      </c>
      <c r="B49" s="113" t="s">
        <v>171</v>
      </c>
      <c r="C49" s="267">
        <f>'[12]Sch C'!D38</f>
        <v>0</v>
      </c>
      <c r="D49" s="267">
        <f>'[12]Sch C'!F38</f>
        <v>0</v>
      </c>
      <c r="E49" s="253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  <c r="M49" s="231">
        <f t="shared" si="5"/>
        <v>0</v>
      </c>
      <c r="N49" s="237">
        <f>SUMMARY!M49</f>
        <v>1.5984176510929746E-2</v>
      </c>
    </row>
    <row r="50" spans="1:16" s="41" customFormat="1">
      <c r="A50" s="40">
        <v>310</v>
      </c>
      <c r="B50" s="113" t="s">
        <v>172</v>
      </c>
      <c r="C50" s="267">
        <f>'[12]Sch C'!D39</f>
        <v>361</v>
      </c>
      <c r="D50" s="267">
        <f>'[12]Sch C'!F39</f>
        <v>0</v>
      </c>
      <c r="E50" s="253">
        <f t="shared" si="2"/>
        <v>361</v>
      </c>
      <c r="F50" s="177"/>
      <c r="G50" s="177">
        <f t="shared" si="3"/>
        <v>361</v>
      </c>
      <c r="H50" s="175">
        <f t="shared" si="4"/>
        <v>4.6142245012202257E-4</v>
      </c>
      <c r="J50" s="133"/>
      <c r="K50" s="133"/>
      <c r="M50" s="231">
        <f t="shared" si="5"/>
        <v>8.6529242569511028E-2</v>
      </c>
      <c r="N50" s="237">
        <f>SUMMARY!M50</f>
        <v>0.13508290981428747</v>
      </c>
    </row>
    <row r="51" spans="1:16" s="41" customFormat="1">
      <c r="A51" s="40">
        <v>320</v>
      </c>
      <c r="B51" s="113" t="s">
        <v>173</v>
      </c>
      <c r="C51" s="267">
        <f>'[12]Sch C'!D40</f>
        <v>0</v>
      </c>
      <c r="D51" s="267">
        <f>'[12]Sch C'!F40</f>
        <v>0</v>
      </c>
      <c r="E51" s="253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  <c r="M51" s="231">
        <f t="shared" si="5"/>
        <v>0</v>
      </c>
      <c r="N51" s="237">
        <f>SUMMARY!M51</f>
        <v>6.1666189781950142E-3</v>
      </c>
    </row>
    <row r="52" spans="1:16" s="41" customFormat="1">
      <c r="A52" s="40">
        <v>330</v>
      </c>
      <c r="B52" s="113" t="s">
        <v>44</v>
      </c>
      <c r="C52" s="267">
        <f>'[12]Sch C'!D41</f>
        <v>6547</v>
      </c>
      <c r="D52" s="267">
        <f>'[12]Sch C'!F41</f>
        <v>0</v>
      </c>
      <c r="E52" s="253">
        <f t="shared" si="2"/>
        <v>6547</v>
      </c>
      <c r="F52" s="177"/>
      <c r="G52" s="177">
        <f t="shared" si="3"/>
        <v>6547</v>
      </c>
      <c r="H52" s="175">
        <f t="shared" si="4"/>
        <v>8.3682348502739107E-3</v>
      </c>
      <c r="J52" s="133"/>
      <c r="K52" s="133"/>
      <c r="M52" s="231">
        <f t="shared" si="5"/>
        <v>1.5692713326941514</v>
      </c>
      <c r="N52" s="237">
        <f>SUMMARY!M52</f>
        <v>0.42601224458281667</v>
      </c>
    </row>
    <row r="53" spans="1:16" s="41" customFormat="1">
      <c r="A53" s="40">
        <v>340</v>
      </c>
      <c r="B53" s="113" t="s">
        <v>174</v>
      </c>
      <c r="C53" s="267">
        <f>'[12]Sch C'!D42</f>
        <v>0</v>
      </c>
      <c r="D53" s="267">
        <f>'[12]Sch C'!F42</f>
        <v>0</v>
      </c>
      <c r="E53" s="253">
        <f t="shared" si="2"/>
        <v>0</v>
      </c>
      <c r="F53" s="177"/>
      <c r="G53" s="177">
        <f t="shared" si="3"/>
        <v>0</v>
      </c>
      <c r="H53" s="175">
        <f t="shared" si="4"/>
        <v>0</v>
      </c>
      <c r="J53" s="133"/>
      <c r="K53" s="133"/>
      <c r="M53" s="231">
        <f t="shared" si="5"/>
        <v>0</v>
      </c>
      <c r="N53" s="237">
        <f>SUMMARY!M53</f>
        <v>7.6151676590410528E-2</v>
      </c>
    </row>
    <row r="54" spans="1:16" s="41" customFormat="1">
      <c r="A54" s="40">
        <v>350</v>
      </c>
      <c r="B54" s="113" t="s">
        <v>175</v>
      </c>
      <c r="C54" s="267">
        <f>'[12]Sch C'!D43</f>
        <v>2758</v>
      </c>
      <c r="D54" s="267">
        <f>'[12]Sch C'!F43</f>
        <v>0</v>
      </c>
      <c r="E54" s="253">
        <f t="shared" si="2"/>
        <v>2758</v>
      </c>
      <c r="F54" s="177"/>
      <c r="G54" s="177">
        <f t="shared" si="3"/>
        <v>2758</v>
      </c>
      <c r="H54" s="175">
        <f t="shared" si="4"/>
        <v>3.5252163917909645E-3</v>
      </c>
      <c r="I54" s="41" t="s">
        <v>398</v>
      </c>
      <c r="J54" s="133"/>
      <c r="K54" s="133"/>
      <c r="M54" s="231">
        <f t="shared" si="5"/>
        <v>0.66107382550335569</v>
      </c>
      <c r="N54" s="237">
        <f>SUMMARY!M54</f>
        <v>0.14480490873334878</v>
      </c>
    </row>
    <row r="55" spans="1:16" s="41" customFormat="1">
      <c r="A55" s="40">
        <v>360</v>
      </c>
      <c r="B55" s="113" t="s">
        <v>176</v>
      </c>
      <c r="C55" s="267">
        <f>'[12]Sch C'!D44</f>
        <v>0</v>
      </c>
      <c r="D55" s="267">
        <f>'[12]Sch C'!F44</f>
        <v>0</v>
      </c>
      <c r="E55" s="253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  <c r="M55" s="231">
        <f t="shared" si="5"/>
        <v>0</v>
      </c>
      <c r="N55" s="237">
        <f>SUMMARY!M55</f>
        <v>0</v>
      </c>
    </row>
    <row r="56" spans="1:16" s="41" customFormat="1">
      <c r="A56" s="40">
        <v>490</v>
      </c>
      <c r="B56" s="113" t="s">
        <v>301</v>
      </c>
      <c r="C56" s="267">
        <f>'[12]Sch C'!D45</f>
        <v>1982</v>
      </c>
      <c r="D56" s="267">
        <f>'[12]Sch C'!F45</f>
        <v>0</v>
      </c>
      <c r="E56" s="253">
        <f t="shared" si="2"/>
        <v>1982</v>
      </c>
      <c r="F56" s="177"/>
      <c r="G56" s="177">
        <f t="shared" si="3"/>
        <v>1982</v>
      </c>
      <c r="H56" s="175">
        <f t="shared" si="4"/>
        <v>2.5333498508084452E-3</v>
      </c>
      <c r="J56" s="133"/>
      <c r="K56" s="133"/>
      <c r="M56" s="231">
        <f t="shared" si="5"/>
        <v>0.47507190795781401</v>
      </c>
      <c r="N56" s="237">
        <f>SUMMARY!M56</f>
        <v>0.3925260810522348</v>
      </c>
    </row>
    <row r="57" spans="1:16" s="41" customFormat="1">
      <c r="A57" s="40"/>
      <c r="B57" s="113" t="s">
        <v>217</v>
      </c>
      <c r="C57" s="267">
        <f>SUM(C21:C56)</f>
        <v>237448</v>
      </c>
      <c r="D57" s="267">
        <f>SUM(D21:D56)</f>
        <v>-53190.68</v>
      </c>
      <c r="E57" s="177">
        <f>SUM(E21:E56)</f>
        <v>184257.32</v>
      </c>
      <c r="F57" s="177">
        <f>SUM(F21:F56)</f>
        <v>0</v>
      </c>
      <c r="G57" s="177">
        <f t="shared" si="3"/>
        <v>184257.32</v>
      </c>
      <c r="H57" s="175">
        <f t="shared" si="4"/>
        <v>0.23551375082359433</v>
      </c>
      <c r="J57" s="133"/>
      <c r="K57" s="133"/>
      <c r="M57" s="231">
        <f t="shared" si="5"/>
        <v>44.165225311601155</v>
      </c>
      <c r="N57" s="237">
        <f>SUMMARY!M57</f>
        <v>35.330519668088229</v>
      </c>
      <c r="O57" s="232">
        <f>M57/N57-1</f>
        <v>0.2500587516546704</v>
      </c>
      <c r="P57" s="172">
        <f>IF(O57&gt;=0.2,2.1,0)</f>
        <v>2.1</v>
      </c>
    </row>
    <row r="58" spans="1:16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6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6" s="41" customFormat="1">
      <c r="A60" s="185">
        <v>230</v>
      </c>
      <c r="B60" s="186" t="s">
        <v>261</v>
      </c>
      <c r="C60" s="267">
        <f>'[12]Sch C'!D57</f>
        <v>30744</v>
      </c>
      <c r="D60" s="267">
        <f>'[12]Sch C'!F57</f>
        <v>0</v>
      </c>
      <c r="E60" s="253">
        <f t="shared" ref="E60:E76" si="6">SUM(C60:D60)</f>
        <v>30744</v>
      </c>
      <c r="F60" s="173"/>
      <c r="G60" s="173">
        <f>IF(ISERROR(E60+F60),"",(E60+F60))</f>
        <v>30744</v>
      </c>
      <c r="H60" s="175">
        <f>IF(ISERROR(G60/$G$183),"",(G60/$G$183))</f>
        <v>3.9296320793771364E-2</v>
      </c>
      <c r="J60" s="133"/>
      <c r="K60" s="133"/>
      <c r="M60" s="231">
        <f>IFERROR(G60/G$198,0)</f>
        <v>7.3691275167785237</v>
      </c>
      <c r="N60" s="237">
        <f>SUMMARY!M60</f>
        <v>5.4215628193424443</v>
      </c>
    </row>
    <row r="61" spans="1:16" s="41" customFormat="1">
      <c r="A61" s="187">
        <v>240</v>
      </c>
      <c r="B61" s="186" t="s">
        <v>262</v>
      </c>
      <c r="C61" s="267">
        <f>'[12]Sch C'!D58</f>
        <v>2567</v>
      </c>
      <c r="D61" s="267">
        <f>'[12]Sch C'!F58</f>
        <v>0</v>
      </c>
      <c r="E61" s="253">
        <f t="shared" si="6"/>
        <v>2567</v>
      </c>
      <c r="F61" s="173"/>
      <c r="G61" s="173">
        <f t="shared" ref="G61:G76" si="7">IF(ISERROR(E61+F61),"",(E61+F61))</f>
        <v>2567</v>
      </c>
      <c r="H61" s="175">
        <f t="shared" ref="H61:H76" si="8">IF(ISERROR(G61/$G$183),"",(G61/$G$183))</f>
        <v>3.2810842921419166E-3</v>
      </c>
      <c r="J61" s="133"/>
      <c r="K61" s="133"/>
      <c r="M61" s="231">
        <f t="shared" ref="M61:M77" si="9">IFERROR(G61/G$198,0)</f>
        <v>0.61529242569511022</v>
      </c>
      <c r="N61" s="237">
        <f>SUMMARY!M61</f>
        <v>1.3135909419154417</v>
      </c>
    </row>
    <row r="62" spans="1:16" s="41" customFormat="1">
      <c r="A62" s="188">
        <v>250</v>
      </c>
      <c r="B62" s="186" t="s">
        <v>263</v>
      </c>
      <c r="C62" s="267">
        <f>'[12]Sch C'!D59</f>
        <v>0</v>
      </c>
      <c r="D62" s="267">
        <f>'[12]Sch C'!F59</f>
        <v>0</v>
      </c>
      <c r="E62" s="253">
        <f t="shared" si="6"/>
        <v>0</v>
      </c>
      <c r="F62" s="173"/>
      <c r="G62" s="173">
        <f t="shared" si="7"/>
        <v>0</v>
      </c>
      <c r="H62" s="175">
        <f t="shared" si="8"/>
        <v>0</v>
      </c>
      <c r="J62" s="133"/>
      <c r="K62" s="133"/>
      <c r="M62" s="231">
        <f t="shared" si="9"/>
        <v>0</v>
      </c>
      <c r="N62" s="237">
        <f>SUMMARY!M62</f>
        <v>1.8916694144309858</v>
      </c>
    </row>
    <row r="63" spans="1:16" s="41" customFormat="1">
      <c r="A63" s="188">
        <v>260</v>
      </c>
      <c r="B63" s="189" t="s">
        <v>316</v>
      </c>
      <c r="C63" s="267">
        <f>'[12]Sch C'!D60</f>
        <v>0</v>
      </c>
      <c r="D63" s="267">
        <f>'[12]Sch C'!F60</f>
        <v>0</v>
      </c>
      <c r="E63" s="253">
        <f t="shared" si="6"/>
        <v>0</v>
      </c>
      <c r="F63" s="173"/>
      <c r="G63" s="173">
        <f t="shared" si="7"/>
        <v>0</v>
      </c>
      <c r="H63" s="175">
        <f t="shared" si="8"/>
        <v>0</v>
      </c>
      <c r="J63" s="133"/>
      <c r="K63" s="133"/>
      <c r="M63" s="231">
        <f t="shared" si="9"/>
        <v>0</v>
      </c>
      <c r="N63" s="237">
        <f>SUMMARY!M63</f>
        <v>0.34129826186875223</v>
      </c>
    </row>
    <row r="64" spans="1:16" s="41" customFormat="1">
      <c r="A64" s="188">
        <v>270</v>
      </c>
      <c r="B64" s="189" t="s">
        <v>317</v>
      </c>
      <c r="C64" s="267">
        <f>'[12]Sch C'!D61</f>
        <v>2961</v>
      </c>
      <c r="D64" s="267">
        <f>'[12]Sch C'!F61</f>
        <v>0</v>
      </c>
      <c r="E64" s="253">
        <f t="shared" si="6"/>
        <v>2961</v>
      </c>
      <c r="F64" s="173"/>
      <c r="G64" s="173">
        <f t="shared" si="7"/>
        <v>2961</v>
      </c>
      <c r="H64" s="175">
        <f t="shared" si="8"/>
        <v>3.7846866338263402E-3</v>
      </c>
      <c r="J64" s="133"/>
      <c r="K64" s="133"/>
      <c r="M64" s="231">
        <f t="shared" si="9"/>
        <v>0.70973154362416102</v>
      </c>
      <c r="N64" s="237">
        <f>SUMMARY!M64</f>
        <v>0.50198147870596199</v>
      </c>
    </row>
    <row r="65" spans="1:16" s="41" customFormat="1">
      <c r="A65" s="190" t="s">
        <v>337</v>
      </c>
      <c r="B65" s="186" t="s">
        <v>338</v>
      </c>
      <c r="C65" s="267">
        <f>'[12]Sch C'!D62</f>
        <v>0</v>
      </c>
      <c r="D65" s="267">
        <f>'[12]Sch C'!F62</f>
        <v>0</v>
      </c>
      <c r="E65" s="253">
        <f t="shared" si="6"/>
        <v>0</v>
      </c>
      <c r="F65" s="173"/>
      <c r="G65" s="173">
        <f t="shared" si="7"/>
        <v>0</v>
      </c>
      <c r="H65" s="175">
        <f t="shared" si="8"/>
        <v>0</v>
      </c>
      <c r="J65" s="133"/>
      <c r="K65" s="133"/>
      <c r="M65" s="231">
        <f t="shared" si="9"/>
        <v>0</v>
      </c>
      <c r="N65" s="237">
        <f>SUMMARY!M65</f>
        <v>0</v>
      </c>
    </row>
    <row r="66" spans="1:16" s="41" customFormat="1">
      <c r="A66" s="190" t="s">
        <v>339</v>
      </c>
      <c r="B66" s="186" t="s">
        <v>340</v>
      </c>
      <c r="C66" s="267">
        <f>'[12]Sch C'!D63</f>
        <v>0</v>
      </c>
      <c r="D66" s="267">
        <f>'[12]Sch C'!F63</f>
        <v>0</v>
      </c>
      <c r="E66" s="253">
        <f t="shared" si="6"/>
        <v>0</v>
      </c>
      <c r="F66" s="173"/>
      <c r="G66" s="173">
        <f t="shared" si="7"/>
        <v>0</v>
      </c>
      <c r="H66" s="175">
        <f t="shared" si="8"/>
        <v>0</v>
      </c>
      <c r="J66" s="133"/>
      <c r="K66" s="133"/>
      <c r="M66" s="231">
        <f t="shared" si="9"/>
        <v>0</v>
      </c>
      <c r="N66" s="237">
        <f>SUMMARY!M66</f>
        <v>0</v>
      </c>
    </row>
    <row r="67" spans="1:16" s="41" customFormat="1">
      <c r="A67" s="188">
        <v>280</v>
      </c>
      <c r="B67" s="191" t="s">
        <v>266</v>
      </c>
      <c r="C67" s="267">
        <f>'[12]Sch C'!D64</f>
        <v>87</v>
      </c>
      <c r="D67" s="267">
        <f>'[12]Sch C'!F64</f>
        <v>0</v>
      </c>
      <c r="E67" s="253">
        <f t="shared" si="6"/>
        <v>87</v>
      </c>
      <c r="F67" s="173"/>
      <c r="G67" s="173">
        <f t="shared" si="7"/>
        <v>87</v>
      </c>
      <c r="H67" s="175">
        <f t="shared" si="8"/>
        <v>1.1120153230087525E-4</v>
      </c>
      <c r="J67" s="133"/>
      <c r="K67" s="133"/>
      <c r="M67" s="231">
        <f t="shared" si="9"/>
        <v>2.0853307766059443E-2</v>
      </c>
      <c r="N67" s="237">
        <f>SUMMARY!M67</f>
        <v>0.4414637181565908</v>
      </c>
    </row>
    <row r="68" spans="1:16" s="41" customFormat="1">
      <c r="A68" s="188">
        <v>290</v>
      </c>
      <c r="B68" s="191" t="s">
        <v>267</v>
      </c>
      <c r="C68" s="267">
        <f>'[12]Sch C'!D65</f>
        <v>86</v>
      </c>
      <c r="D68" s="267">
        <f>'[12]Sch C'!F65</f>
        <v>0</v>
      </c>
      <c r="E68" s="253">
        <f t="shared" si="6"/>
        <v>86</v>
      </c>
      <c r="F68" s="173"/>
      <c r="G68" s="173">
        <f t="shared" si="7"/>
        <v>86</v>
      </c>
      <c r="H68" s="175">
        <f t="shared" si="8"/>
        <v>1.0992335376868127E-4</v>
      </c>
      <c r="J68" s="133"/>
      <c r="K68" s="133"/>
      <c r="M68" s="231">
        <f t="shared" si="9"/>
        <v>2.0613614573346116E-2</v>
      </c>
      <c r="N68" s="237">
        <f>SUMMARY!M68</f>
        <v>5.4220702246808278E-2</v>
      </c>
    </row>
    <row r="69" spans="1:16" s="41" customFormat="1">
      <c r="A69" s="188">
        <v>300</v>
      </c>
      <c r="B69" s="191" t="s">
        <v>269</v>
      </c>
      <c r="C69" s="267">
        <f>'[12]Sch C'!D66</f>
        <v>0</v>
      </c>
      <c r="D69" s="267">
        <f>'[12]Sch C'!F66</f>
        <v>0</v>
      </c>
      <c r="E69" s="253">
        <f t="shared" si="6"/>
        <v>0</v>
      </c>
      <c r="F69" s="173"/>
      <c r="G69" s="173">
        <f t="shared" si="7"/>
        <v>0</v>
      </c>
      <c r="H69" s="175">
        <f t="shared" si="8"/>
        <v>0</v>
      </c>
      <c r="J69" s="133"/>
      <c r="K69" s="133"/>
      <c r="M69" s="231">
        <f t="shared" si="9"/>
        <v>0</v>
      </c>
      <c r="N69" s="237">
        <f>SUMMARY!M69</f>
        <v>6.88076519559086E-3</v>
      </c>
    </row>
    <row r="70" spans="1:16" s="41" customFormat="1">
      <c r="A70" s="188">
        <v>310</v>
      </c>
      <c r="B70" s="191" t="s">
        <v>318</v>
      </c>
      <c r="C70" s="267">
        <f>'[12]Sch C'!D67</f>
        <v>3888</v>
      </c>
      <c r="D70" s="267">
        <f>'[12]Sch C'!F67</f>
        <v>0</v>
      </c>
      <c r="E70" s="253">
        <f t="shared" si="6"/>
        <v>3888</v>
      </c>
      <c r="F70" s="173"/>
      <c r="G70" s="173">
        <f t="shared" si="7"/>
        <v>3888</v>
      </c>
      <c r="H70" s="175">
        <f t="shared" si="8"/>
        <v>4.9695581331701483E-3</v>
      </c>
      <c r="J70" s="133"/>
      <c r="K70" s="133"/>
      <c r="M70" s="231">
        <f t="shared" si="9"/>
        <v>0.93192713326941512</v>
      </c>
      <c r="N70" s="237">
        <f>SUMMARY!M70</f>
        <v>0.48399538557264771</v>
      </c>
    </row>
    <row r="71" spans="1:16" s="41" customFormat="1">
      <c r="A71" s="188">
        <v>320</v>
      </c>
      <c r="B71" s="191" t="s">
        <v>270</v>
      </c>
      <c r="C71" s="267">
        <f>'[12]Sch C'!D68</f>
        <v>0</v>
      </c>
      <c r="D71" s="267">
        <f>'[12]Sch C'!F68</f>
        <v>0</v>
      </c>
      <c r="E71" s="253">
        <f t="shared" si="6"/>
        <v>0</v>
      </c>
      <c r="F71" s="173"/>
      <c r="G71" s="173">
        <f t="shared" si="7"/>
        <v>0</v>
      </c>
      <c r="H71" s="175">
        <f t="shared" si="8"/>
        <v>0</v>
      </c>
      <c r="J71" s="133"/>
      <c r="K71" s="133"/>
      <c r="M71" s="231">
        <f t="shared" si="9"/>
        <v>0</v>
      </c>
      <c r="N71" s="237">
        <f>SUMMARY!M71</f>
        <v>2.030829461483611E-2</v>
      </c>
    </row>
    <row r="72" spans="1:16" s="41" customFormat="1">
      <c r="A72" s="188">
        <v>330</v>
      </c>
      <c r="B72" s="191" t="s">
        <v>271</v>
      </c>
      <c r="C72" s="267">
        <f>'[12]Sch C'!D69</f>
        <v>880</v>
      </c>
      <c r="D72" s="267">
        <f>'[12]Sch C'!F69</f>
        <v>0</v>
      </c>
      <c r="E72" s="253">
        <f t="shared" si="6"/>
        <v>880</v>
      </c>
      <c r="F72" s="173"/>
      <c r="G72" s="173">
        <f t="shared" si="7"/>
        <v>880</v>
      </c>
      <c r="H72" s="175">
        <f t="shared" si="8"/>
        <v>1.1247971083306922E-3</v>
      </c>
      <c r="J72" s="133"/>
      <c r="K72" s="133"/>
      <c r="M72" s="231">
        <f t="shared" si="9"/>
        <v>0.2109300095877277</v>
      </c>
      <c r="N72" s="237">
        <f>SUMMARY!M72</f>
        <v>0.13610743985575371</v>
      </c>
    </row>
    <row r="73" spans="1:16" s="41" customFormat="1">
      <c r="A73" s="188">
        <v>340</v>
      </c>
      <c r="B73" s="191" t="s">
        <v>272</v>
      </c>
      <c r="C73" s="267">
        <f>'[12]Sch C'!D70</f>
        <v>0</v>
      </c>
      <c r="D73" s="267">
        <f>'[12]Sch C'!F70</f>
        <v>0</v>
      </c>
      <c r="E73" s="253">
        <f t="shared" si="6"/>
        <v>0</v>
      </c>
      <c r="F73" s="173"/>
      <c r="G73" s="173">
        <f t="shared" si="7"/>
        <v>0</v>
      </c>
      <c r="H73" s="175">
        <f t="shared" si="8"/>
        <v>0</v>
      </c>
      <c r="J73" s="133"/>
      <c r="K73" s="133"/>
      <c r="M73" s="231">
        <f t="shared" si="9"/>
        <v>0</v>
      </c>
      <c r="N73" s="237">
        <f>SUMMARY!M73</f>
        <v>0</v>
      </c>
    </row>
    <row r="74" spans="1:16" s="41" customFormat="1">
      <c r="A74" s="188">
        <v>350</v>
      </c>
      <c r="B74" s="41" t="s">
        <v>332</v>
      </c>
      <c r="C74" s="267">
        <f>'[12]Sch C'!D71</f>
        <v>0</v>
      </c>
      <c r="D74" s="267">
        <f>'[12]Sch C'!F71</f>
        <v>0</v>
      </c>
      <c r="E74" s="253">
        <f t="shared" si="6"/>
        <v>0</v>
      </c>
      <c r="F74" s="173"/>
      <c r="G74" s="173">
        <f t="shared" si="7"/>
        <v>0</v>
      </c>
      <c r="H74" s="175">
        <f t="shared" si="8"/>
        <v>0</v>
      </c>
      <c r="J74" s="133"/>
      <c r="K74" s="133"/>
      <c r="M74" s="231">
        <f t="shared" si="9"/>
        <v>0</v>
      </c>
      <c r="N74" s="237">
        <f>SUMMARY!M74</f>
        <v>2.3935071010405172E-2</v>
      </c>
    </row>
    <row r="75" spans="1:16" s="41" customFormat="1">
      <c r="A75" s="188">
        <v>360</v>
      </c>
      <c r="B75" s="191" t="s">
        <v>177</v>
      </c>
      <c r="C75" s="267">
        <f>'[12]Sch C'!D72</f>
        <v>0</v>
      </c>
      <c r="D75" s="267">
        <f>'[12]Sch C'!F72</f>
        <v>0</v>
      </c>
      <c r="E75" s="253">
        <f t="shared" si="6"/>
        <v>0</v>
      </c>
      <c r="F75" s="173"/>
      <c r="G75" s="173">
        <f t="shared" si="7"/>
        <v>0</v>
      </c>
      <c r="H75" s="175">
        <f t="shared" si="8"/>
        <v>0</v>
      </c>
      <c r="J75" s="133"/>
      <c r="K75" s="133"/>
      <c r="M75" s="231">
        <f t="shared" si="9"/>
        <v>0</v>
      </c>
      <c r="N75" s="237">
        <f>SUMMARY!M75</f>
        <v>-4.5417592050104689E-3</v>
      </c>
    </row>
    <row r="76" spans="1:16" s="41" customFormat="1">
      <c r="A76" s="188">
        <v>490</v>
      </c>
      <c r="B76" s="113" t="s">
        <v>301</v>
      </c>
      <c r="C76" s="267">
        <f>'[12]Sch C'!D73</f>
        <v>0</v>
      </c>
      <c r="D76" s="267">
        <f>'[12]Sch C'!F73</f>
        <v>0</v>
      </c>
      <c r="E76" s="253">
        <f t="shared" si="6"/>
        <v>0</v>
      </c>
      <c r="F76" s="173"/>
      <c r="G76" s="173">
        <f t="shared" si="7"/>
        <v>0</v>
      </c>
      <c r="H76" s="175">
        <f t="shared" si="8"/>
        <v>0</v>
      </c>
      <c r="J76" s="133"/>
      <c r="K76" s="133"/>
      <c r="M76" s="231">
        <f t="shared" si="9"/>
        <v>0</v>
      </c>
      <c r="N76" s="237">
        <f>SUMMARY!M76</f>
        <v>6.8126388075157029E-4</v>
      </c>
    </row>
    <row r="77" spans="1:16" s="41" customFormat="1">
      <c r="A77" s="40"/>
      <c r="B77" s="113" t="s">
        <v>219</v>
      </c>
      <c r="C77" s="267">
        <f>SUM(C60:C76)</f>
        <v>41213</v>
      </c>
      <c r="D77" s="267">
        <f>SUM(D60:D76)</f>
        <v>0</v>
      </c>
      <c r="E77" s="176">
        <f>SUM(E60:E76)</f>
        <v>41213</v>
      </c>
      <c r="F77" s="176">
        <f>SUM(F60:F76)</f>
        <v>0</v>
      </c>
      <c r="G77" s="177">
        <f>IF(ISERROR(E77+F77),"",(E77+F77))</f>
        <v>41213</v>
      </c>
      <c r="H77" s="175">
        <f>IF(ISERROR(G77/$G$183),"",(G77/$G$183))</f>
        <v>5.2677571847310013E-2</v>
      </c>
      <c r="J77" s="133"/>
      <c r="K77" s="133"/>
      <c r="M77" s="231">
        <f t="shared" si="9"/>
        <v>9.8784755512943434</v>
      </c>
      <c r="N77" s="237">
        <f>SUMMARY!M77</f>
        <v>10.633153797591957</v>
      </c>
      <c r="O77" s="232"/>
      <c r="P77" s="172"/>
    </row>
    <row r="78" spans="1:16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6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6" s="41" customFormat="1">
      <c r="A80" s="127" t="s">
        <v>201</v>
      </c>
      <c r="B80" s="113" t="s">
        <v>40</v>
      </c>
      <c r="C80" s="267">
        <f>'[12]Sch C'!D78</f>
        <v>0</v>
      </c>
      <c r="D80" s="267">
        <f>'[12]Sch C'!F78</f>
        <v>0</v>
      </c>
      <c r="E80" s="253">
        <f t="shared" ref="E80:E91" si="10">SUM(C80:D80)</f>
        <v>0</v>
      </c>
      <c r="F80" s="174"/>
      <c r="G80" s="174">
        <f>IF(ISERROR(E80+F80),"",(E80+F80))</f>
        <v>0</v>
      </c>
      <c r="H80" s="175">
        <f t="shared" ref="H80:H92" si="11">IF(ISERROR(G80/$G$183),"",(G80/$G$183))</f>
        <v>0</v>
      </c>
      <c r="J80" s="255">
        <v>0</v>
      </c>
      <c r="K80" s="255">
        <v>0</v>
      </c>
      <c r="M80" s="231">
        <f t="shared" ref="M80:M92" si="12">IFERROR(G80/G$198,0)</f>
        <v>0</v>
      </c>
      <c r="N80" s="237">
        <f>SUMMARY!M80</f>
        <v>2.6967785756134783</v>
      </c>
    </row>
    <row r="81" spans="1:16" s="41" customFormat="1">
      <c r="A81" s="127" t="s">
        <v>202</v>
      </c>
      <c r="B81" s="113" t="s">
        <v>23</v>
      </c>
      <c r="C81" s="267">
        <f>'[12]Sch C'!D79</f>
        <v>0</v>
      </c>
      <c r="D81" s="267">
        <f>'[12]Sch C'!F79</f>
        <v>0</v>
      </c>
      <c r="E81" s="253">
        <f t="shared" si="10"/>
        <v>0</v>
      </c>
      <c r="F81" s="177"/>
      <c r="G81" s="177">
        <f>IF(ISERROR(E81+F81),"",(E81+F81))</f>
        <v>0</v>
      </c>
      <c r="H81" s="175">
        <f t="shared" si="11"/>
        <v>0</v>
      </c>
      <c r="J81" s="133"/>
      <c r="K81" s="133"/>
      <c r="M81" s="231">
        <f t="shared" si="12"/>
        <v>0</v>
      </c>
      <c r="N81" s="237">
        <f>SUMMARY!M81</f>
        <v>0.51090140294941844</v>
      </c>
    </row>
    <row r="82" spans="1:16" s="41" customFormat="1">
      <c r="A82" s="127" t="s">
        <v>209</v>
      </c>
      <c r="B82" s="113" t="s">
        <v>43</v>
      </c>
      <c r="C82" s="267">
        <f>'[12]Sch C'!D80</f>
        <v>0</v>
      </c>
      <c r="D82" s="267">
        <f>'[12]Sch C'!F80</f>
        <v>0</v>
      </c>
      <c r="E82" s="253">
        <f t="shared" si="10"/>
        <v>0</v>
      </c>
      <c r="F82" s="177"/>
      <c r="G82" s="177">
        <f>IF(ISERROR(E82+F82),"",(E82+F82))</f>
        <v>0</v>
      </c>
      <c r="H82" s="175">
        <f t="shared" si="11"/>
        <v>0</v>
      </c>
      <c r="J82" s="133"/>
      <c r="K82" s="133"/>
      <c r="M82" s="231">
        <f t="shared" si="12"/>
        <v>0</v>
      </c>
      <c r="N82" s="237">
        <f>SUMMARY!M82</f>
        <v>0.38492322156063935</v>
      </c>
    </row>
    <row r="83" spans="1:16" s="41" customFormat="1">
      <c r="A83" s="40">
        <v>230</v>
      </c>
      <c r="B83" s="113" t="s">
        <v>42</v>
      </c>
      <c r="C83" s="267">
        <f>'[12]Sch C'!D81</f>
        <v>524</v>
      </c>
      <c r="D83" s="267">
        <f>'[12]Sch C'!F81</f>
        <v>0</v>
      </c>
      <c r="E83" s="253">
        <f t="shared" si="10"/>
        <v>524</v>
      </c>
      <c r="F83" s="177"/>
      <c r="G83" s="177">
        <f>IF(ISERROR(E83+F83),"",(E83+F83))</f>
        <v>524</v>
      </c>
      <c r="H83" s="175">
        <f t="shared" si="11"/>
        <v>6.6976555086963941E-4</v>
      </c>
      <c r="J83" s="133"/>
      <c r="K83" s="133"/>
      <c r="M83" s="231">
        <f t="shared" si="12"/>
        <v>0.12559923298178333</v>
      </c>
      <c r="N83" s="237">
        <f>SUMMARY!M83</f>
        <v>4.51410443321116E-2</v>
      </c>
    </row>
    <row r="84" spans="1:16" s="41" customFormat="1">
      <c r="A84" s="40">
        <v>240</v>
      </c>
      <c r="B84" s="193" t="s">
        <v>274</v>
      </c>
      <c r="C84" s="267">
        <f>'[12]Sch C'!D82</f>
        <v>0</v>
      </c>
      <c r="D84" s="267">
        <f>'[12]Sch C'!F82</f>
        <v>0</v>
      </c>
      <c r="E84" s="253">
        <f t="shared" si="10"/>
        <v>0</v>
      </c>
      <c r="F84" s="177"/>
      <c r="G84" s="177">
        <f t="shared" ref="G84:G91" si="13">IF(ISERROR(E84+F84),"",(E84+F84))</f>
        <v>0</v>
      </c>
      <c r="H84" s="175">
        <f t="shared" si="11"/>
        <v>0</v>
      </c>
      <c r="J84" s="133"/>
      <c r="K84" s="133"/>
      <c r="M84" s="231">
        <f t="shared" si="12"/>
        <v>0</v>
      </c>
      <c r="N84" s="237">
        <f>SUMMARY!M84</f>
        <v>0.10878875823761576</v>
      </c>
    </row>
    <row r="85" spans="1:16" s="41" customFormat="1">
      <c r="A85" s="40">
        <v>310</v>
      </c>
      <c r="B85" s="113" t="s">
        <v>44</v>
      </c>
      <c r="C85" s="267">
        <f>'[12]Sch C'!D83</f>
        <v>2572</v>
      </c>
      <c r="D85" s="267">
        <f>'[12]Sch C'!F83</f>
        <v>0</v>
      </c>
      <c r="E85" s="253">
        <f t="shared" si="10"/>
        <v>2572</v>
      </c>
      <c r="F85" s="177"/>
      <c r="G85" s="177">
        <f t="shared" si="13"/>
        <v>2572</v>
      </c>
      <c r="H85" s="175">
        <f t="shared" si="11"/>
        <v>3.2874751848028863E-3</v>
      </c>
      <c r="J85" s="133"/>
      <c r="K85" s="133"/>
      <c r="M85" s="231">
        <f t="shared" si="12"/>
        <v>0.61649089165867688</v>
      </c>
      <c r="N85" s="237">
        <f>SUMMARY!M85</f>
        <v>0.65728516343520504</v>
      </c>
    </row>
    <row r="86" spans="1:16" s="41" customFormat="1">
      <c r="A86" s="40">
        <v>320</v>
      </c>
      <c r="B86" s="113" t="s">
        <v>45</v>
      </c>
      <c r="C86" s="267">
        <f>'[12]Sch C'!D84</f>
        <v>1145</v>
      </c>
      <c r="D86" s="267">
        <f>'[12]Sch C'!F84</f>
        <v>0</v>
      </c>
      <c r="E86" s="253">
        <f t="shared" si="10"/>
        <v>1145</v>
      </c>
      <c r="F86" s="177"/>
      <c r="G86" s="177">
        <f t="shared" si="13"/>
        <v>1145</v>
      </c>
      <c r="H86" s="175">
        <f t="shared" si="11"/>
        <v>1.4635144193620936E-3</v>
      </c>
      <c r="J86" s="133"/>
      <c r="K86" s="133"/>
      <c r="M86" s="231">
        <f t="shared" si="12"/>
        <v>0.27444870565675933</v>
      </c>
      <c r="N86" s="237">
        <f>SUMMARY!M86</f>
        <v>0.8642678911249484</v>
      </c>
    </row>
    <row r="87" spans="1:16" s="41" customFormat="1">
      <c r="A87" s="40">
        <v>330</v>
      </c>
      <c r="B87" s="113" t="s">
        <v>46</v>
      </c>
      <c r="C87" s="267">
        <f>'[12]Sch C'!D85</f>
        <v>10993</v>
      </c>
      <c r="D87" s="267">
        <f>'[12]Sch C'!F85</f>
        <v>0</v>
      </c>
      <c r="E87" s="253">
        <f t="shared" si="10"/>
        <v>10993</v>
      </c>
      <c r="F87" s="177"/>
      <c r="G87" s="177">
        <f t="shared" si="13"/>
        <v>10993</v>
      </c>
      <c r="H87" s="175">
        <f t="shared" si="11"/>
        <v>1.4051016604408294E-2</v>
      </c>
      <c r="J87" s="133"/>
      <c r="K87" s="133"/>
      <c r="M87" s="231">
        <f t="shared" si="12"/>
        <v>2.6349472674976031</v>
      </c>
      <c r="N87" s="237">
        <f>SUMMARY!M87</f>
        <v>1.0171775691596383</v>
      </c>
    </row>
    <row r="88" spans="1:16" s="41" customFormat="1">
      <c r="A88" s="40">
        <v>340</v>
      </c>
      <c r="B88" s="113" t="s">
        <v>221</v>
      </c>
      <c r="C88" s="267">
        <f>'[12]Sch C'!D86</f>
        <v>0</v>
      </c>
      <c r="D88" s="267">
        <f>'[12]Sch C'!F86</f>
        <v>0</v>
      </c>
      <c r="E88" s="253">
        <f t="shared" si="10"/>
        <v>0</v>
      </c>
      <c r="F88" s="177"/>
      <c r="G88" s="177">
        <f t="shared" si="13"/>
        <v>0</v>
      </c>
      <c r="H88" s="175">
        <f t="shared" si="11"/>
        <v>0</v>
      </c>
      <c r="J88" s="133"/>
      <c r="K88" s="133"/>
      <c r="M88" s="231">
        <f t="shared" si="12"/>
        <v>0</v>
      </c>
      <c r="N88" s="237">
        <f>SUMMARY!M88</f>
        <v>0.80890003133813848</v>
      </c>
    </row>
    <row r="89" spans="1:16" s="41" customFormat="1">
      <c r="A89" s="40">
        <v>350</v>
      </c>
      <c r="B89" s="113" t="s">
        <v>48</v>
      </c>
      <c r="C89" s="267">
        <f>'[12]Sch C'!D87</f>
        <v>7512</v>
      </c>
      <c r="D89" s="267">
        <f>'[12]Sch C'!F87</f>
        <v>0</v>
      </c>
      <c r="E89" s="253">
        <f t="shared" si="10"/>
        <v>7512</v>
      </c>
      <c r="F89" s="177"/>
      <c r="G89" s="177">
        <f t="shared" si="13"/>
        <v>7512</v>
      </c>
      <c r="H89" s="175">
        <f t="shared" si="11"/>
        <v>9.6016771338410904E-3</v>
      </c>
      <c r="J89" s="133"/>
      <c r="K89" s="133"/>
      <c r="M89" s="231">
        <f t="shared" si="12"/>
        <v>1.8005752636625121</v>
      </c>
      <c r="N89" s="237">
        <f>SUMMARY!M89</f>
        <v>2.4554858546909557</v>
      </c>
    </row>
    <row r="90" spans="1:16" s="41" customFormat="1">
      <c r="A90" s="40">
        <v>360</v>
      </c>
      <c r="B90" s="113" t="s">
        <v>178</v>
      </c>
      <c r="C90" s="267">
        <f>'[12]Sch C'!D88</f>
        <v>0</v>
      </c>
      <c r="D90" s="267">
        <f>'[12]Sch C'!F88</f>
        <v>0</v>
      </c>
      <c r="E90" s="253">
        <f t="shared" si="10"/>
        <v>0</v>
      </c>
      <c r="F90" s="177"/>
      <c r="G90" s="177">
        <f t="shared" si="13"/>
        <v>0</v>
      </c>
      <c r="H90" s="175">
        <f t="shared" si="11"/>
        <v>0</v>
      </c>
      <c r="J90" s="133"/>
      <c r="K90" s="133"/>
      <c r="M90" s="231">
        <f t="shared" si="12"/>
        <v>0</v>
      </c>
      <c r="N90" s="237">
        <f>SUMMARY!M90</f>
        <v>0</v>
      </c>
    </row>
    <row r="91" spans="1:16" s="41" customFormat="1">
      <c r="A91" s="40">
        <v>490</v>
      </c>
      <c r="B91" s="113" t="s">
        <v>301</v>
      </c>
      <c r="C91" s="267">
        <f>'[12]Sch C'!D89</f>
        <v>8302</v>
      </c>
      <c r="D91" s="267">
        <f>'[12]Sch C'!F89</f>
        <v>0</v>
      </c>
      <c r="E91" s="253">
        <f t="shared" si="10"/>
        <v>8302</v>
      </c>
      <c r="F91" s="177"/>
      <c r="G91" s="177">
        <f t="shared" si="13"/>
        <v>8302</v>
      </c>
      <c r="H91" s="175">
        <f t="shared" si="11"/>
        <v>1.0611438174274325E-2</v>
      </c>
      <c r="J91" s="133"/>
      <c r="K91" s="133"/>
      <c r="M91" s="231">
        <f t="shared" si="12"/>
        <v>1.9899328859060403</v>
      </c>
      <c r="N91" s="237">
        <f>SUMMARY!M91</f>
        <v>0.51024847964610609</v>
      </c>
    </row>
    <row r="92" spans="1:16" s="41" customFormat="1">
      <c r="A92" s="40"/>
      <c r="B92" s="113" t="s">
        <v>49</v>
      </c>
      <c r="C92" s="267">
        <f>SUM(C80:C91)</f>
        <v>31048</v>
      </c>
      <c r="D92" s="267">
        <f>SUM(D80:D91)</f>
        <v>0</v>
      </c>
      <c r="E92" s="177">
        <f>SUM(E80:E91)</f>
        <v>31048</v>
      </c>
      <c r="F92" s="177">
        <f>SUM(F80:F91)</f>
        <v>0</v>
      </c>
      <c r="G92" s="177">
        <f>IF(ISERROR(E92+F92),"",(E92+F92))</f>
        <v>31048</v>
      </c>
      <c r="H92" s="175">
        <f t="shared" si="11"/>
        <v>3.9684887067558329E-2</v>
      </c>
      <c r="J92" s="133"/>
      <c r="K92" s="133"/>
      <c r="M92" s="231">
        <f t="shared" si="12"/>
        <v>7.4419942473633744</v>
      </c>
      <c r="N92" s="237">
        <f>SUMMARY!M92</f>
        <v>10.059897992088256</v>
      </c>
      <c r="O92" s="232">
        <f>M92/N92-1</f>
        <v>-0.26023163920586156</v>
      </c>
      <c r="P92" s="172">
        <f>IF(O92&gt;=0.2,0.6,0)</f>
        <v>0</v>
      </c>
    </row>
    <row r="93" spans="1:16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6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6" s="41" customFormat="1">
      <c r="A95" s="127" t="s">
        <v>201</v>
      </c>
      <c r="B95" s="113" t="s">
        <v>40</v>
      </c>
      <c r="C95" s="267">
        <f>'[12]Sch C'!D93</f>
        <v>0</v>
      </c>
      <c r="D95" s="267">
        <f>'[12]Sch C'!F93</f>
        <v>0</v>
      </c>
      <c r="E95" s="253">
        <f t="shared" ref="E95:E100" si="14">SUM(C95:D95)</f>
        <v>0</v>
      </c>
      <c r="F95" s="174"/>
      <c r="G95" s="174">
        <f t="shared" ref="G95:G101" si="15">IF(ISERROR(E95+F95),"",(E95+F95))</f>
        <v>0</v>
      </c>
      <c r="H95" s="175">
        <f t="shared" ref="H95:H101" si="16">IF(ISERROR(G95/$G$183),"",(G95/$G$183))</f>
        <v>0</v>
      </c>
      <c r="J95" s="255">
        <v>0</v>
      </c>
      <c r="K95" s="255">
        <v>0</v>
      </c>
      <c r="M95" s="231">
        <f t="shared" ref="M95:M101" si="17">IFERROR(G95/G$198,0)</f>
        <v>0</v>
      </c>
      <c r="N95" s="237">
        <f>SUMMARY!M95</f>
        <v>5.9213296908424509</v>
      </c>
    </row>
    <row r="96" spans="1:16" s="41" customFormat="1">
      <c r="A96" s="127" t="s">
        <v>202</v>
      </c>
      <c r="B96" s="113" t="s">
        <v>23</v>
      </c>
      <c r="C96" s="267">
        <f>'[12]Sch C'!D94</f>
        <v>0</v>
      </c>
      <c r="D96" s="267">
        <f>'[12]Sch C'!F94</f>
        <v>0</v>
      </c>
      <c r="E96" s="253">
        <f t="shared" si="14"/>
        <v>0</v>
      </c>
      <c r="F96" s="177"/>
      <c r="G96" s="177">
        <f t="shared" si="15"/>
        <v>0</v>
      </c>
      <c r="H96" s="175">
        <f t="shared" si="16"/>
        <v>0</v>
      </c>
      <c r="J96" s="133"/>
      <c r="K96" s="133"/>
      <c r="M96" s="231">
        <f t="shared" si="17"/>
        <v>0</v>
      </c>
      <c r="N96" s="237">
        <f>SUMMARY!M96</f>
        <v>1.0135787700007721</v>
      </c>
    </row>
    <row r="97" spans="1:16" s="41" customFormat="1">
      <c r="A97" s="40">
        <v>310</v>
      </c>
      <c r="B97" s="113" t="s">
        <v>77</v>
      </c>
      <c r="C97" s="267">
        <f>'[12]Sch C'!D95</f>
        <v>2809</v>
      </c>
      <c r="D97" s="267">
        <f>'[12]Sch C'!F95</f>
        <v>0</v>
      </c>
      <c r="E97" s="253">
        <f t="shared" si="14"/>
        <v>2809</v>
      </c>
      <c r="F97" s="177"/>
      <c r="G97" s="177">
        <f t="shared" si="15"/>
        <v>2809</v>
      </c>
      <c r="H97" s="175">
        <f t="shared" si="16"/>
        <v>3.5904034969328571E-3</v>
      </c>
      <c r="J97" s="133"/>
      <c r="K97" s="133"/>
      <c r="M97" s="231">
        <f t="shared" si="17"/>
        <v>0.67329817833173533</v>
      </c>
      <c r="N97" s="237">
        <f>SUMMARY!M97</f>
        <v>0.32210610457854744</v>
      </c>
    </row>
    <row r="98" spans="1:16" s="41" customFormat="1">
      <c r="A98" s="40">
        <v>380</v>
      </c>
      <c r="B98" s="113" t="s">
        <v>51</v>
      </c>
      <c r="C98" s="267">
        <f>'[12]Sch C'!D96</f>
        <v>47288</v>
      </c>
      <c r="D98" s="267">
        <f>'[12]Sch C'!F96</f>
        <v>0</v>
      </c>
      <c r="E98" s="253">
        <f t="shared" si="14"/>
        <v>47288</v>
      </c>
      <c r="F98" s="177"/>
      <c r="G98" s="177">
        <f t="shared" si="15"/>
        <v>47288</v>
      </c>
      <c r="H98" s="175">
        <f t="shared" si="16"/>
        <v>6.0442506430388371E-2</v>
      </c>
      <c r="J98" s="133"/>
      <c r="K98" s="133"/>
      <c r="M98" s="231">
        <f t="shared" si="17"/>
        <v>11.334611697027805</v>
      </c>
      <c r="N98" s="237">
        <f>SUMMARY!M98</f>
        <v>6.8555198724674016</v>
      </c>
    </row>
    <row r="99" spans="1:16" s="41" customFormat="1">
      <c r="A99" s="40">
        <v>390</v>
      </c>
      <c r="B99" s="113" t="s">
        <v>52</v>
      </c>
      <c r="C99" s="267">
        <f>'[12]Sch C'!D97</f>
        <v>2747</v>
      </c>
      <c r="D99" s="267">
        <f>'[12]Sch C'!F97</f>
        <v>0</v>
      </c>
      <c r="E99" s="253">
        <f t="shared" si="14"/>
        <v>2747</v>
      </c>
      <c r="F99" s="177"/>
      <c r="G99" s="177">
        <f t="shared" si="15"/>
        <v>2747</v>
      </c>
      <c r="H99" s="175">
        <f t="shared" si="16"/>
        <v>3.511156427936831E-3</v>
      </c>
      <c r="J99" s="133"/>
      <c r="K99" s="133"/>
      <c r="M99" s="231">
        <f t="shared" si="17"/>
        <v>0.65843720038350906</v>
      </c>
      <c r="N99" s="237">
        <f>SUMMARY!M99</f>
        <v>0.63233432797859923</v>
      </c>
    </row>
    <row r="100" spans="1:16" s="41" customFormat="1">
      <c r="A100" s="40">
        <v>490</v>
      </c>
      <c r="B100" s="113" t="s">
        <v>301</v>
      </c>
      <c r="C100" s="267">
        <f>'[12]Sch C'!D98</f>
        <v>0</v>
      </c>
      <c r="D100" s="267">
        <f>'[12]Sch C'!F98</f>
        <v>0</v>
      </c>
      <c r="E100" s="253">
        <f t="shared" si="14"/>
        <v>0</v>
      </c>
      <c r="F100" s="177"/>
      <c r="G100" s="177">
        <f t="shared" si="15"/>
        <v>0</v>
      </c>
      <c r="H100" s="175">
        <f t="shared" si="16"/>
        <v>0</v>
      </c>
      <c r="J100" s="133"/>
      <c r="K100" s="133"/>
      <c r="M100" s="231">
        <f t="shared" si="17"/>
        <v>0</v>
      </c>
      <c r="N100" s="237">
        <f>SUMMARY!M100</f>
        <v>2.6342203389060719E-2</v>
      </c>
    </row>
    <row r="101" spans="1:16" s="41" customFormat="1">
      <c r="A101" s="40"/>
      <c r="B101" s="113" t="s">
        <v>54</v>
      </c>
      <c r="C101" s="267">
        <f>SUM(C95:C100)</f>
        <v>52844</v>
      </c>
      <c r="D101" s="267">
        <f>SUM(D95:D100)</f>
        <v>0</v>
      </c>
      <c r="E101" s="177">
        <f>SUM(E95:E100)</f>
        <v>52844</v>
      </c>
      <c r="F101" s="177">
        <f>SUM(F95:F100)</f>
        <v>0</v>
      </c>
      <c r="G101" s="177">
        <f t="shared" si="15"/>
        <v>52844</v>
      </c>
      <c r="H101" s="175">
        <f t="shared" si="16"/>
        <v>6.7544066355258059E-2</v>
      </c>
      <c r="J101" s="133"/>
      <c r="K101" s="133"/>
      <c r="M101" s="231">
        <f t="shared" si="17"/>
        <v>12.666347075743049</v>
      </c>
      <c r="N101" s="237">
        <f>SUMMARY!M101</f>
        <v>14.771210969256831</v>
      </c>
      <c r="O101" s="232">
        <f>M101/N101-1</f>
        <v>-0.1424977205927539</v>
      </c>
      <c r="P101" s="172">
        <f>IF(O101&gt;=0.2,0.9,0)</f>
        <v>0</v>
      </c>
    </row>
    <row r="102" spans="1:16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6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6" s="41" customFormat="1">
      <c r="A104" s="127" t="s">
        <v>201</v>
      </c>
      <c r="B104" s="113" t="s">
        <v>40</v>
      </c>
      <c r="C104" s="267">
        <f>'[12]Sch C'!D102</f>
        <v>0</v>
      </c>
      <c r="D104" s="267">
        <f>'[12]Sch C'!F102</f>
        <v>0</v>
      </c>
      <c r="E104" s="253">
        <f t="shared" ref="E104:E109" si="18">SUM(C104:D104)</f>
        <v>0</v>
      </c>
      <c r="F104" s="174"/>
      <c r="G104" s="174">
        <f t="shared" ref="G104:G110" si="19">IF(ISERROR(E104+F104),"",(E104+F104))</f>
        <v>0</v>
      </c>
      <c r="H104" s="175">
        <f t="shared" ref="H104:H110" si="20">IF(ISERROR(G104/$G$183),"",(G104/$G$183))</f>
        <v>0</v>
      </c>
      <c r="J104" s="255">
        <v>0</v>
      </c>
      <c r="K104" s="255">
        <v>0</v>
      </c>
      <c r="M104" s="231">
        <f t="shared" ref="M104:M110" si="21">IFERROR(G104/G$198,0)</f>
        <v>0</v>
      </c>
      <c r="N104" s="237">
        <f>SUMMARY!M104</f>
        <v>1.8769967617256869</v>
      </c>
    </row>
    <row r="105" spans="1:16" s="41" customFormat="1">
      <c r="A105" s="127" t="s">
        <v>202</v>
      </c>
      <c r="B105" s="113" t="s">
        <v>23</v>
      </c>
      <c r="C105" s="267">
        <f>'[12]Sch C'!D103</f>
        <v>0</v>
      </c>
      <c r="D105" s="267">
        <f>'[12]Sch C'!F103</f>
        <v>0</v>
      </c>
      <c r="E105" s="253">
        <f t="shared" si="18"/>
        <v>0</v>
      </c>
      <c r="F105" s="177"/>
      <c r="G105" s="177">
        <f t="shared" si="19"/>
        <v>0</v>
      </c>
      <c r="H105" s="175">
        <f t="shared" si="20"/>
        <v>0</v>
      </c>
      <c r="J105" s="133"/>
      <c r="K105" s="133"/>
      <c r="M105" s="231">
        <f t="shared" si="21"/>
        <v>0</v>
      </c>
      <c r="N105" s="237">
        <f>SUMMARY!M105</f>
        <v>0.30704885570376833</v>
      </c>
    </row>
    <row r="106" spans="1:16" s="41" customFormat="1">
      <c r="A106" s="40">
        <v>110</v>
      </c>
      <c r="B106" s="113" t="s">
        <v>43</v>
      </c>
      <c r="C106" s="267">
        <f>'[12]Sch C'!D104</f>
        <v>0</v>
      </c>
      <c r="D106" s="267">
        <f>'[12]Sch C'!F104</f>
        <v>0</v>
      </c>
      <c r="E106" s="253">
        <f t="shared" si="18"/>
        <v>0</v>
      </c>
      <c r="F106" s="177"/>
      <c r="G106" s="177">
        <f t="shared" si="19"/>
        <v>0</v>
      </c>
      <c r="H106" s="175">
        <f t="shared" si="20"/>
        <v>0</v>
      </c>
      <c r="J106" s="133"/>
      <c r="K106" s="133"/>
      <c r="M106" s="231">
        <f t="shared" si="21"/>
        <v>0</v>
      </c>
      <c r="N106" s="237">
        <f>SUMMARY!M106</f>
        <v>0.11829334314353321</v>
      </c>
    </row>
    <row r="107" spans="1:16" s="41" customFormat="1">
      <c r="A107" s="40">
        <v>310</v>
      </c>
      <c r="B107" s="113" t="s">
        <v>77</v>
      </c>
      <c r="C107" s="267">
        <f>'[12]Sch C'!D105</f>
        <v>0</v>
      </c>
      <c r="D107" s="267">
        <f>'[12]Sch C'!F105</f>
        <v>0</v>
      </c>
      <c r="E107" s="253">
        <f t="shared" si="18"/>
        <v>0</v>
      </c>
      <c r="F107" s="177"/>
      <c r="G107" s="177">
        <f t="shared" si="19"/>
        <v>0</v>
      </c>
      <c r="H107" s="175">
        <f t="shared" si="20"/>
        <v>0</v>
      </c>
      <c r="J107" s="133"/>
      <c r="K107" s="133"/>
      <c r="M107" s="231">
        <f t="shared" si="21"/>
        <v>0</v>
      </c>
      <c r="N107" s="237">
        <f>SUMMARY!M107</f>
        <v>6.4038804790647608E-4</v>
      </c>
    </row>
    <row r="108" spans="1:16" s="41" customFormat="1">
      <c r="A108" s="40">
        <v>410</v>
      </c>
      <c r="B108" s="113" t="s">
        <v>56</v>
      </c>
      <c r="C108" s="267">
        <f>'[12]Sch C'!D106</f>
        <v>674</v>
      </c>
      <c r="D108" s="267">
        <f>'[12]Sch C'!F106</f>
        <v>0</v>
      </c>
      <c r="E108" s="253">
        <f t="shared" si="18"/>
        <v>674</v>
      </c>
      <c r="F108" s="177"/>
      <c r="G108" s="177">
        <f t="shared" si="19"/>
        <v>674</v>
      </c>
      <c r="H108" s="175">
        <f t="shared" si="20"/>
        <v>8.6149233069873462E-4</v>
      </c>
      <c r="J108" s="133"/>
      <c r="K108" s="133"/>
      <c r="M108" s="231">
        <f t="shared" si="21"/>
        <v>0.16155321188878236</v>
      </c>
      <c r="N108" s="237">
        <f>SUMMARY!M108</f>
        <v>0.1609415521007907</v>
      </c>
    </row>
    <row r="109" spans="1:16" s="41" customFormat="1">
      <c r="A109" s="40">
        <v>490</v>
      </c>
      <c r="B109" s="113" t="s">
        <v>301</v>
      </c>
      <c r="C109" s="267">
        <f>'[12]Sch C'!D107</f>
        <v>0</v>
      </c>
      <c r="D109" s="267">
        <f>'[12]Sch C'!F107</f>
        <v>0</v>
      </c>
      <c r="E109" s="253">
        <f t="shared" si="18"/>
        <v>0</v>
      </c>
      <c r="F109" s="177"/>
      <c r="G109" s="177">
        <f t="shared" si="19"/>
        <v>0</v>
      </c>
      <c r="H109" s="175">
        <f t="shared" si="20"/>
        <v>0</v>
      </c>
      <c r="J109" s="133"/>
      <c r="K109" s="133"/>
      <c r="M109" s="231">
        <f t="shared" si="21"/>
        <v>0</v>
      </c>
      <c r="N109" s="237">
        <f>SUMMARY!M109</f>
        <v>0</v>
      </c>
    </row>
    <row r="110" spans="1:16" s="41" customFormat="1">
      <c r="A110" s="40"/>
      <c r="B110" s="113" t="s">
        <v>58</v>
      </c>
      <c r="C110" s="267">
        <f>SUM(C104:C109)</f>
        <v>674</v>
      </c>
      <c r="D110" s="267">
        <f>SUM(D104:D109)</f>
        <v>0</v>
      </c>
      <c r="E110" s="177">
        <f>SUM(E104:E109)</f>
        <v>674</v>
      </c>
      <c r="F110" s="177">
        <f>SUM(F104:F109)</f>
        <v>0</v>
      </c>
      <c r="G110" s="177">
        <f t="shared" si="19"/>
        <v>674</v>
      </c>
      <c r="H110" s="175">
        <f t="shared" si="20"/>
        <v>8.6149233069873462E-4</v>
      </c>
      <c r="J110" s="133"/>
      <c r="K110" s="133"/>
      <c r="M110" s="231">
        <f t="shared" si="21"/>
        <v>0.16155321188878236</v>
      </c>
      <c r="N110" s="237">
        <f>SUMMARY!M110</f>
        <v>2.4639209007216856</v>
      </c>
      <c r="O110" s="232">
        <f>M110/N110-1</f>
        <v>-0.93443246824950299</v>
      </c>
      <c r="P110" s="172">
        <f>IF(O110&gt;=0.2,0.2,0)</f>
        <v>0</v>
      </c>
    </row>
    <row r="111" spans="1:16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6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6" s="41" customFormat="1">
      <c r="A113" s="127" t="s">
        <v>201</v>
      </c>
      <c r="B113" s="113" t="s">
        <v>40</v>
      </c>
      <c r="C113" s="267">
        <f>'[12]Sch C'!D121</f>
        <v>0</v>
      </c>
      <c r="D113" s="267">
        <f>'[12]Sch C'!F121</f>
        <v>0</v>
      </c>
      <c r="E113" s="253">
        <f t="shared" ref="E113:E117" si="22">SUM(C113:D113)</f>
        <v>0</v>
      </c>
      <c r="F113" s="174"/>
      <c r="G113" s="174">
        <f t="shared" ref="G113:G118" si="23">IF(ISERROR(E113+F113),"",(E113+F113))</f>
        <v>0</v>
      </c>
      <c r="H113" s="175">
        <f t="shared" ref="H113:H118" si="24">IF(ISERROR(G113/$G$183),"",(G113/$G$183))</f>
        <v>0</v>
      </c>
      <c r="J113" s="255">
        <v>0</v>
      </c>
      <c r="K113" s="255">
        <v>0</v>
      </c>
      <c r="M113" s="231">
        <f t="shared" ref="M113:M118" si="25">IFERROR(G113/G$198,0)</f>
        <v>0</v>
      </c>
      <c r="N113" s="237">
        <f>SUMMARY!M113</f>
        <v>1.9805243461002184</v>
      </c>
    </row>
    <row r="114" spans="1:16" s="41" customFormat="1">
      <c r="A114" s="127" t="s">
        <v>202</v>
      </c>
      <c r="B114" s="113" t="s">
        <v>225</v>
      </c>
      <c r="C114" s="267">
        <f>'[12]Sch C'!D122</f>
        <v>0</v>
      </c>
      <c r="D114" s="267">
        <f>'[12]Sch C'!F122</f>
        <v>0</v>
      </c>
      <c r="E114" s="253">
        <f t="shared" si="22"/>
        <v>0</v>
      </c>
      <c r="F114" s="177"/>
      <c r="G114" s="177">
        <f t="shared" si="23"/>
        <v>0</v>
      </c>
      <c r="H114" s="175">
        <f t="shared" si="24"/>
        <v>0</v>
      </c>
      <c r="J114" s="133"/>
      <c r="K114" s="133"/>
      <c r="M114" s="231">
        <f t="shared" si="25"/>
        <v>0</v>
      </c>
      <c r="N114" s="237">
        <f>SUMMARY!M114</f>
        <v>0.43739720863479259</v>
      </c>
    </row>
    <row r="115" spans="1:16" s="41" customFormat="1">
      <c r="A115" s="127" t="s">
        <v>209</v>
      </c>
      <c r="B115" s="113" t="s">
        <v>43</v>
      </c>
      <c r="C115" s="267">
        <f>'[12]Sch C'!D123</f>
        <v>8122</v>
      </c>
      <c r="D115" s="267">
        <f>'[12]Sch C'!F123</f>
        <v>0</v>
      </c>
      <c r="E115" s="253">
        <f t="shared" si="22"/>
        <v>8122</v>
      </c>
      <c r="F115" s="177"/>
      <c r="G115" s="177">
        <f t="shared" si="23"/>
        <v>8122</v>
      </c>
      <c r="H115" s="175">
        <f t="shared" si="24"/>
        <v>1.038136603847941E-2</v>
      </c>
      <c r="J115" s="133"/>
      <c r="K115" s="133"/>
      <c r="M115" s="231">
        <f t="shared" si="25"/>
        <v>1.9467881112176415</v>
      </c>
      <c r="N115" s="237">
        <f>SUMMARY!M115</f>
        <v>0.9707691469213684</v>
      </c>
    </row>
    <row r="116" spans="1:16" s="41" customFormat="1">
      <c r="A116" s="40">
        <v>310</v>
      </c>
      <c r="B116" s="113" t="s">
        <v>57</v>
      </c>
      <c r="C116" s="267">
        <f>'[12]Sch C'!D124</f>
        <v>0</v>
      </c>
      <c r="D116" s="267">
        <f>'[12]Sch C'!F124</f>
        <v>0</v>
      </c>
      <c r="E116" s="253">
        <f t="shared" si="22"/>
        <v>0</v>
      </c>
      <c r="F116" s="177"/>
      <c r="G116" s="177">
        <f t="shared" si="23"/>
        <v>0</v>
      </c>
      <c r="H116" s="175">
        <f t="shared" si="24"/>
        <v>0</v>
      </c>
      <c r="J116" s="133"/>
      <c r="K116" s="133"/>
      <c r="M116" s="231">
        <f t="shared" si="25"/>
        <v>0</v>
      </c>
      <c r="N116" s="237">
        <f>SUMMARY!M116</f>
        <v>4.2074857275216981E-2</v>
      </c>
    </row>
    <row r="117" spans="1:16" s="41" customFormat="1">
      <c r="A117" s="40">
        <v>490</v>
      </c>
      <c r="B117" s="113" t="s">
        <v>301</v>
      </c>
      <c r="C117" s="267">
        <f>'[12]Sch C'!D125</f>
        <v>0</v>
      </c>
      <c r="D117" s="267">
        <f>'[12]Sch C'!F125</f>
        <v>0</v>
      </c>
      <c r="E117" s="253">
        <f t="shared" si="22"/>
        <v>0</v>
      </c>
      <c r="F117" s="177"/>
      <c r="G117" s="177">
        <f t="shared" si="23"/>
        <v>0</v>
      </c>
      <c r="H117" s="175">
        <f t="shared" si="24"/>
        <v>0</v>
      </c>
      <c r="J117" s="133"/>
      <c r="K117" s="133"/>
      <c r="M117" s="231">
        <f t="shared" si="25"/>
        <v>0</v>
      </c>
      <c r="N117" s="237">
        <f>SUMMARY!M117</f>
        <v>1.2489837813778788E-3</v>
      </c>
    </row>
    <row r="118" spans="1:16" s="41" customFormat="1">
      <c r="A118" s="40"/>
      <c r="B118" s="113" t="s">
        <v>60</v>
      </c>
      <c r="C118" s="267">
        <f>SUM(C113:C117)</f>
        <v>8122</v>
      </c>
      <c r="D118" s="267">
        <f>SUM(D113:D117)</f>
        <v>0</v>
      </c>
      <c r="E118" s="177">
        <f>SUM(E113:E117)</f>
        <v>8122</v>
      </c>
      <c r="F118" s="177">
        <f>SUM(F113:F117)</f>
        <v>0</v>
      </c>
      <c r="G118" s="177">
        <f t="shared" si="23"/>
        <v>8122</v>
      </c>
      <c r="H118" s="175">
        <f t="shared" si="24"/>
        <v>1.038136603847941E-2</v>
      </c>
      <c r="J118" s="133"/>
      <c r="K118" s="133"/>
      <c r="M118" s="231">
        <f t="shared" si="25"/>
        <v>1.9467881112176415</v>
      </c>
      <c r="N118" s="237">
        <f>SUMMARY!M118</f>
        <v>3.4320145427129747</v>
      </c>
      <c r="O118" s="232">
        <f>M118/N118-1</f>
        <v>-0.4327564504785798</v>
      </c>
      <c r="P118" s="172">
        <f>IF(O118&gt;=0.2,0.2,0)</f>
        <v>0</v>
      </c>
    </row>
    <row r="119" spans="1:16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6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6" s="41" customFormat="1">
      <c r="A121" s="127" t="s">
        <v>201</v>
      </c>
      <c r="B121" s="113" t="s">
        <v>227</v>
      </c>
      <c r="C121" s="267">
        <f>'[12]Sch C'!D129</f>
        <v>8668</v>
      </c>
      <c r="D121" s="267">
        <f>'[12]Sch C'!F129</f>
        <v>0</v>
      </c>
      <c r="E121" s="253">
        <f t="shared" ref="E121:E131" si="26">SUM(C121:D121)</f>
        <v>8668</v>
      </c>
      <c r="F121" s="174"/>
      <c r="G121" s="174">
        <f>IF(ISERROR(E121+F121),"",(E121+F121))</f>
        <v>8668</v>
      </c>
      <c r="H121" s="175">
        <f>IF(ISERROR(G121/$G$183),"",(G121/$G$183))</f>
        <v>1.1079251517057317E-2</v>
      </c>
      <c r="J121" s="255">
        <v>316</v>
      </c>
      <c r="K121" s="255">
        <v>316</v>
      </c>
      <c r="M121" s="231">
        <f t="shared" ref="M121:M131" si="27">IFERROR(G121/G$198,0)</f>
        <v>2.0776605944391178</v>
      </c>
      <c r="N121" s="237">
        <f>SUMMARY!M121</f>
        <v>4.5535256314180739</v>
      </c>
    </row>
    <row r="122" spans="1:16" s="41" customFormat="1">
      <c r="A122" s="127" t="s">
        <v>228</v>
      </c>
      <c r="B122" s="113" t="s">
        <v>229</v>
      </c>
      <c r="C122" s="267">
        <f>'[12]Sch C'!D130</f>
        <v>0</v>
      </c>
      <c r="D122" s="267">
        <f>'[12]Sch C'!F130</f>
        <v>983</v>
      </c>
      <c r="E122" s="253">
        <f t="shared" si="26"/>
        <v>983</v>
      </c>
      <c r="F122" s="174"/>
      <c r="G122" s="174">
        <f t="shared" ref="G122:G131" si="28">IF(ISERROR(E122+F122),"",(E122+F122))</f>
        <v>983</v>
      </c>
      <c r="H122" s="175">
        <f t="shared" ref="H122:H131" si="29">IF(ISERROR(G122/$G$183),"",(G122/$G$183))</f>
        <v>1.2564494971466708E-3</v>
      </c>
      <c r="J122" s="133"/>
      <c r="K122" s="133"/>
      <c r="M122" s="231">
        <f t="shared" si="27"/>
        <v>0.23561840843720039</v>
      </c>
      <c r="N122" s="237">
        <f>SUMMARY!M122</f>
        <v>0.37552059914887431</v>
      </c>
    </row>
    <row r="123" spans="1:16" s="41" customFormat="1">
      <c r="A123" s="127" t="s">
        <v>202</v>
      </c>
      <c r="B123" s="113" t="s">
        <v>230</v>
      </c>
      <c r="C123" s="267">
        <f>'[12]Sch C'!D131</f>
        <v>0</v>
      </c>
      <c r="D123" s="267">
        <f>'[12]Sch C'!F131</f>
        <v>0</v>
      </c>
      <c r="E123" s="253">
        <f t="shared" si="26"/>
        <v>0</v>
      </c>
      <c r="F123" s="174"/>
      <c r="G123" s="174">
        <f t="shared" si="28"/>
        <v>0</v>
      </c>
      <c r="H123" s="175">
        <f t="shared" si="29"/>
        <v>0</v>
      </c>
      <c r="J123" s="255">
        <v>0</v>
      </c>
      <c r="K123" s="255">
        <v>0</v>
      </c>
      <c r="M123" s="231">
        <f t="shared" si="27"/>
        <v>0</v>
      </c>
      <c r="N123" s="237">
        <f>SUMMARY!M123</f>
        <v>20.426397522016178</v>
      </c>
    </row>
    <row r="124" spans="1:16" s="41" customFormat="1">
      <c r="A124" s="127" t="s">
        <v>231</v>
      </c>
      <c r="B124" s="113" t="s">
        <v>232</v>
      </c>
      <c r="C124" s="267">
        <f>'[12]Sch C'!D132</f>
        <v>0</v>
      </c>
      <c r="D124" s="267">
        <f>'[12]Sch C'!F132</f>
        <v>0</v>
      </c>
      <c r="E124" s="253">
        <f t="shared" si="26"/>
        <v>0</v>
      </c>
      <c r="F124" s="174"/>
      <c r="G124" s="174">
        <f t="shared" si="28"/>
        <v>0</v>
      </c>
      <c r="H124" s="175">
        <f t="shared" si="29"/>
        <v>0</v>
      </c>
      <c r="J124" s="133"/>
      <c r="K124" s="133"/>
      <c r="M124" s="231">
        <f t="shared" si="27"/>
        <v>0</v>
      </c>
      <c r="N124" s="237">
        <f>SUMMARY!M124</f>
        <v>3.7333012685133462</v>
      </c>
    </row>
    <row r="125" spans="1:16" s="41" customFormat="1">
      <c r="A125" s="127" t="s">
        <v>149</v>
      </c>
      <c r="B125" s="113" t="s">
        <v>150</v>
      </c>
      <c r="C125" s="267">
        <f>'[12]Sch C'!D133</f>
        <v>3834</v>
      </c>
      <c r="D125" s="267">
        <f>'[12]Sch C'!F133</f>
        <v>0</v>
      </c>
      <c r="E125" s="253">
        <f t="shared" si="26"/>
        <v>3834</v>
      </c>
      <c r="F125" s="174"/>
      <c r="G125" s="174">
        <f t="shared" si="28"/>
        <v>3834</v>
      </c>
      <c r="H125" s="175">
        <f t="shared" si="29"/>
        <v>4.900536492431674E-3</v>
      </c>
      <c r="J125" s="255">
        <v>0</v>
      </c>
      <c r="K125" s="255">
        <v>0</v>
      </c>
      <c r="M125" s="231">
        <f t="shared" si="27"/>
        <v>0.91898370086289549</v>
      </c>
      <c r="N125" s="237">
        <f>SUMMARY!M125</f>
        <v>0.23602473442063049</v>
      </c>
    </row>
    <row r="126" spans="1:16" s="41" customFormat="1">
      <c r="A126" s="40">
        <v>110</v>
      </c>
      <c r="B126" s="41" t="s">
        <v>69</v>
      </c>
      <c r="C126" s="267">
        <f>'[12]Sch C'!D134</f>
        <v>4184</v>
      </c>
      <c r="D126" s="267">
        <f>'[12]Sch C'!F134</f>
        <v>0</v>
      </c>
      <c r="E126" s="253">
        <f t="shared" si="26"/>
        <v>4184</v>
      </c>
      <c r="F126" s="174"/>
      <c r="G126" s="174">
        <f t="shared" si="28"/>
        <v>4184</v>
      </c>
      <c r="H126" s="175">
        <f t="shared" si="29"/>
        <v>5.3478989786995635E-3</v>
      </c>
      <c r="J126" s="133"/>
      <c r="K126" s="133"/>
      <c r="M126" s="231">
        <f t="shared" si="27"/>
        <v>1.00287631831256</v>
      </c>
      <c r="N126" s="237">
        <f>SUMMARY!M126</f>
        <v>1.7813900962398777</v>
      </c>
    </row>
    <row r="127" spans="1:16" s="41" customFormat="1">
      <c r="A127" s="40">
        <v>111</v>
      </c>
      <c r="B127" s="113" t="s">
        <v>107</v>
      </c>
      <c r="C127" s="267">
        <f>'[12]Sch C'!D135</f>
        <v>0</v>
      </c>
      <c r="D127" s="267">
        <f>'[12]Sch C'!F135</f>
        <v>0</v>
      </c>
      <c r="E127" s="253">
        <f t="shared" si="26"/>
        <v>0</v>
      </c>
      <c r="F127" s="174"/>
      <c r="G127" s="174">
        <f t="shared" si="28"/>
        <v>0</v>
      </c>
      <c r="H127" s="175">
        <f t="shared" si="29"/>
        <v>0</v>
      </c>
      <c r="J127" s="133"/>
      <c r="K127" s="133"/>
      <c r="M127" s="231">
        <f t="shared" si="27"/>
        <v>0</v>
      </c>
      <c r="N127" s="237">
        <f>SUMMARY!M127</f>
        <v>1.0927472647255188E-2</v>
      </c>
    </row>
    <row r="128" spans="1:16" s="41" customFormat="1">
      <c r="A128" s="40">
        <v>230</v>
      </c>
      <c r="B128" s="113" t="s">
        <v>233</v>
      </c>
      <c r="C128" s="267">
        <f>'[12]Sch C'!D136</f>
        <v>0</v>
      </c>
      <c r="D128" s="267">
        <f>'[12]Sch C'!F136</f>
        <v>0</v>
      </c>
      <c r="E128" s="253">
        <f t="shared" si="26"/>
        <v>0</v>
      </c>
      <c r="F128" s="174"/>
      <c r="G128" s="174">
        <f t="shared" si="28"/>
        <v>0</v>
      </c>
      <c r="H128" s="175">
        <f t="shared" si="29"/>
        <v>0</v>
      </c>
      <c r="J128" s="133"/>
      <c r="K128" s="133"/>
      <c r="M128" s="231">
        <f t="shared" si="27"/>
        <v>0</v>
      </c>
      <c r="N128" s="237">
        <f>SUMMARY!M128</f>
        <v>2.802083759123259E-3</v>
      </c>
    </row>
    <row r="129" spans="1:16" s="41" customFormat="1">
      <c r="A129" s="40">
        <v>310</v>
      </c>
      <c r="B129" s="113" t="s">
        <v>77</v>
      </c>
      <c r="C129" s="267">
        <f>'[12]Sch C'!D137</f>
        <v>0</v>
      </c>
      <c r="D129" s="267">
        <f>'[12]Sch C'!F137</f>
        <v>0</v>
      </c>
      <c r="E129" s="253">
        <f t="shared" si="26"/>
        <v>0</v>
      </c>
      <c r="F129" s="174"/>
      <c r="G129" s="174">
        <f t="shared" si="28"/>
        <v>0</v>
      </c>
      <c r="H129" s="175">
        <f t="shared" si="29"/>
        <v>0</v>
      </c>
      <c r="J129" s="133"/>
      <c r="K129" s="133"/>
      <c r="M129" s="231">
        <f t="shared" si="27"/>
        <v>0</v>
      </c>
      <c r="N129" s="237">
        <f>SUMMARY!M129</f>
        <v>1.5442435472956095</v>
      </c>
    </row>
    <row r="130" spans="1:16" s="41" customFormat="1">
      <c r="A130" s="40">
        <v>330</v>
      </c>
      <c r="B130" s="113" t="s">
        <v>311</v>
      </c>
      <c r="C130" s="267">
        <f>'[12]Sch C'!D138</f>
        <v>0</v>
      </c>
      <c r="D130" s="267">
        <f>'[12]Sch C'!F138</f>
        <v>0</v>
      </c>
      <c r="E130" s="253">
        <f t="shared" si="26"/>
        <v>0</v>
      </c>
      <c r="F130" s="174"/>
      <c r="G130" s="174">
        <f t="shared" si="28"/>
        <v>0</v>
      </c>
      <c r="H130" s="175">
        <f t="shared" si="29"/>
        <v>0</v>
      </c>
      <c r="J130" s="133"/>
      <c r="K130" s="133"/>
      <c r="M130" s="231">
        <f t="shared" si="27"/>
        <v>0</v>
      </c>
      <c r="N130" s="237">
        <f>SUMMARY!M130</f>
        <v>9.9918702510230314E-2</v>
      </c>
    </row>
    <row r="131" spans="1:16" s="41" customFormat="1">
      <c r="A131" s="40">
        <v>390</v>
      </c>
      <c r="B131" s="113" t="s">
        <v>70</v>
      </c>
      <c r="C131" s="267">
        <f>'[12]Sch C'!D139</f>
        <v>0</v>
      </c>
      <c r="D131" s="267">
        <f>'[12]Sch C'!F139</f>
        <v>0</v>
      </c>
      <c r="E131" s="253">
        <f t="shared" si="26"/>
        <v>0</v>
      </c>
      <c r="F131" s="174">
        <v>0</v>
      </c>
      <c r="G131" s="174">
        <f t="shared" si="28"/>
        <v>0</v>
      </c>
      <c r="H131" s="175">
        <f t="shared" si="29"/>
        <v>0</v>
      </c>
      <c r="J131" s="133"/>
      <c r="K131" s="133"/>
      <c r="M131" s="231">
        <f t="shared" si="27"/>
        <v>0</v>
      </c>
      <c r="N131" s="237">
        <f>SUMMARY!M131</f>
        <v>3.731441236448526E-2</v>
      </c>
    </row>
    <row r="132" spans="1:16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6" s="41" customFormat="1">
      <c r="A133" s="40" t="s">
        <v>325</v>
      </c>
      <c r="B133" s="40" t="s">
        <v>235</v>
      </c>
      <c r="C133" s="267">
        <f>'[12]Sch C'!D141</f>
        <v>0</v>
      </c>
      <c r="D133" s="267">
        <f>'[12]Sch C'!F141</f>
        <v>0</v>
      </c>
      <c r="E133" s="253">
        <f t="shared" ref="E133:E138" si="30">SUM(C133:D133)</f>
        <v>0</v>
      </c>
      <c r="F133" s="177"/>
      <c r="G133" s="177">
        <f>IF(ISERROR(E133+F133)," ",(E133+F133))</f>
        <v>0</v>
      </c>
      <c r="H133" s="175">
        <f t="shared" ref="H133:H139" si="31">IF(ISERROR(G133/$G$183),"",(G133/$G$183))</f>
        <v>0</v>
      </c>
      <c r="J133" s="133"/>
      <c r="K133" s="133"/>
      <c r="M133" s="231">
        <f t="shared" ref="M133:M139" si="32">IFERROR(G133/G$198,0)</f>
        <v>0</v>
      </c>
      <c r="N133" s="237">
        <f>SUMMARY!M133</f>
        <v>0</v>
      </c>
    </row>
    <row r="134" spans="1:16" s="41" customFormat="1">
      <c r="A134" s="40" t="s">
        <v>326</v>
      </c>
      <c r="B134" s="40" t="s">
        <v>236</v>
      </c>
      <c r="C134" s="267">
        <f>'[12]Sch C'!D142</f>
        <v>0</v>
      </c>
      <c r="D134" s="267">
        <f>'[12]Sch C'!F142</f>
        <v>0</v>
      </c>
      <c r="E134" s="253">
        <f t="shared" si="30"/>
        <v>0</v>
      </c>
      <c r="F134" s="177"/>
      <c r="G134" s="177">
        <f t="shared" ref="G134:G139" si="33">IF(ISERROR(E134+F134),"",(E134+F134))</f>
        <v>0</v>
      </c>
      <c r="H134" s="175">
        <f t="shared" si="31"/>
        <v>0</v>
      </c>
      <c r="J134" s="133"/>
      <c r="K134" s="133"/>
      <c r="M134" s="231">
        <f t="shared" si="32"/>
        <v>0</v>
      </c>
      <c r="N134" s="237">
        <f>SUMMARY!M134</f>
        <v>0</v>
      </c>
    </row>
    <row r="135" spans="1:16" s="41" customFormat="1">
      <c r="A135" s="40" t="s">
        <v>327</v>
      </c>
      <c r="B135" s="40" t="s">
        <v>237</v>
      </c>
      <c r="C135" s="267">
        <f>'[12]Sch C'!D143</f>
        <v>0</v>
      </c>
      <c r="D135" s="267">
        <f>'[12]Sch C'!F143</f>
        <v>0</v>
      </c>
      <c r="E135" s="253">
        <f t="shared" si="30"/>
        <v>0</v>
      </c>
      <c r="F135" s="177"/>
      <c r="G135" s="177">
        <f t="shared" si="33"/>
        <v>0</v>
      </c>
      <c r="H135" s="175">
        <f t="shared" si="31"/>
        <v>0</v>
      </c>
      <c r="J135" s="133"/>
      <c r="K135" s="133"/>
      <c r="M135" s="231">
        <f t="shared" si="32"/>
        <v>0</v>
      </c>
      <c r="N135" s="237">
        <f>SUMMARY!M135</f>
        <v>0</v>
      </c>
    </row>
    <row r="136" spans="1:16" s="41" customFormat="1">
      <c r="A136" s="40" t="s">
        <v>328</v>
      </c>
      <c r="B136" s="40" t="s">
        <v>238</v>
      </c>
      <c r="C136" s="267">
        <f>'[12]Sch C'!D144</f>
        <v>0</v>
      </c>
      <c r="D136" s="267">
        <f>'[12]Sch C'!F144</f>
        <v>0</v>
      </c>
      <c r="E136" s="253">
        <f t="shared" si="30"/>
        <v>0</v>
      </c>
      <c r="F136" s="177"/>
      <c r="G136" s="177">
        <f t="shared" si="33"/>
        <v>0</v>
      </c>
      <c r="H136" s="175">
        <f t="shared" si="31"/>
        <v>0</v>
      </c>
      <c r="J136" s="133"/>
      <c r="K136" s="133"/>
      <c r="M136" s="231">
        <f t="shared" si="32"/>
        <v>0</v>
      </c>
      <c r="N136" s="237">
        <f>SUMMARY!M136</f>
        <v>1.1354398012526172E-3</v>
      </c>
    </row>
    <row r="137" spans="1:16" s="41" customFormat="1">
      <c r="A137" s="40" t="s">
        <v>351</v>
      </c>
      <c r="B137" s="40" t="s">
        <v>239</v>
      </c>
      <c r="C137" s="267">
        <f>'[12]Sch C'!D145</f>
        <v>0</v>
      </c>
      <c r="D137" s="267">
        <f>'[12]Sch C'!F145</f>
        <v>0</v>
      </c>
      <c r="E137" s="253">
        <f t="shared" si="30"/>
        <v>0</v>
      </c>
      <c r="F137" s="177"/>
      <c r="G137" s="177">
        <f t="shared" si="33"/>
        <v>0</v>
      </c>
      <c r="H137" s="175">
        <f t="shared" si="31"/>
        <v>0</v>
      </c>
      <c r="J137" s="133"/>
      <c r="K137" s="133"/>
      <c r="M137" s="231">
        <f t="shared" si="32"/>
        <v>0</v>
      </c>
      <c r="N137" s="237">
        <f>SUMMARY!M137</f>
        <v>3.7850567038636746E-3</v>
      </c>
    </row>
    <row r="138" spans="1:16" s="41" customFormat="1">
      <c r="A138" s="40">
        <v>490</v>
      </c>
      <c r="B138" s="113" t="s">
        <v>301</v>
      </c>
      <c r="C138" s="267">
        <f>'[12]Sch C'!D146</f>
        <v>0</v>
      </c>
      <c r="D138" s="267">
        <f>'[12]Sch C'!F146</f>
        <v>0</v>
      </c>
      <c r="E138" s="253">
        <f t="shared" si="30"/>
        <v>0</v>
      </c>
      <c r="F138" s="177"/>
      <c r="G138" s="177">
        <f>IF(ISERROR(E138+F138),"",(E138+F138))</f>
        <v>0</v>
      </c>
      <c r="H138" s="175">
        <f t="shared" si="31"/>
        <v>0</v>
      </c>
      <c r="J138" s="133"/>
      <c r="K138" s="133"/>
      <c r="M138" s="231">
        <f t="shared" si="32"/>
        <v>0</v>
      </c>
      <c r="N138" s="237">
        <f>SUMMARY!M138</f>
        <v>0.12069725087315321</v>
      </c>
    </row>
    <row r="139" spans="1:16" s="41" customFormat="1">
      <c r="A139" s="40"/>
      <c r="B139" s="113" t="s">
        <v>71</v>
      </c>
      <c r="C139" s="267">
        <f>SUM(C121:C138)</f>
        <v>16686</v>
      </c>
      <c r="D139" s="267">
        <f>SUM(D121:D138)</f>
        <v>983</v>
      </c>
      <c r="E139" s="176">
        <f>SUM(E121:E138)</f>
        <v>17669</v>
      </c>
      <c r="F139" s="176">
        <f>SUM(F121:F138)</f>
        <v>0</v>
      </c>
      <c r="G139" s="177">
        <f t="shared" si="33"/>
        <v>17669</v>
      </c>
      <c r="H139" s="175">
        <f t="shared" si="31"/>
        <v>2.2584136485335225E-2</v>
      </c>
      <c r="J139" s="133"/>
      <c r="K139" s="133"/>
      <c r="M139" s="231">
        <f t="shared" si="32"/>
        <v>4.2351390220517739</v>
      </c>
      <c r="N139" s="237">
        <f>SUMMARY!M139</f>
        <v>32.92698381771195</v>
      </c>
      <c r="O139" s="232">
        <f>M139/N139-1</f>
        <v>-0.87137786304697529</v>
      </c>
      <c r="P139" s="172">
        <f>IF(O139&gt;=0.2,1.6,0)</f>
        <v>0</v>
      </c>
    </row>
    <row r="140" spans="1:16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6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6" s="41" customFormat="1">
      <c r="A142" s="127" t="s">
        <v>201</v>
      </c>
      <c r="B142" s="113" t="s">
        <v>73</v>
      </c>
      <c r="C142" s="267">
        <f>'[12]Sch C'!D150</f>
        <v>0</v>
      </c>
      <c r="D142" s="267">
        <f>'[12]Sch C'!F150</f>
        <v>0</v>
      </c>
      <c r="E142" s="253">
        <f t="shared" ref="E142:E146" si="34">SUM(C142:D142)</f>
        <v>0</v>
      </c>
      <c r="F142" s="174"/>
      <c r="G142" s="174">
        <f t="shared" ref="G142:G147" si="35">IF(ISERROR(E142+F142),"",(E142+F142))</f>
        <v>0</v>
      </c>
      <c r="H142" s="175">
        <f t="shared" ref="H142:H147" si="36">IF(ISERROR(G142/$G$183),"",(G142/$G$183))</f>
        <v>0</v>
      </c>
      <c r="J142" s="255">
        <v>0</v>
      </c>
      <c r="K142" s="255">
        <v>0</v>
      </c>
      <c r="M142" s="231">
        <f t="shared" ref="M142:M147" si="37">IFERROR(G142/G$198,0)</f>
        <v>0</v>
      </c>
      <c r="N142" s="237">
        <f>SUMMARY!M142</f>
        <v>3.3195038128068526</v>
      </c>
    </row>
    <row r="143" spans="1:16" s="41" customFormat="1">
      <c r="A143" s="127" t="s">
        <v>202</v>
      </c>
      <c r="B143" s="113" t="s">
        <v>23</v>
      </c>
      <c r="C143" s="267">
        <f>'[12]Sch C'!D151</f>
        <v>0</v>
      </c>
      <c r="D143" s="267">
        <f>'[12]Sch C'!F151</f>
        <v>0</v>
      </c>
      <c r="E143" s="253">
        <f t="shared" si="34"/>
        <v>0</v>
      </c>
      <c r="F143" s="177"/>
      <c r="G143" s="177">
        <f t="shared" si="35"/>
        <v>0</v>
      </c>
      <c r="H143" s="175">
        <f t="shared" si="36"/>
        <v>0</v>
      </c>
      <c r="J143" s="133"/>
      <c r="K143" s="133"/>
      <c r="M143" s="231">
        <f t="shared" si="37"/>
        <v>0</v>
      </c>
      <c r="N143" s="237">
        <f>SUMMARY!M143</f>
        <v>0.67458000081751668</v>
      </c>
    </row>
    <row r="144" spans="1:16" s="41" customFormat="1">
      <c r="A144" s="127">
        <v>110</v>
      </c>
      <c r="B144" s="113" t="s">
        <v>258</v>
      </c>
      <c r="C144" s="267">
        <f>'[12]Sch C'!D152</f>
        <v>0</v>
      </c>
      <c r="D144" s="267">
        <f>'[12]Sch C'!F152</f>
        <v>0</v>
      </c>
      <c r="E144" s="253">
        <f t="shared" si="34"/>
        <v>0</v>
      </c>
      <c r="F144" s="177"/>
      <c r="G144" s="177">
        <f t="shared" si="35"/>
        <v>0</v>
      </c>
      <c r="H144" s="175">
        <f t="shared" si="36"/>
        <v>0</v>
      </c>
      <c r="J144" s="133"/>
      <c r="K144" s="133"/>
      <c r="M144" s="231">
        <f t="shared" si="37"/>
        <v>0</v>
      </c>
      <c r="N144" s="237">
        <f>SUMMARY!M144</f>
        <v>0.19288769592013771</v>
      </c>
    </row>
    <row r="145" spans="1:16" s="41" customFormat="1">
      <c r="A145" s="127" t="s">
        <v>241</v>
      </c>
      <c r="B145" s="113" t="s">
        <v>77</v>
      </c>
      <c r="C145" s="267">
        <f>'[12]Sch C'!D153</f>
        <v>0</v>
      </c>
      <c r="D145" s="267">
        <f>'[12]Sch C'!F153</f>
        <v>0</v>
      </c>
      <c r="E145" s="253">
        <f t="shared" si="34"/>
        <v>0</v>
      </c>
      <c r="F145" s="177"/>
      <c r="G145" s="177">
        <f t="shared" si="35"/>
        <v>0</v>
      </c>
      <c r="H145" s="175">
        <f t="shared" si="36"/>
        <v>0</v>
      </c>
      <c r="J145" s="133"/>
      <c r="K145" s="133"/>
      <c r="M145" s="231">
        <f t="shared" si="37"/>
        <v>0</v>
      </c>
      <c r="N145" s="237">
        <f>SUMMARY!M145</f>
        <v>0.1348362014542713</v>
      </c>
    </row>
    <row r="146" spans="1:16" s="41" customFormat="1">
      <c r="A146" s="127" t="s">
        <v>242</v>
      </c>
      <c r="B146" s="113" t="s">
        <v>301</v>
      </c>
      <c r="C146" s="267">
        <f>'[12]Sch C'!D154</f>
        <v>2798</v>
      </c>
      <c r="D146" s="267">
        <f>'[12]Sch C'!F154</f>
        <v>0</v>
      </c>
      <c r="E146" s="253">
        <f t="shared" si="34"/>
        <v>2798</v>
      </c>
      <c r="F146" s="177"/>
      <c r="G146" s="177">
        <f t="shared" si="35"/>
        <v>2798</v>
      </c>
      <c r="H146" s="175">
        <f t="shared" si="36"/>
        <v>3.5763435330787231E-3</v>
      </c>
      <c r="J146" s="133"/>
      <c r="K146" s="133"/>
      <c r="M146" s="231">
        <f t="shared" si="37"/>
        <v>0.67066155321188881</v>
      </c>
      <c r="N146" s="237">
        <f>SUMMARY!M146</f>
        <v>0.22358626390346037</v>
      </c>
    </row>
    <row r="147" spans="1:16" s="41" customFormat="1">
      <c r="A147" s="40"/>
      <c r="B147" s="113" t="s">
        <v>243</v>
      </c>
      <c r="C147" s="267">
        <f>SUM(C142:C146)</f>
        <v>2798</v>
      </c>
      <c r="D147" s="267">
        <f>SUM(D142:D146)</f>
        <v>0</v>
      </c>
      <c r="E147" s="177">
        <f>SUM(E142:E146)</f>
        <v>2798</v>
      </c>
      <c r="F147" s="177">
        <f>SUM(F142:F146)</f>
        <v>0</v>
      </c>
      <c r="G147" s="177">
        <f t="shared" si="35"/>
        <v>2798</v>
      </c>
      <c r="H147" s="198">
        <f t="shared" si="36"/>
        <v>3.5763435330787231E-3</v>
      </c>
      <c r="J147" s="133"/>
      <c r="K147" s="133"/>
      <c r="M147" s="231">
        <f t="shared" si="37"/>
        <v>0.67066155321188881</v>
      </c>
      <c r="N147" s="237">
        <f>SUMMARY!M147</f>
        <v>4.5453939749022387</v>
      </c>
      <c r="O147" s="232">
        <f>M147/N147-1</f>
        <v>-0.85245249214589514</v>
      </c>
      <c r="P147" s="172">
        <f>IF(O147&gt;=0.2,0.3,0)</f>
        <v>0</v>
      </c>
    </row>
    <row r="148" spans="1:16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6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6" s="41" customFormat="1">
      <c r="A150" s="127" t="s">
        <v>201</v>
      </c>
      <c r="B150" s="113" t="s">
        <v>40</v>
      </c>
      <c r="C150" s="267">
        <f>'[12]Sch C'!D158</f>
        <v>275703</v>
      </c>
      <c r="D150" s="267">
        <f>'[12]Sch C'!F158</f>
        <v>0</v>
      </c>
      <c r="E150" s="253">
        <f t="shared" ref="E150:E163" si="38">SUM(C150:D150)</f>
        <v>275703</v>
      </c>
      <c r="F150" s="177"/>
      <c r="G150" s="177">
        <f>IF(ISERROR(E150+F150),"",(E150+F150))</f>
        <v>275703</v>
      </c>
      <c r="H150" s="175">
        <f>IF(ISERROR(G150/$G$183),"",(G150/$G$183))</f>
        <v>0.35239765586147365</v>
      </c>
      <c r="J150" s="255">
        <v>18033.5</v>
      </c>
      <c r="K150" s="255">
        <v>19550.7</v>
      </c>
      <c r="M150" s="231">
        <f t="shared" ref="M150:M164" si="39">IFERROR(G150/G$198,0)</f>
        <v>66.084132310642374</v>
      </c>
      <c r="N150" s="237">
        <f>SUMMARY!M150</f>
        <v>36.736125288969433</v>
      </c>
    </row>
    <row r="151" spans="1:16" s="41" customFormat="1">
      <c r="A151" s="127" t="s">
        <v>202</v>
      </c>
      <c r="B151" s="113" t="s">
        <v>76</v>
      </c>
      <c r="C151" s="267">
        <f>'[12]Sch C'!D159</f>
        <v>0</v>
      </c>
      <c r="D151" s="267">
        <f>'[12]Sch C'!F159</f>
        <v>31264</v>
      </c>
      <c r="E151" s="253">
        <f t="shared" si="38"/>
        <v>31264</v>
      </c>
      <c r="F151" s="177"/>
      <c r="G151" s="177">
        <f>IF(ISERROR(E151+F151),"",(E151+F151))</f>
        <v>31264</v>
      </c>
      <c r="H151" s="175">
        <f>IF(ISERROR(G151/$G$183),"",(G151/$G$183))</f>
        <v>3.9960973630512223E-2</v>
      </c>
      <c r="J151" s="133"/>
      <c r="K151" s="133"/>
      <c r="M151" s="231">
        <f t="shared" si="39"/>
        <v>7.4937679769894538</v>
      </c>
      <c r="N151" s="237">
        <f>SUMMARY!M151</f>
        <v>6.0365011649612361</v>
      </c>
    </row>
    <row r="152" spans="1:16" s="41" customFormat="1">
      <c r="A152" s="127">
        <v>110</v>
      </c>
      <c r="B152" s="113" t="s">
        <v>331</v>
      </c>
      <c r="C152" s="267">
        <f>'[12]Sch C'!D160</f>
        <v>0</v>
      </c>
      <c r="D152" s="267">
        <f>'[12]Sch C'!F160</f>
        <v>0</v>
      </c>
      <c r="E152" s="253">
        <f t="shared" si="38"/>
        <v>0</v>
      </c>
      <c r="F152" s="177"/>
      <c r="G152" s="177">
        <f t="shared" ref="G152:G163" si="40">IF(ISERROR(E152+F152),"",(E152+F152))</f>
        <v>0</v>
      </c>
      <c r="H152" s="175">
        <f t="shared" ref="H152:H163" si="41">IF(ISERROR(G152/$G$183),"",(G152/$G$183))</f>
        <v>0</v>
      </c>
      <c r="J152" s="133"/>
      <c r="K152" s="133"/>
      <c r="M152" s="231">
        <f t="shared" si="39"/>
        <v>0</v>
      </c>
      <c r="N152" s="237">
        <f>SUMMARY!M152</f>
        <v>0.29206527416329442</v>
      </c>
    </row>
    <row r="153" spans="1:16" s="41" customFormat="1">
      <c r="A153" s="40">
        <v>310</v>
      </c>
      <c r="B153" s="113" t="s">
        <v>77</v>
      </c>
      <c r="C153" s="267">
        <f>'[12]Sch C'!D161</f>
        <v>0</v>
      </c>
      <c r="D153" s="267">
        <f>'[12]Sch C'!F161</f>
        <v>0</v>
      </c>
      <c r="E153" s="253">
        <f t="shared" si="38"/>
        <v>0</v>
      </c>
      <c r="F153" s="177"/>
      <c r="G153" s="177">
        <f t="shared" si="40"/>
        <v>0</v>
      </c>
      <c r="H153" s="175">
        <f t="shared" si="41"/>
        <v>0</v>
      </c>
      <c r="J153" s="200"/>
      <c r="K153" s="200"/>
      <c r="M153" s="231">
        <f t="shared" si="39"/>
        <v>0</v>
      </c>
      <c r="N153" s="237">
        <f>SUMMARY!M153</f>
        <v>0.26431149201331644</v>
      </c>
    </row>
    <row r="154" spans="1:16" s="41" customFormat="1">
      <c r="A154" s="40">
        <v>313</v>
      </c>
      <c r="B154" s="113" t="s">
        <v>78</v>
      </c>
      <c r="C154" s="267">
        <f>'[12]Sch C'!D162</f>
        <v>300</v>
      </c>
      <c r="D154" s="267">
        <f>'[12]Sch C'!F162</f>
        <v>0</v>
      </c>
      <c r="E154" s="253">
        <f t="shared" si="38"/>
        <v>300</v>
      </c>
      <c r="F154" s="177"/>
      <c r="G154" s="177">
        <f t="shared" si="40"/>
        <v>300</v>
      </c>
      <c r="H154" s="175">
        <f t="shared" si="41"/>
        <v>3.8345355965819047E-4</v>
      </c>
      <c r="J154" s="200"/>
      <c r="K154" s="200"/>
      <c r="M154" s="231">
        <f t="shared" si="39"/>
        <v>7.1907957813998086E-2</v>
      </c>
      <c r="N154" s="237">
        <f>SUMMARY!M154</f>
        <v>0.19712143301586438</v>
      </c>
    </row>
    <row r="155" spans="1:16" s="41" customFormat="1">
      <c r="A155" s="40">
        <v>314</v>
      </c>
      <c r="B155" s="113" t="s">
        <v>79</v>
      </c>
      <c r="C155" s="267">
        <f>'[12]Sch C'!D163</f>
        <v>300</v>
      </c>
      <c r="D155" s="267">
        <f>'[12]Sch C'!F163</f>
        <v>0</v>
      </c>
      <c r="E155" s="253">
        <f t="shared" si="38"/>
        <v>300</v>
      </c>
      <c r="F155" s="177"/>
      <c r="G155" s="177">
        <f t="shared" si="40"/>
        <v>300</v>
      </c>
      <c r="H155" s="175">
        <f t="shared" si="41"/>
        <v>3.8345355965819047E-4</v>
      </c>
      <c r="J155" s="200"/>
      <c r="K155" s="200"/>
      <c r="M155" s="231">
        <f t="shared" si="39"/>
        <v>7.1907957813998086E-2</v>
      </c>
      <c r="N155" s="237">
        <f>SUMMARY!M155</f>
        <v>0.1314975542626681</v>
      </c>
    </row>
    <row r="156" spans="1:16" s="41" customFormat="1">
      <c r="A156" s="40">
        <v>315</v>
      </c>
      <c r="B156" s="113" t="s">
        <v>80</v>
      </c>
      <c r="C156" s="267">
        <f>'[12]Sch C'!D164</f>
        <v>0</v>
      </c>
      <c r="D156" s="267">
        <f>'[12]Sch C'!F164</f>
        <v>0</v>
      </c>
      <c r="E156" s="253">
        <f t="shared" si="38"/>
        <v>0</v>
      </c>
      <c r="F156" s="177"/>
      <c r="G156" s="177">
        <f t="shared" si="40"/>
        <v>0</v>
      </c>
      <c r="H156" s="175">
        <f t="shared" si="41"/>
        <v>0</v>
      </c>
      <c r="J156" s="200"/>
      <c r="K156" s="200"/>
      <c r="M156" s="231">
        <f t="shared" si="39"/>
        <v>0</v>
      </c>
      <c r="N156" s="237">
        <f>SUMMARY!M156</f>
        <v>1.5587317591595928E-2</v>
      </c>
    </row>
    <row r="157" spans="1:16" s="41" customFormat="1">
      <c r="A157" s="40">
        <v>316</v>
      </c>
      <c r="B157" s="113" t="s">
        <v>81</v>
      </c>
      <c r="C157" s="267">
        <f>'[12]Sch C'!D165</f>
        <v>300</v>
      </c>
      <c r="D157" s="267">
        <f>'[12]Sch C'!F165</f>
        <v>0</v>
      </c>
      <c r="E157" s="253">
        <f t="shared" si="38"/>
        <v>300</v>
      </c>
      <c r="F157" s="177"/>
      <c r="G157" s="177">
        <f t="shared" si="40"/>
        <v>300</v>
      </c>
      <c r="H157" s="175">
        <f t="shared" si="41"/>
        <v>3.8345355965819047E-4</v>
      </c>
      <c r="J157" s="200"/>
      <c r="K157" s="200"/>
      <c r="M157" s="231">
        <f t="shared" si="39"/>
        <v>7.1907957813998086E-2</v>
      </c>
      <c r="N157" s="237">
        <f>SUMMARY!M157</f>
        <v>0.15464235917140146</v>
      </c>
    </row>
    <row r="158" spans="1:16" s="41" customFormat="1">
      <c r="A158" s="40">
        <v>317</v>
      </c>
      <c r="B158" s="113" t="s">
        <v>82</v>
      </c>
      <c r="C158" s="267">
        <f>'[12]Sch C'!D166</f>
        <v>863</v>
      </c>
      <c r="D158" s="267">
        <f>'[12]Sch C'!F166</f>
        <v>0</v>
      </c>
      <c r="E158" s="253">
        <f t="shared" si="38"/>
        <v>863</v>
      </c>
      <c r="F158" s="177"/>
      <c r="G158" s="177">
        <f t="shared" si="40"/>
        <v>863</v>
      </c>
      <c r="H158" s="175">
        <f t="shared" si="41"/>
        <v>1.1030680732833946E-3</v>
      </c>
      <c r="J158" s="200"/>
      <c r="K158" s="200"/>
      <c r="M158" s="231">
        <f t="shared" si="39"/>
        <v>0.20685522531160114</v>
      </c>
      <c r="N158" s="237">
        <f>SUMMARY!M158</f>
        <v>0.15845970778321275</v>
      </c>
    </row>
    <row r="159" spans="1:16" s="41" customFormat="1">
      <c r="A159" s="40">
        <v>318</v>
      </c>
      <c r="B159" s="113" t="s">
        <v>179</v>
      </c>
      <c r="C159" s="267">
        <f>'[12]Sch C'!D167</f>
        <v>0</v>
      </c>
      <c r="D159" s="267">
        <f>'[12]Sch C'!F167</f>
        <v>0</v>
      </c>
      <c r="E159" s="253">
        <f t="shared" si="38"/>
        <v>0</v>
      </c>
      <c r="F159" s="177"/>
      <c r="G159" s="177">
        <f t="shared" si="40"/>
        <v>0</v>
      </c>
      <c r="H159" s="175">
        <f t="shared" si="41"/>
        <v>0</v>
      </c>
      <c r="J159" s="200"/>
      <c r="K159" s="200"/>
      <c r="M159" s="231">
        <f t="shared" si="39"/>
        <v>0</v>
      </c>
      <c r="N159" s="237">
        <f>SUMMARY!M159</f>
        <v>10.207996493761893</v>
      </c>
    </row>
    <row r="160" spans="1:16" s="41" customFormat="1">
      <c r="A160" s="40">
        <v>319</v>
      </c>
      <c r="B160" s="113" t="s">
        <v>83</v>
      </c>
      <c r="C160" s="267">
        <f>'[12]Sch C'!D168</f>
        <v>128404</v>
      </c>
      <c r="D160" s="267">
        <f>'[12]Sch C'!F168</f>
        <v>0</v>
      </c>
      <c r="E160" s="253">
        <f t="shared" si="38"/>
        <v>128404</v>
      </c>
      <c r="F160" s="177"/>
      <c r="G160" s="177">
        <f t="shared" si="40"/>
        <v>128404</v>
      </c>
      <c r="H160" s="175">
        <f t="shared" si="41"/>
        <v>0.16412323624783431</v>
      </c>
      <c r="J160" s="133"/>
      <c r="K160" s="133"/>
      <c r="M160" s="231">
        <f t="shared" si="39"/>
        <v>30.777564717162033</v>
      </c>
      <c r="N160" s="237">
        <f>SUMMARY!M160</f>
        <v>2.7094781518673439</v>
      </c>
    </row>
    <row r="161" spans="1:16" s="41" customFormat="1">
      <c r="A161" s="40">
        <v>391</v>
      </c>
      <c r="B161" s="113" t="s">
        <v>84</v>
      </c>
      <c r="C161" s="267">
        <f>'[12]Sch C'!D169</f>
        <v>0</v>
      </c>
      <c r="D161" s="267">
        <f>'[12]Sch C'!F169</f>
        <v>0</v>
      </c>
      <c r="E161" s="253">
        <f t="shared" si="38"/>
        <v>0</v>
      </c>
      <c r="F161" s="177"/>
      <c r="G161" s="177">
        <f t="shared" si="40"/>
        <v>0</v>
      </c>
      <c r="H161" s="175">
        <f t="shared" si="41"/>
        <v>0</v>
      </c>
      <c r="J161" s="133"/>
      <c r="K161" s="133"/>
      <c r="M161" s="231">
        <f t="shared" si="39"/>
        <v>0</v>
      </c>
      <c r="N161" s="237">
        <f>SUMMARY!M161</f>
        <v>2.2617960840952134E-3</v>
      </c>
    </row>
    <row r="162" spans="1:16" s="41" customFormat="1">
      <c r="A162" s="40">
        <v>392</v>
      </c>
      <c r="B162" s="113" t="s">
        <v>245</v>
      </c>
      <c r="C162" s="267">
        <f>'[12]Sch C'!D170</f>
        <v>2055</v>
      </c>
      <c r="D162" s="267">
        <f>'[12]Sch C'!F170</f>
        <v>0</v>
      </c>
      <c r="E162" s="253">
        <f t="shared" si="38"/>
        <v>2055</v>
      </c>
      <c r="F162" s="177"/>
      <c r="G162" s="177">
        <f t="shared" si="40"/>
        <v>2055</v>
      </c>
      <c r="H162" s="175">
        <f t="shared" si="41"/>
        <v>2.6266568836586048E-3</v>
      </c>
      <c r="J162" s="133"/>
      <c r="K162" s="133"/>
      <c r="M162" s="231">
        <f t="shared" si="39"/>
        <v>0.49256951102588686</v>
      </c>
      <c r="N162" s="237">
        <f>SUMMARY!M162</f>
        <v>0.21066164348098596</v>
      </c>
    </row>
    <row r="163" spans="1:16" s="41" customFormat="1">
      <c r="A163" s="40">
        <v>490</v>
      </c>
      <c r="B163" s="113" t="s">
        <v>301</v>
      </c>
      <c r="C163" s="267">
        <f>'[12]Sch C'!D171</f>
        <v>0</v>
      </c>
      <c r="D163" s="267">
        <f>'[12]Sch C'!F171</f>
        <v>0</v>
      </c>
      <c r="E163" s="253">
        <f t="shared" si="38"/>
        <v>0</v>
      </c>
      <c r="F163" s="177"/>
      <c r="G163" s="177">
        <f t="shared" si="40"/>
        <v>0</v>
      </c>
      <c r="H163" s="175">
        <f t="shared" si="41"/>
        <v>0</v>
      </c>
      <c r="J163" s="133"/>
      <c r="K163" s="133"/>
      <c r="M163" s="231">
        <f t="shared" si="39"/>
        <v>0</v>
      </c>
      <c r="N163" s="237">
        <f>SUMMARY!M163</f>
        <v>0.31220961127082963</v>
      </c>
    </row>
    <row r="164" spans="1:16" s="41" customFormat="1">
      <c r="A164" s="40"/>
      <c r="B164" s="199" t="s">
        <v>86</v>
      </c>
      <c r="C164" s="267">
        <f>SUM(C150:C163)</f>
        <v>407925</v>
      </c>
      <c r="D164" s="267">
        <f>SUM(D150:D163)</f>
        <v>31264</v>
      </c>
      <c r="E164" s="177">
        <f>SUM(E150:E163)</f>
        <v>439189</v>
      </c>
      <c r="F164" s="177">
        <f>SUM(F150:F163)</f>
        <v>0</v>
      </c>
      <c r="G164" s="177">
        <f>IF(ISERROR(E164+F164),"",(E164+F164))</f>
        <v>439189</v>
      </c>
      <c r="H164" s="175">
        <f>IF(ISERROR(G164/$G$183),"",(G164/$G$183))</f>
        <v>0.56136195137573675</v>
      </c>
      <c r="J164" s="133"/>
      <c r="K164" s="133"/>
      <c r="M164" s="231">
        <f t="shared" si="39"/>
        <v>105.27061361457335</v>
      </c>
      <c r="N164" s="237">
        <f>SUMMARY!M164</f>
        <v>57.428919288397175</v>
      </c>
      <c r="O164" s="232">
        <f>M164/N164-1</f>
        <v>0.83305928300555743</v>
      </c>
      <c r="P164" s="172">
        <f>IF(O164&gt;=0.2,3.5,0)</f>
        <v>3.5</v>
      </c>
    </row>
    <row r="165" spans="1:16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6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6" s="41" customFormat="1">
      <c r="A167" s="201" t="s">
        <v>198</v>
      </c>
      <c r="B167" s="206" t="s">
        <v>278</v>
      </c>
      <c r="C167" s="267">
        <f>'[12]Sch C'!D186</f>
        <v>0</v>
      </c>
      <c r="D167" s="267">
        <f>'[12]Sch C'!F186</f>
        <v>0</v>
      </c>
      <c r="E167" s="253">
        <f t="shared" ref="E167:E180" si="4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56">
        <v>0</v>
      </c>
      <c r="K167" s="256">
        <v>0</v>
      </c>
      <c r="M167" s="231">
        <f t="shared" ref="M167:M181" si="43">IFERROR(G167/G$198,0)</f>
        <v>0</v>
      </c>
      <c r="N167" s="237">
        <f>SUMMARY!M167</f>
        <v>0</v>
      </c>
    </row>
    <row r="168" spans="1:16" s="41" customFormat="1">
      <c r="A168" s="201" t="s">
        <v>279</v>
      </c>
      <c r="B168" s="207" t="s">
        <v>341</v>
      </c>
      <c r="C168" s="267">
        <f>'[12]Sch C'!D187</f>
        <v>0</v>
      </c>
      <c r="D168" s="267">
        <f>'[12]Sch C'!F187</f>
        <v>0</v>
      </c>
      <c r="E168" s="253">
        <f t="shared" si="4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  <c r="M168" s="231">
        <f t="shared" si="43"/>
        <v>0</v>
      </c>
      <c r="N168" s="237">
        <f>SUMMARY!M168</f>
        <v>0</v>
      </c>
    </row>
    <row r="169" spans="1:16" s="41" customFormat="1">
      <c r="A169" s="201" t="s">
        <v>280</v>
      </c>
      <c r="B169" s="207" t="s">
        <v>281</v>
      </c>
      <c r="C169" s="267">
        <f>'[12]Sch C'!D188</f>
        <v>0</v>
      </c>
      <c r="D169" s="267">
        <f>'[12]Sch C'!F188</f>
        <v>0</v>
      </c>
      <c r="E169" s="253">
        <f t="shared" si="4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  <c r="M169" s="231">
        <f t="shared" si="43"/>
        <v>0</v>
      </c>
      <c r="N169" s="237">
        <f>SUMMARY!M169</f>
        <v>0</v>
      </c>
    </row>
    <row r="170" spans="1:16" s="41" customFormat="1">
      <c r="A170" s="201" t="s">
        <v>202</v>
      </c>
      <c r="B170" s="207" t="s">
        <v>282</v>
      </c>
      <c r="C170" s="267">
        <f>'[12]Sch C'!D189</f>
        <v>900</v>
      </c>
      <c r="D170" s="267">
        <f>'[12]Sch C'!F189</f>
        <v>0</v>
      </c>
      <c r="E170" s="253">
        <f t="shared" si="42"/>
        <v>900</v>
      </c>
      <c r="F170" s="177"/>
      <c r="G170" s="177">
        <f>IF(ISERROR(E170+F170),"",(E170+F170))</f>
        <v>900</v>
      </c>
      <c r="H170" s="175">
        <f>IF(ISERROR(G170/$G$183),"",(G170/$G$183))</f>
        <v>1.1503606789745715E-3</v>
      </c>
      <c r="I170" s="209"/>
      <c r="J170" s="205"/>
      <c r="K170" s="40"/>
      <c r="M170" s="231">
        <f t="shared" si="43"/>
        <v>0.21572387344199426</v>
      </c>
      <c r="N170" s="237">
        <f>SUMMARY!M170</f>
        <v>0.44454739098642471</v>
      </c>
    </row>
    <row r="171" spans="1:16" s="41" customFormat="1">
      <c r="A171" s="201" t="s">
        <v>283</v>
      </c>
      <c r="B171" s="207" t="s">
        <v>284</v>
      </c>
      <c r="C171" s="267">
        <f>'[12]Sch C'!D190</f>
        <v>0</v>
      </c>
      <c r="D171" s="267">
        <f>'[12]Sch C'!F190</f>
        <v>0</v>
      </c>
      <c r="E171" s="253">
        <f t="shared" si="4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  <c r="M171" s="231">
        <f t="shared" si="43"/>
        <v>0</v>
      </c>
      <c r="N171" s="237">
        <f>SUMMARY!M171</f>
        <v>4.7325130916209086E-3</v>
      </c>
    </row>
    <row r="172" spans="1:16" s="41" customFormat="1">
      <c r="A172" s="201" t="s">
        <v>285</v>
      </c>
      <c r="B172" s="207" t="s">
        <v>286</v>
      </c>
      <c r="C172" s="267">
        <f>'[12]Sch C'!D191</f>
        <v>3649</v>
      </c>
      <c r="D172" s="267">
        <f>'[12]Sch C'!F191</f>
        <v>0</v>
      </c>
      <c r="E172" s="253">
        <f t="shared" si="42"/>
        <v>3649</v>
      </c>
      <c r="F172" s="177"/>
      <c r="G172" s="177">
        <f t="shared" ref="G172:G181" si="44">IF(ISERROR(E172+F172),"",(E172+F172))</f>
        <v>3649</v>
      </c>
      <c r="H172" s="175">
        <f t="shared" ref="H172:H180" si="45">IF(ISERROR(G172/$G$183),"",(G172/$G$183))</f>
        <v>4.6640734639757904E-3</v>
      </c>
      <c r="I172" s="209"/>
      <c r="J172" s="205"/>
      <c r="K172" s="40"/>
      <c r="M172" s="231">
        <f t="shared" si="43"/>
        <v>0.87464046021093</v>
      </c>
      <c r="N172" s="237">
        <f>SUMMARY!M172</f>
        <v>0.29515984721522032</v>
      </c>
    </row>
    <row r="173" spans="1:16" s="41" customFormat="1">
      <c r="A173" s="201" t="s">
        <v>287</v>
      </c>
      <c r="B173" s="207" t="s">
        <v>288</v>
      </c>
      <c r="C173" s="267">
        <f>'[12]Sch C'!D192</f>
        <v>0</v>
      </c>
      <c r="D173" s="267">
        <f>'[12]Sch C'!F192</f>
        <v>0</v>
      </c>
      <c r="E173" s="253">
        <f t="shared" si="42"/>
        <v>0</v>
      </c>
      <c r="F173" s="177"/>
      <c r="G173" s="177">
        <f t="shared" si="44"/>
        <v>0</v>
      </c>
      <c r="H173" s="175">
        <f t="shared" si="45"/>
        <v>0</v>
      </c>
      <c r="I173" s="209"/>
      <c r="J173" s="205"/>
      <c r="K173" s="40"/>
      <c r="M173" s="231">
        <f t="shared" si="43"/>
        <v>0</v>
      </c>
      <c r="N173" s="237">
        <f>SUMMARY!M173</f>
        <v>9.3414903328655319E-2</v>
      </c>
    </row>
    <row r="174" spans="1:16" s="41" customFormat="1">
      <c r="A174" s="201" t="s">
        <v>289</v>
      </c>
      <c r="B174" s="207" t="s">
        <v>290</v>
      </c>
      <c r="C174" s="267">
        <f>'[12]Sch C'!D193</f>
        <v>0</v>
      </c>
      <c r="D174" s="267">
        <f>'[12]Sch C'!F193</f>
        <v>0</v>
      </c>
      <c r="E174" s="253">
        <f t="shared" si="42"/>
        <v>0</v>
      </c>
      <c r="F174" s="177"/>
      <c r="G174" s="177">
        <f t="shared" si="44"/>
        <v>0</v>
      </c>
      <c r="H174" s="175">
        <f t="shared" si="45"/>
        <v>0</v>
      </c>
      <c r="I174" s="209"/>
      <c r="J174" s="205"/>
      <c r="K174" s="40"/>
      <c r="M174" s="231">
        <f t="shared" si="43"/>
        <v>0</v>
      </c>
      <c r="N174" s="237">
        <f>SUMMARY!M174</f>
        <v>0</v>
      </c>
    </row>
    <row r="175" spans="1:16" s="41" customFormat="1">
      <c r="A175" s="201" t="s">
        <v>291</v>
      </c>
      <c r="B175" s="207" t="s">
        <v>292</v>
      </c>
      <c r="C175" s="267">
        <f>'[12]Sch C'!D194</f>
        <v>0</v>
      </c>
      <c r="D175" s="267">
        <f>'[12]Sch C'!F194</f>
        <v>0</v>
      </c>
      <c r="E175" s="253">
        <f t="shared" si="42"/>
        <v>0</v>
      </c>
      <c r="F175" s="177"/>
      <c r="G175" s="177">
        <f t="shared" si="44"/>
        <v>0</v>
      </c>
      <c r="H175" s="175">
        <f t="shared" si="45"/>
        <v>0</v>
      </c>
      <c r="I175" s="209"/>
      <c r="J175" s="205"/>
      <c r="K175" s="40"/>
      <c r="M175" s="231">
        <f t="shared" si="43"/>
        <v>0</v>
      </c>
      <c r="N175" s="237">
        <f>SUMMARY!M175</f>
        <v>0</v>
      </c>
    </row>
    <row r="176" spans="1:16" s="41" customFormat="1">
      <c r="A176" s="201" t="s">
        <v>293</v>
      </c>
      <c r="B176" s="207" t="s">
        <v>294</v>
      </c>
      <c r="C176" s="267">
        <f>'[12]Sch C'!D195</f>
        <v>0</v>
      </c>
      <c r="D176" s="267">
        <f>'[12]Sch C'!F195</f>
        <v>0</v>
      </c>
      <c r="E176" s="253">
        <f t="shared" si="42"/>
        <v>0</v>
      </c>
      <c r="F176" s="177"/>
      <c r="G176" s="177">
        <f t="shared" si="44"/>
        <v>0</v>
      </c>
      <c r="H176" s="175">
        <f t="shared" si="45"/>
        <v>0</v>
      </c>
      <c r="I176" s="209"/>
      <c r="J176" s="205"/>
      <c r="K176" s="40"/>
      <c r="M176" s="231">
        <f t="shared" si="43"/>
        <v>0</v>
      </c>
      <c r="N176" s="237">
        <f>SUMMARY!M176</f>
        <v>0</v>
      </c>
    </row>
    <row r="177" spans="1:16" s="41" customFormat="1">
      <c r="A177" s="201" t="s">
        <v>295</v>
      </c>
      <c r="B177" s="207" t="s">
        <v>296</v>
      </c>
      <c r="C177" s="267">
        <f>'[12]Sch C'!D196</f>
        <v>0</v>
      </c>
      <c r="D177" s="267">
        <f>'[12]Sch C'!F196</f>
        <v>0</v>
      </c>
      <c r="E177" s="253">
        <f t="shared" si="42"/>
        <v>0</v>
      </c>
      <c r="F177" s="177"/>
      <c r="G177" s="177">
        <f t="shared" si="44"/>
        <v>0</v>
      </c>
      <c r="H177" s="175">
        <f t="shared" si="45"/>
        <v>0</v>
      </c>
      <c r="I177" s="209"/>
      <c r="J177" s="205"/>
      <c r="K177" s="40"/>
      <c r="M177" s="231">
        <f t="shared" si="43"/>
        <v>0</v>
      </c>
      <c r="N177" s="237">
        <f>SUMMARY!M177</f>
        <v>5.3138582698622483E-4</v>
      </c>
    </row>
    <row r="178" spans="1:16" s="41" customFormat="1">
      <c r="A178" s="201" t="s">
        <v>297</v>
      </c>
      <c r="B178" s="207" t="s">
        <v>298</v>
      </c>
      <c r="C178" s="267">
        <f>'[12]Sch C'!D197</f>
        <v>0</v>
      </c>
      <c r="D178" s="267">
        <f>'[12]Sch C'!F197</f>
        <v>0</v>
      </c>
      <c r="E178" s="253">
        <f t="shared" si="42"/>
        <v>0</v>
      </c>
      <c r="F178" s="177"/>
      <c r="G178" s="177">
        <f t="shared" si="44"/>
        <v>0</v>
      </c>
      <c r="H178" s="175">
        <f t="shared" si="45"/>
        <v>0</v>
      </c>
      <c r="I178" s="209"/>
      <c r="J178" s="205"/>
      <c r="K178" s="40"/>
      <c r="M178" s="231">
        <f t="shared" si="43"/>
        <v>0</v>
      </c>
      <c r="N178" s="237">
        <f>SUMMARY!M178</f>
        <v>8.6647682113189725E-2</v>
      </c>
    </row>
    <row r="179" spans="1:16" s="41" customFormat="1">
      <c r="A179" s="201" t="s">
        <v>299</v>
      </c>
      <c r="B179" s="207" t="s">
        <v>300</v>
      </c>
      <c r="C179" s="267">
        <f>'[12]Sch C'!D198</f>
        <v>0</v>
      </c>
      <c r="D179" s="267">
        <f>'[12]Sch C'!F198</f>
        <v>0</v>
      </c>
      <c r="E179" s="253">
        <f t="shared" si="42"/>
        <v>0</v>
      </c>
      <c r="F179" s="177"/>
      <c r="G179" s="177">
        <f t="shared" si="44"/>
        <v>0</v>
      </c>
      <c r="H179" s="175">
        <f t="shared" si="45"/>
        <v>0</v>
      </c>
      <c r="I179" s="209"/>
      <c r="J179" s="205"/>
      <c r="K179" s="40"/>
      <c r="M179" s="231">
        <f t="shared" si="43"/>
        <v>0</v>
      </c>
      <c r="N179" s="237">
        <f>SUMMARY!M179</f>
        <v>0</v>
      </c>
    </row>
    <row r="180" spans="1:16" s="41" customFormat="1">
      <c r="A180" s="201" t="s">
        <v>242</v>
      </c>
      <c r="B180" s="210" t="s">
        <v>301</v>
      </c>
      <c r="C180" s="267">
        <f>'[12]Sch C'!D199</f>
        <v>0</v>
      </c>
      <c r="D180" s="267">
        <f>'[12]Sch C'!F199</f>
        <v>0</v>
      </c>
      <c r="E180" s="253">
        <f t="shared" si="42"/>
        <v>0</v>
      </c>
      <c r="F180" s="177"/>
      <c r="G180" s="177">
        <f t="shared" si="44"/>
        <v>0</v>
      </c>
      <c r="H180" s="175">
        <f t="shared" si="45"/>
        <v>0</v>
      </c>
      <c r="I180" s="209"/>
      <c r="J180" s="205"/>
      <c r="K180" s="40"/>
      <c r="M180" s="231">
        <f t="shared" si="43"/>
        <v>0</v>
      </c>
      <c r="N180" s="237">
        <f>SUMMARY!M180</f>
        <v>1.2739634570054365E-2</v>
      </c>
    </row>
    <row r="181" spans="1:16" s="41" customFormat="1">
      <c r="A181" s="211"/>
      <c r="B181" s="207" t="s">
        <v>302</v>
      </c>
      <c r="C181" s="267">
        <f>SUM(C167:C180)</f>
        <v>4549</v>
      </c>
      <c r="D181" s="267">
        <f>SUM(D167:D180)</f>
        <v>0</v>
      </c>
      <c r="E181" s="212">
        <f>SUM(E167:E180)</f>
        <v>4549</v>
      </c>
      <c r="F181" s="212">
        <f>SUM(F167:F180)</f>
        <v>0</v>
      </c>
      <c r="G181" s="177">
        <f t="shared" si="44"/>
        <v>4549</v>
      </c>
      <c r="H181" s="175">
        <f>IF(ISERROR(G181/$G$183),"",(G181/$G$183))</f>
        <v>5.8144341429503619E-3</v>
      </c>
      <c r="I181" s="213"/>
      <c r="J181" s="205"/>
      <c r="K181" s="205"/>
      <c r="M181" s="231">
        <f t="shared" si="43"/>
        <v>1.0903643336529243</v>
      </c>
      <c r="N181" s="237">
        <f>SUMMARY!M181</f>
        <v>0.9377733571321516</v>
      </c>
      <c r="O181" s="232"/>
      <c r="P181" s="172"/>
    </row>
    <row r="182" spans="1:16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6" s="41" customFormat="1">
      <c r="A183" s="214"/>
      <c r="B183" s="215" t="s">
        <v>246</v>
      </c>
      <c r="C183" s="267">
        <f>SUM(C21:C181)/2</f>
        <v>803307</v>
      </c>
      <c r="D183" s="267">
        <f>SUM(D21:D181)/2</f>
        <v>-20943.68</v>
      </c>
      <c r="E183" s="252">
        <f>SUM(E21:E181)/2</f>
        <v>782363.32000000007</v>
      </c>
      <c r="F183" s="173">
        <f>SUM(F21:F181)/2</f>
        <v>0</v>
      </c>
      <c r="G183" s="173">
        <f>SUM(G21:G181)/2</f>
        <v>782363.32000000007</v>
      </c>
      <c r="H183" s="175">
        <f>IF(ISERROR(G183/$G$183),"",(G183/$G$183))</f>
        <v>1</v>
      </c>
      <c r="J183" s="255">
        <f>SUM(J21:J181)</f>
        <v>20220.875</v>
      </c>
      <c r="K183" s="255">
        <f>SUM(K21:K181)</f>
        <v>21954.075000000001</v>
      </c>
      <c r="M183" s="231">
        <f>IFERROR(G183/G$198,0)</f>
        <v>187.52716203259828</v>
      </c>
      <c r="N183" s="237">
        <f>SUMMARY!M183</f>
        <v>172.52978830860349</v>
      </c>
      <c r="P183" s="172">
        <f>SUM(P57:P181)</f>
        <v>5.6</v>
      </c>
    </row>
    <row r="184" spans="1:16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6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6" s="41" customFormat="1" ht="13.5" thickBot="1">
      <c r="A186" s="40"/>
      <c r="B186" s="216" t="s">
        <v>146</v>
      </c>
      <c r="C186" s="306">
        <f>'[12]Sch C'!D204</f>
        <v>803306.74</v>
      </c>
      <c r="D186" s="27"/>
      <c r="E186" s="27"/>
      <c r="F186"/>
      <c r="G186" s="27"/>
      <c r="J186" s="133"/>
      <c r="K186" s="133"/>
      <c r="M186" s="231"/>
      <c r="N186" s="237"/>
    </row>
    <row r="187" spans="1:16" s="41" customFormat="1" ht="13.5" thickTop="1">
      <c r="A187" s="40"/>
      <c r="B187" s="113" t="s">
        <v>180</v>
      </c>
      <c r="C187" s="267">
        <f>C183-C186</f>
        <v>0.26000000000931323</v>
      </c>
      <c r="D187"/>
      <c r="E187" s="27"/>
      <c r="F187"/>
      <c r="G187" s="27"/>
      <c r="J187" s="133"/>
      <c r="K187" s="133"/>
    </row>
    <row r="188" spans="1:16" s="41" customFormat="1">
      <c r="A188" s="40"/>
      <c r="B188" s="217"/>
      <c r="C188" s="282"/>
      <c r="D188" s="282"/>
      <c r="E188" s="35"/>
      <c r="F188"/>
      <c r="G188" s="35"/>
      <c r="H188" s="172"/>
      <c r="J188" s="133"/>
      <c r="K188" s="133"/>
    </row>
    <row r="189" spans="1:16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6" s="41" customFormat="1">
      <c r="A190" s="40"/>
      <c r="B190" s="215" t="s">
        <v>247</v>
      </c>
      <c r="C190" s="267">
        <f>C17-C183</f>
        <v>-22801</v>
      </c>
      <c r="D190" s="267">
        <f>D17-D183</f>
        <v>23199.68</v>
      </c>
      <c r="E190" s="253">
        <f>E17-E183</f>
        <v>398.67999999993481</v>
      </c>
      <c r="F190" s="174">
        <f>F17-F183</f>
        <v>0</v>
      </c>
      <c r="G190" s="174">
        <f>G17-G183</f>
        <v>398.67999999993481</v>
      </c>
      <c r="J190" s="133"/>
      <c r="K190" s="133"/>
      <c r="M190" s="231">
        <f>IFERROR(G190/G$198,0)</f>
        <v>9.5560882070933564E-2</v>
      </c>
      <c r="N190" s="237">
        <f>SUMMARY!M190</f>
        <v>14.272084985398237</v>
      </c>
    </row>
    <row r="191" spans="1:16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6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74">
        <f>'[12]Sch D'!C9</f>
        <v>4172</v>
      </c>
      <c r="D194" s="284"/>
      <c r="E194" s="258">
        <f>C194+D194</f>
        <v>4172</v>
      </c>
      <c r="F194" s="218"/>
      <c r="G194" s="219">
        <f>E194+F194</f>
        <v>4172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74">
        <f>'[12]Sch D'!D9</f>
        <v>0</v>
      </c>
      <c r="D195" s="284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74">
        <f>'[12]Sch D'!E9</f>
        <v>0</v>
      </c>
      <c r="D196" s="284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74">
        <f>'[12]Sch D'!F9</f>
        <v>0</v>
      </c>
      <c r="D197" s="284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74">
        <f>SUM(C194:C197)</f>
        <v>4172</v>
      </c>
      <c r="D198" s="284"/>
      <c r="E198" s="259">
        <f>SUM(E194:E197)</f>
        <v>4172</v>
      </c>
      <c r="F198" s="223">
        <f>SUM(F194:F197)</f>
        <v>0</v>
      </c>
      <c r="G198" s="223">
        <f>SUM(G194:G197)</f>
        <v>4172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85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6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8">
        <f>'[12]Sch D'!G22</f>
        <v>12</v>
      </c>
      <c r="D201" s="283"/>
      <c r="E201" s="258">
        <f>C201+D201</f>
        <v>12</v>
      </c>
      <c r="F201" s="218"/>
      <c r="G201" s="225">
        <f>E201+F201</f>
        <v>12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8">
        <f>'[12]Sch D'!G24</f>
        <v>12</v>
      </c>
      <c r="D202" s="283"/>
      <c r="E202" s="258">
        <f>C202+D202</f>
        <v>12</v>
      </c>
      <c r="F202" s="220"/>
      <c r="G202" s="225">
        <f>E202+F202</f>
        <v>12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8">
        <f>$C$4-$C$3+1</f>
        <v>365</v>
      </c>
      <c r="D203" s="35"/>
      <c r="E203" s="225">
        <f>C203</f>
        <v>365</v>
      </c>
      <c r="F203" s="295"/>
      <c r="G203" s="225">
        <f>E203+F203</f>
        <v>365</v>
      </c>
      <c r="H203" s="41"/>
      <c r="I203" s="41"/>
      <c r="J203" s="133"/>
      <c r="K203" s="133"/>
    </row>
    <row r="204" spans="1:11">
      <c r="A204" s="40"/>
      <c r="B204" s="115"/>
      <c r="C204" s="286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74">
        <f>'[12]Sch D'!G28</f>
        <v>4380</v>
      </c>
      <c r="D205" s="275"/>
      <c r="E205" s="254">
        <f>E201*E203</f>
        <v>4380</v>
      </c>
      <c r="F205" s="254">
        <f>G201*F203</f>
        <v>0</v>
      </c>
      <c r="G205" s="218">
        <f>G201*G203</f>
        <v>4380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9">
        <f>'[12]Sch D'!G30</f>
        <v>0.9525114155251142</v>
      </c>
      <c r="D206" s="35"/>
      <c r="E206" s="260">
        <f>IFERROR(E198/E205,"0")</f>
        <v>0.9525114155251142</v>
      </c>
      <c r="F206" s="293" t="str">
        <f>IFERROR(F198/F205,"")</f>
        <v/>
      </c>
      <c r="G206" s="227">
        <f>G198/G205</f>
        <v>0.9525114155251142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9">
        <f>'[12]Sch D'!G32</f>
        <v>0.9525114155251142</v>
      </c>
      <c r="D207" s="35"/>
      <c r="E207" s="260">
        <f>IFERROR((E194+E195)/E205,"0")</f>
        <v>0.9525114155251142</v>
      </c>
      <c r="F207" s="293" t="str">
        <f>IFERROR(((F194+F195)/F205),"")</f>
        <v/>
      </c>
      <c r="G207" s="227">
        <f>(G194+G195)/G205</f>
        <v>0.9525114155251142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9">
        <f>'[12]Sch D'!G34</f>
        <v>1</v>
      </c>
      <c r="D208" s="35"/>
      <c r="E208" s="260">
        <f>IFERROR(E207/E206,"0")</f>
        <v>1</v>
      </c>
      <c r="F208" s="293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phoneticPr fontId="0" type="noConversion"/>
  <conditionalFormatting sqref="D2">
    <cfRule type="cellIs" dxfId="15" priority="2" stopIfTrue="1" operator="equal">
      <formula>0</formula>
    </cfRule>
  </conditionalFormatting>
  <conditionalFormatting sqref="C2">
    <cfRule type="cellIs" dxfId="14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rgb="FFFFFF00"/>
    <pageSetUpPr fitToPage="1"/>
  </sheetPr>
  <dimension ref="A1:P213"/>
  <sheetViews>
    <sheetView showGridLines="0" zoomScaleNormal="100" workbookViewId="0">
      <pane xSplit="2" ySplit="11" topLeftCell="C12" activePane="bottomRight" state="frozen"/>
      <selection activeCell="C4" sqref="C4"/>
      <selection pane="topRight" activeCell="C4" sqref="C4"/>
      <selection pane="bottomLeft" activeCell="C4" sqref="C4"/>
      <selection pane="bottomRight" activeCell="C1" sqref="C1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4" width="11.69921875" style="50"/>
    <col min="15" max="15" width="14.296875" style="50" bestFit="1" customWidth="1"/>
    <col min="16" max="16" width="20.296875" style="50" bestFit="1" customWidth="1"/>
    <col min="17" max="16384" width="11.69921875" style="50"/>
  </cols>
  <sheetData>
    <row r="1" spans="1:16" ht="22.5">
      <c r="B1" s="153" t="s">
        <v>333</v>
      </c>
      <c r="C1" s="277"/>
    </row>
    <row r="2" spans="1:16" ht="23" customHeight="1">
      <c r="A2" s="154" t="s">
        <v>401</v>
      </c>
      <c r="B2" s="155" t="s">
        <v>184</v>
      </c>
      <c r="C2" s="262" t="s">
        <v>389</v>
      </c>
      <c r="D2" s="257"/>
      <c r="E2" s="24"/>
    </row>
    <row r="3" spans="1:16">
      <c r="A3" s="23"/>
      <c r="B3" s="50" t="s">
        <v>185</v>
      </c>
      <c r="C3" s="266">
        <f>'[13]Sch A pg 1'!C39</f>
        <v>42917</v>
      </c>
      <c r="D3" s="24"/>
      <c r="E3" s="157"/>
    </row>
    <row r="4" spans="1:16">
      <c r="A4" s="23"/>
      <c r="B4" s="158" t="s">
        <v>186</v>
      </c>
      <c r="C4" s="159">
        <f>'[13]Sch A pg 1'!G39</f>
        <v>43281</v>
      </c>
      <c r="D4" s="24"/>
      <c r="E4" s="160"/>
      <c r="F4" s="277"/>
      <c r="G4" s="161"/>
    </row>
    <row r="5" spans="1:16">
      <c r="A5" s="23"/>
      <c r="B5" s="158"/>
      <c r="C5" s="162"/>
      <c r="D5" s="24"/>
      <c r="E5" s="157"/>
      <c r="F5" s="277"/>
      <c r="G5" s="161"/>
    </row>
    <row r="6" spans="1:16">
      <c r="A6" s="23"/>
      <c r="B6" s="158"/>
      <c r="C6" s="162"/>
      <c r="D6" s="24"/>
      <c r="F6" s="277"/>
    </row>
    <row r="7" spans="1:16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51">
        <v>7</v>
      </c>
      <c r="K7" s="51">
        <v>8</v>
      </c>
      <c r="M7" s="157">
        <v>9</v>
      </c>
      <c r="N7" s="157">
        <v>10</v>
      </c>
      <c r="O7" s="157">
        <v>11</v>
      </c>
      <c r="P7" s="157">
        <v>12</v>
      </c>
    </row>
    <row r="8" spans="1:16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  <c r="M8" s="167" t="s">
        <v>352</v>
      </c>
      <c r="N8" s="167" t="s">
        <v>353</v>
      </c>
      <c r="O8" s="167" t="s">
        <v>354</v>
      </c>
      <c r="P8" s="167" t="s">
        <v>355</v>
      </c>
    </row>
    <row r="9" spans="1:16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  <c r="M9" s="233" t="s">
        <v>356</v>
      </c>
      <c r="N9" s="233" t="s">
        <v>352</v>
      </c>
      <c r="O9" s="233" t="s">
        <v>357</v>
      </c>
      <c r="P9" s="233" t="s">
        <v>358</v>
      </c>
    </row>
    <row r="10" spans="1:16">
      <c r="A10" s="23"/>
      <c r="C10" s="162"/>
      <c r="D10" s="24"/>
      <c r="F10"/>
      <c r="G10" s="24"/>
    </row>
    <row r="11" spans="1:16" s="41" customFormat="1">
      <c r="A11" s="40" t="s">
        <v>335</v>
      </c>
      <c r="B11" s="171" t="s">
        <v>190</v>
      </c>
      <c r="C11" s="27"/>
      <c r="D11" s="27"/>
      <c r="E11" s="27"/>
      <c r="F11"/>
      <c r="G11" s="27"/>
      <c r="H11" s="172"/>
      <c r="J11" s="133"/>
      <c r="K11" s="133"/>
    </row>
    <row r="12" spans="1:16" s="41" customFormat="1">
      <c r="A12" s="127" t="s">
        <v>62</v>
      </c>
      <c r="B12" s="113" t="s">
        <v>191</v>
      </c>
      <c r="C12" s="267">
        <f>'[13]Sch B'!E10</f>
        <v>2106964</v>
      </c>
      <c r="D12" s="267">
        <f>'[13]Sch B'!G10</f>
        <v>0</v>
      </c>
      <c r="E12" s="253">
        <f>SUM(C12:D12)</f>
        <v>2106964</v>
      </c>
      <c r="F12" s="174"/>
      <c r="G12" s="174">
        <f>IF(ISERROR(E12+F12)," ",(E12+F12))</f>
        <v>2106964</v>
      </c>
      <c r="H12" s="175">
        <f t="shared" ref="H12:H17" si="0">IF(ISERROR(G12/$G$17),"",(G12/$G$17))</f>
        <v>0.99409993729561508</v>
      </c>
      <c r="J12" s="240" t="s">
        <v>346</v>
      </c>
      <c r="K12" s="241">
        <f>G17</f>
        <v>2119469</v>
      </c>
      <c r="M12" s="231">
        <f>IFERROR(G12/G$194,0)</f>
        <v>187.46899190319422</v>
      </c>
      <c r="N12" s="235">
        <f>SUMMARY!M12</f>
        <v>184.6118644900132</v>
      </c>
    </row>
    <row r="13" spans="1:16" s="41" customFormat="1">
      <c r="A13" s="127" t="s">
        <v>64</v>
      </c>
      <c r="B13" s="113" t="s">
        <v>192</v>
      </c>
      <c r="C13" s="267">
        <f>'[13]Sch B'!E15</f>
        <v>0</v>
      </c>
      <c r="D13" s="267">
        <f>'[13]Sch B'!G15</f>
        <v>0</v>
      </c>
      <c r="E13" s="253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42" t="s">
        <v>347</v>
      </c>
      <c r="K13" s="243">
        <f>G183</f>
        <v>2366944.46</v>
      </c>
      <c r="M13" s="231">
        <f>IFERROR(G13/G$195,0)</f>
        <v>0</v>
      </c>
      <c r="N13" s="235">
        <f>SUMMARY!M13</f>
        <v>273.59202306583376</v>
      </c>
    </row>
    <row r="14" spans="1:16" s="41" customFormat="1">
      <c r="A14" s="127" t="s">
        <v>66</v>
      </c>
      <c r="B14" s="113" t="s">
        <v>193</v>
      </c>
      <c r="C14" s="267">
        <f>'[13]Sch B'!E20</f>
        <v>0</v>
      </c>
      <c r="D14" s="267">
        <f>'[13]Sch B'!G20</f>
        <v>0</v>
      </c>
      <c r="E14" s="253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42" t="s">
        <v>348</v>
      </c>
      <c r="K14" s="243">
        <f>G198</f>
        <v>11239</v>
      </c>
      <c r="M14" s="231">
        <f>IFERROR(G14/G$196,0)</f>
        <v>0</v>
      </c>
      <c r="N14" s="235">
        <f>SUMMARY!M14</f>
        <v>185.53</v>
      </c>
    </row>
    <row r="15" spans="1:16" s="41" customFormat="1">
      <c r="A15" s="127" t="s">
        <v>68</v>
      </c>
      <c r="B15" s="179" t="s">
        <v>194</v>
      </c>
      <c r="C15" s="267">
        <f>'[13]Sch B'!E25</f>
        <v>0</v>
      </c>
      <c r="D15" s="267">
        <f>'[13]Sch B'!G25</f>
        <v>0</v>
      </c>
      <c r="E15" s="253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42" t="s">
        <v>349</v>
      </c>
      <c r="K15" s="243">
        <f>G201</f>
        <v>35</v>
      </c>
      <c r="M15" s="231">
        <f>IFERROR(G15/G$197,0)</f>
        <v>0</v>
      </c>
      <c r="N15" s="235">
        <f>SUMMARY!M15</f>
        <v>261.3311004784689</v>
      </c>
    </row>
    <row r="16" spans="1:16" s="41" customFormat="1">
      <c r="A16" s="127" t="s">
        <v>145</v>
      </c>
      <c r="B16" s="115" t="s">
        <v>195</v>
      </c>
      <c r="C16" s="267">
        <f>'[13]Sch B'!E40</f>
        <v>9963</v>
      </c>
      <c r="D16" s="267">
        <f>'[13]Sch B'!G40</f>
        <v>2542</v>
      </c>
      <c r="E16" s="253">
        <f t="shared" si="1"/>
        <v>12505</v>
      </c>
      <c r="F16" s="177"/>
      <c r="G16" s="177">
        <f>IF(ISERROR(E16+F16),"",(E16+F16))</f>
        <v>12505</v>
      </c>
      <c r="H16" s="178">
        <f t="shared" si="0"/>
        <v>5.9000627043849186E-3</v>
      </c>
      <c r="J16" s="242" t="s">
        <v>350</v>
      </c>
      <c r="K16" s="243">
        <f>G205</f>
        <v>12775</v>
      </c>
      <c r="M16" s="238" t="s">
        <v>196</v>
      </c>
      <c r="N16" s="236" t="str">
        <f>SUMMARY!M16</f>
        <v>n/a</v>
      </c>
    </row>
    <row r="17" spans="1:14" s="41" customFormat="1">
      <c r="A17" s="40"/>
      <c r="B17" s="179" t="s">
        <v>91</v>
      </c>
      <c r="C17" s="267">
        <f>SUM(C12:C16)</f>
        <v>2116927</v>
      </c>
      <c r="D17" s="267">
        <f>SUM(D12:D16)</f>
        <v>2542</v>
      </c>
      <c r="E17" s="177">
        <f>SUM(E12:E16)</f>
        <v>2119469</v>
      </c>
      <c r="F17" s="177">
        <f>SUM(F12:F16)</f>
        <v>0</v>
      </c>
      <c r="G17" s="177">
        <f>IF(ISERROR(E17+F17),"",(E17+F17))</f>
        <v>2119469</v>
      </c>
      <c r="H17" s="178">
        <f t="shared" si="0"/>
        <v>1</v>
      </c>
      <c r="J17" s="242"/>
      <c r="K17" s="243"/>
      <c r="M17" s="231">
        <f>IFERROR(G17/G$198,0)</f>
        <v>188.5816353768129</v>
      </c>
      <c r="N17" s="235">
        <f>SUMMARY!M17</f>
        <v>186.80187329400172</v>
      </c>
    </row>
    <row r="18" spans="1:14" s="41" customFormat="1">
      <c r="A18" s="40"/>
      <c r="B18" s="179"/>
      <c r="C18" s="27"/>
      <c r="D18" s="27"/>
      <c r="E18" s="27"/>
      <c r="F18" s="27"/>
      <c r="G18" s="27"/>
      <c r="H18" s="180"/>
      <c r="J18" s="242" t="s">
        <v>188</v>
      </c>
      <c r="K18" s="243">
        <f>J183</f>
        <v>79603.75</v>
      </c>
    </row>
    <row r="19" spans="1:14">
      <c r="A19" s="30" t="s">
        <v>336</v>
      </c>
      <c r="B19" s="181" t="s">
        <v>157</v>
      </c>
      <c r="C19" s="162"/>
      <c r="D19" s="24"/>
      <c r="F19"/>
      <c r="G19" s="24"/>
      <c r="J19" s="244" t="s">
        <v>309</v>
      </c>
      <c r="K19" s="245">
        <f>K183</f>
        <v>85332.329999999987</v>
      </c>
    </row>
    <row r="20" spans="1:14">
      <c r="A20" s="182" t="s">
        <v>197</v>
      </c>
      <c r="B20" s="158" t="s">
        <v>19</v>
      </c>
      <c r="F20"/>
    </row>
    <row r="21" spans="1:14" s="41" customFormat="1">
      <c r="A21" s="127" t="s">
        <v>198</v>
      </c>
      <c r="B21" s="113" t="s">
        <v>20</v>
      </c>
      <c r="C21" s="267">
        <f>'[13]Sch C'!D10</f>
        <v>63486</v>
      </c>
      <c r="D21" s="267">
        <f>'[13]Sch C'!F10</f>
        <v>0</v>
      </c>
      <c r="E21" s="253">
        <f t="shared" ref="E21:E56" si="2">SUM(C21:D21)</f>
        <v>63486</v>
      </c>
      <c r="F21" s="174"/>
      <c r="G21" s="174">
        <f t="shared" ref="G21:G57" si="3">IF(ISERROR(E21+F21),"",(E21+F21))</f>
        <v>63486</v>
      </c>
      <c r="H21" s="175">
        <f>IF(ISERROR(G21/$G$183),"",(G21/$G$183))</f>
        <v>2.6821922133314441E-2</v>
      </c>
      <c r="J21" s="255">
        <v>1848</v>
      </c>
      <c r="K21" s="255">
        <v>2080</v>
      </c>
      <c r="M21" s="231">
        <f>IFERROR(G21/G$198,0)</f>
        <v>5.6487231960138802</v>
      </c>
      <c r="N21" s="237">
        <f>SUMMARY!M21</f>
        <v>4.89361837414104</v>
      </c>
    </row>
    <row r="22" spans="1:14" s="41" customFormat="1">
      <c r="A22" s="127" t="s">
        <v>199</v>
      </c>
      <c r="B22" s="113" t="s">
        <v>200</v>
      </c>
      <c r="C22" s="267">
        <f>'[13]Sch C'!D11</f>
        <v>0</v>
      </c>
      <c r="D22" s="267">
        <f>'[13]Sch C'!F11</f>
        <v>0</v>
      </c>
      <c r="E22" s="253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  <c r="M22" s="231">
        <f t="shared" ref="M22:M57" si="5">IFERROR(G22/G$198,0)</f>
        <v>0</v>
      </c>
      <c r="N22" s="237">
        <f>SUMMARY!M22</f>
        <v>0.49748613628002669</v>
      </c>
    </row>
    <row r="23" spans="1:14" s="41" customFormat="1">
      <c r="A23" s="127" t="s">
        <v>201</v>
      </c>
      <c r="B23" s="113" t="s">
        <v>22</v>
      </c>
      <c r="C23" s="267">
        <f>'[13]Sch C'!D12</f>
        <v>30921</v>
      </c>
      <c r="D23" s="267">
        <f>'[13]Sch C'!F12</f>
        <v>0</v>
      </c>
      <c r="E23" s="253">
        <f t="shared" si="2"/>
        <v>30921</v>
      </c>
      <c r="F23" s="177"/>
      <c r="G23" s="177">
        <f t="shared" si="3"/>
        <v>30921</v>
      </c>
      <c r="H23" s="175">
        <f t="shared" si="4"/>
        <v>1.3063677886214533E-2</v>
      </c>
      <c r="J23" s="183">
        <v>1740</v>
      </c>
      <c r="K23" s="183">
        <v>2040</v>
      </c>
      <c r="M23" s="231">
        <f t="shared" si="5"/>
        <v>2.7512234184535989</v>
      </c>
      <c r="N23" s="237">
        <f>SUMMARY!M23</f>
        <v>3.2351822835056927</v>
      </c>
    </row>
    <row r="24" spans="1:14" s="41" customFormat="1">
      <c r="A24" s="127" t="s">
        <v>202</v>
      </c>
      <c r="B24" s="113" t="s">
        <v>23</v>
      </c>
      <c r="C24" s="267">
        <f>'[13]Sch C'!D13</f>
        <v>129592</v>
      </c>
      <c r="D24" s="267">
        <f>'[13]Sch C'!F13</f>
        <v>-119089</v>
      </c>
      <c r="E24" s="253">
        <f t="shared" si="2"/>
        <v>10503</v>
      </c>
      <c r="F24" s="177"/>
      <c r="G24" s="177">
        <f t="shared" si="3"/>
        <v>10503</v>
      </c>
      <c r="H24" s="175">
        <f t="shared" si="4"/>
        <v>4.4373664771162396E-3</v>
      </c>
      <c r="J24" s="133"/>
      <c r="K24" s="133"/>
      <c r="M24" s="231">
        <f t="shared" si="5"/>
        <v>0.93451374677462407</v>
      </c>
      <c r="N24" s="237">
        <f>SUMMARY!M24</f>
        <v>2.430674269571576</v>
      </c>
    </row>
    <row r="25" spans="1:14" s="41" customFormat="1">
      <c r="A25" s="127" t="s">
        <v>164</v>
      </c>
      <c r="B25" s="113" t="s">
        <v>163</v>
      </c>
      <c r="C25" s="267">
        <f>'[13]Sch C'!D14</f>
        <v>0</v>
      </c>
      <c r="D25" s="267">
        <f>'[13]Sch C'!F14</f>
        <v>0</v>
      </c>
      <c r="E25" s="253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  <c r="M25" s="231">
        <f t="shared" si="5"/>
        <v>0</v>
      </c>
      <c r="N25" s="237">
        <f>SUMMARY!M25</f>
        <v>8.9708827817366776E-2</v>
      </c>
    </row>
    <row r="26" spans="1:14" s="41" customFormat="1">
      <c r="A26" s="127" t="s">
        <v>203</v>
      </c>
      <c r="B26" s="113" t="s">
        <v>24</v>
      </c>
      <c r="C26" s="267">
        <f>'[13]Sch C'!D15</f>
        <v>124811</v>
      </c>
      <c r="D26" s="267">
        <f>'[13]Sch C'!F15</f>
        <v>-49924.54</v>
      </c>
      <c r="E26" s="253">
        <f t="shared" si="2"/>
        <v>74886.459999999992</v>
      </c>
      <c r="F26" s="177"/>
      <c r="G26" s="177">
        <f t="shared" si="3"/>
        <v>74886.459999999992</v>
      </c>
      <c r="H26" s="175">
        <f t="shared" si="4"/>
        <v>3.1638452555832253E-2</v>
      </c>
      <c r="J26" s="133"/>
      <c r="K26" s="133"/>
      <c r="M26" s="231">
        <f t="shared" si="5"/>
        <v>6.6630892428151967</v>
      </c>
      <c r="N26" s="237">
        <f>SUMMARY!M26</f>
        <v>1.9962086756684334</v>
      </c>
    </row>
    <row r="27" spans="1:14" s="41" customFormat="1">
      <c r="A27" s="127" t="s">
        <v>204</v>
      </c>
      <c r="B27" s="113" t="s">
        <v>165</v>
      </c>
      <c r="C27" s="267">
        <f>'[13]Sch C'!D16</f>
        <v>154792</v>
      </c>
      <c r="D27" s="267">
        <f>'[13]Sch C'!F16</f>
        <v>0</v>
      </c>
      <c r="E27" s="253">
        <f t="shared" si="2"/>
        <v>154792</v>
      </c>
      <c r="F27" s="177"/>
      <c r="G27" s="177">
        <f t="shared" si="3"/>
        <v>154792</v>
      </c>
      <c r="H27" s="175">
        <f t="shared" si="4"/>
        <v>6.5397394242195275E-2</v>
      </c>
      <c r="J27" s="133"/>
      <c r="K27" s="133"/>
      <c r="M27" s="231">
        <f t="shared" si="5"/>
        <v>13.772755583236943</v>
      </c>
      <c r="N27" s="237">
        <f>SUMMARY!M27</f>
        <v>6.3970053910681761</v>
      </c>
    </row>
    <row r="28" spans="1:14" s="41" customFormat="1">
      <c r="A28" s="127" t="s">
        <v>205</v>
      </c>
      <c r="B28" s="113" t="s">
        <v>25</v>
      </c>
      <c r="C28" s="267">
        <f>'[13]Sch C'!D17</f>
        <v>183</v>
      </c>
      <c r="D28" s="267">
        <f>'[13]Sch C'!F17</f>
        <v>0</v>
      </c>
      <c r="E28" s="253">
        <f t="shared" si="2"/>
        <v>183</v>
      </c>
      <c r="F28" s="177"/>
      <c r="G28" s="177">
        <f t="shared" si="3"/>
        <v>183</v>
      </c>
      <c r="H28" s="175">
        <f t="shared" si="4"/>
        <v>7.7314868638700545E-5</v>
      </c>
      <c r="J28" s="133"/>
      <c r="K28" s="133"/>
      <c r="M28" s="231">
        <f t="shared" si="5"/>
        <v>1.6282587418809502E-2</v>
      </c>
      <c r="N28" s="237">
        <f>SUMMARY!M28</f>
        <v>0.11687604176601765</v>
      </c>
    </row>
    <row r="29" spans="1:14" s="41" customFormat="1">
      <c r="A29" s="127" t="s">
        <v>206</v>
      </c>
      <c r="B29" s="113" t="s">
        <v>26</v>
      </c>
      <c r="C29" s="267">
        <f>'[13]Sch C'!D18</f>
        <v>12129</v>
      </c>
      <c r="D29" s="267">
        <f>'[13]Sch C'!F18</f>
        <v>0</v>
      </c>
      <c r="E29" s="253">
        <f t="shared" si="2"/>
        <v>12129</v>
      </c>
      <c r="F29" s="177"/>
      <c r="G29" s="177">
        <f t="shared" si="3"/>
        <v>12129</v>
      </c>
      <c r="H29" s="175">
        <f t="shared" si="4"/>
        <v>5.1243280968240375E-3</v>
      </c>
      <c r="J29" s="133"/>
      <c r="K29" s="133"/>
      <c r="M29" s="231">
        <f t="shared" si="5"/>
        <v>1.0791885399056855</v>
      </c>
      <c r="N29" s="237">
        <f>SUMMARY!M29</f>
        <v>0.78350101508318237</v>
      </c>
    </row>
    <row r="30" spans="1:14" s="41" customFormat="1">
      <c r="A30" s="127" t="s">
        <v>207</v>
      </c>
      <c r="B30" s="113" t="s">
        <v>208</v>
      </c>
      <c r="C30" s="267">
        <f>'[13]Sch C'!D19</f>
        <v>5263</v>
      </c>
      <c r="D30" s="267">
        <f>'[13]Sch C'!F19</f>
        <v>0</v>
      </c>
      <c r="E30" s="253">
        <f t="shared" si="2"/>
        <v>5263</v>
      </c>
      <c r="F30" s="177"/>
      <c r="G30" s="177">
        <f t="shared" si="3"/>
        <v>5263</v>
      </c>
      <c r="H30" s="175">
        <f t="shared" si="4"/>
        <v>2.2235418231993497E-3</v>
      </c>
      <c r="J30" s="133"/>
      <c r="K30" s="133"/>
      <c r="M30" s="231">
        <f t="shared" si="5"/>
        <v>0.46828009609395854</v>
      </c>
      <c r="N30" s="237">
        <f>SUMMARY!M30</f>
        <v>0.40083114193451697</v>
      </c>
    </row>
    <row r="31" spans="1:14" s="41" customFormat="1">
      <c r="A31" s="127" t="s">
        <v>209</v>
      </c>
      <c r="B31" s="113" t="s">
        <v>210</v>
      </c>
      <c r="C31" s="267">
        <f>'[13]Sch C'!D20</f>
        <v>9152</v>
      </c>
      <c r="D31" s="267">
        <f>'[13]Sch C'!F20</f>
        <v>-2542</v>
      </c>
      <c r="E31" s="253">
        <f t="shared" si="2"/>
        <v>6610</v>
      </c>
      <c r="F31" s="177"/>
      <c r="G31" s="177">
        <f t="shared" si="3"/>
        <v>6610</v>
      </c>
      <c r="H31" s="175">
        <f t="shared" si="4"/>
        <v>2.792629954654703E-3</v>
      </c>
      <c r="J31" s="133"/>
      <c r="K31" s="133"/>
      <c r="M31" s="231">
        <f t="shared" si="5"/>
        <v>0.58813061660290067</v>
      </c>
      <c r="N31" s="237">
        <f>SUMMARY!M31</f>
        <v>0.43509517256414104</v>
      </c>
    </row>
    <row r="32" spans="1:14" s="41" customFormat="1">
      <c r="A32" s="127" t="s">
        <v>211</v>
      </c>
      <c r="B32" s="113" t="s">
        <v>29</v>
      </c>
      <c r="C32" s="267">
        <f>'[13]Sch C'!D21</f>
        <v>0</v>
      </c>
      <c r="D32" s="267">
        <f>'[13]Sch C'!F21</f>
        <v>0</v>
      </c>
      <c r="E32" s="253">
        <f t="shared" si="2"/>
        <v>0</v>
      </c>
      <c r="F32" s="177"/>
      <c r="G32" s="177">
        <f t="shared" si="3"/>
        <v>0</v>
      </c>
      <c r="H32" s="175">
        <f t="shared" si="4"/>
        <v>0</v>
      </c>
      <c r="J32" s="133"/>
      <c r="K32" s="133"/>
      <c r="M32" s="231">
        <f t="shared" si="5"/>
        <v>0</v>
      </c>
      <c r="N32" s="237">
        <f>SUMMARY!M32</f>
        <v>0.49005045894476768</v>
      </c>
    </row>
    <row r="33" spans="1:14" s="41" customFormat="1">
      <c r="A33" s="40">
        <v>130</v>
      </c>
      <c r="B33" s="113" t="s">
        <v>166</v>
      </c>
      <c r="C33" s="267">
        <f>'[13]Sch C'!D22</f>
        <v>0</v>
      </c>
      <c r="D33" s="267">
        <f>'[13]Sch C'!F22</f>
        <v>0</v>
      </c>
      <c r="E33" s="253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  <c r="M33" s="231">
        <f t="shared" si="5"/>
        <v>0</v>
      </c>
      <c r="N33" s="237">
        <f>SUMMARY!M33</f>
        <v>0</v>
      </c>
    </row>
    <row r="34" spans="1:14" s="41" customFormat="1">
      <c r="A34" s="40">
        <v>140</v>
      </c>
      <c r="B34" s="113" t="s">
        <v>212</v>
      </c>
      <c r="C34" s="267">
        <f>'[13]Sch C'!D23</f>
        <v>12858</v>
      </c>
      <c r="D34" s="267">
        <f>'[13]Sch C'!F23</f>
        <v>0</v>
      </c>
      <c r="E34" s="253">
        <f t="shared" si="2"/>
        <v>12858</v>
      </c>
      <c r="F34" s="177"/>
      <c r="G34" s="177">
        <f t="shared" si="3"/>
        <v>12858</v>
      </c>
      <c r="H34" s="175">
        <f t="shared" si="4"/>
        <v>5.4323201145159107E-3</v>
      </c>
      <c r="J34" s="133"/>
      <c r="K34" s="133"/>
      <c r="M34" s="231">
        <f t="shared" si="5"/>
        <v>1.14405196191832</v>
      </c>
      <c r="N34" s="237">
        <f>SUMMARY!M34</f>
        <v>0.62292362123544942</v>
      </c>
    </row>
    <row r="35" spans="1:14" s="41" customFormat="1">
      <c r="A35" s="40">
        <v>150</v>
      </c>
      <c r="B35" s="113" t="s">
        <v>31</v>
      </c>
      <c r="C35" s="267">
        <f>'[13]Sch C'!D24</f>
        <v>0</v>
      </c>
      <c r="D35" s="267">
        <f>'[13]Sch C'!F24</f>
        <v>0</v>
      </c>
      <c r="E35" s="253">
        <f t="shared" si="2"/>
        <v>0</v>
      </c>
      <c r="F35" s="177"/>
      <c r="G35" s="177">
        <f t="shared" si="3"/>
        <v>0</v>
      </c>
      <c r="H35" s="175">
        <f t="shared" si="4"/>
        <v>0</v>
      </c>
      <c r="J35" s="133"/>
      <c r="K35" s="133"/>
      <c r="M35" s="231">
        <f t="shared" si="5"/>
        <v>0</v>
      </c>
      <c r="N35" s="237">
        <f>SUMMARY!M35</f>
        <v>0.42186212127405426</v>
      </c>
    </row>
    <row r="36" spans="1:14" s="41" customFormat="1">
      <c r="A36" s="40">
        <v>160</v>
      </c>
      <c r="B36" s="113" t="s">
        <v>32</v>
      </c>
      <c r="C36" s="267">
        <f>'[13]Sch C'!D25</f>
        <v>0</v>
      </c>
      <c r="D36" s="267">
        <f>'[13]Sch C'!F25</f>
        <v>0</v>
      </c>
      <c r="E36" s="253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  <c r="M36" s="231">
        <f t="shared" si="5"/>
        <v>0</v>
      </c>
      <c r="N36" s="237">
        <f>SUMMARY!M36</f>
        <v>0.28779311378469336</v>
      </c>
    </row>
    <row r="37" spans="1:14" s="41" customFormat="1">
      <c r="A37" s="40">
        <v>170</v>
      </c>
      <c r="B37" s="113" t="s">
        <v>33</v>
      </c>
      <c r="C37" s="267">
        <f>'[13]Sch C'!D26</f>
        <v>94043</v>
      </c>
      <c r="D37" s="267">
        <f>'[13]Sch C'!F26</f>
        <v>0</v>
      </c>
      <c r="E37" s="253">
        <f t="shared" si="2"/>
        <v>94043</v>
      </c>
      <c r="F37" s="177"/>
      <c r="G37" s="177">
        <f t="shared" si="3"/>
        <v>94043</v>
      </c>
      <c r="H37" s="175">
        <f t="shared" si="4"/>
        <v>3.9731815253493528E-2</v>
      </c>
      <c r="J37" s="133"/>
      <c r="K37" s="133"/>
      <c r="M37" s="231">
        <f t="shared" si="5"/>
        <v>8.3675593914049298</v>
      </c>
      <c r="N37" s="237">
        <f>SUMMARY!M37</f>
        <v>7.4287387080511769</v>
      </c>
    </row>
    <row r="38" spans="1:14" s="41" customFormat="1">
      <c r="A38" s="40">
        <v>180</v>
      </c>
      <c r="B38" s="113" t="s">
        <v>213</v>
      </c>
      <c r="C38" s="267">
        <f>'[13]Sch C'!D27</f>
        <v>0</v>
      </c>
      <c r="D38" s="267">
        <f>'[13]Sch C'!F27</f>
        <v>0</v>
      </c>
      <c r="E38" s="253">
        <f t="shared" si="2"/>
        <v>0</v>
      </c>
      <c r="F38" s="177"/>
      <c r="G38" s="177">
        <f t="shared" si="3"/>
        <v>0</v>
      </c>
      <c r="H38" s="175">
        <f t="shared" si="4"/>
        <v>0</v>
      </c>
      <c r="J38" s="133"/>
      <c r="K38" s="133"/>
      <c r="M38" s="231">
        <f t="shared" si="5"/>
        <v>0</v>
      </c>
      <c r="N38" s="237">
        <f>SUMMARY!M38</f>
        <v>3.4646492172278012E-2</v>
      </c>
    </row>
    <row r="39" spans="1:14" s="41" customFormat="1">
      <c r="A39" s="40">
        <v>190</v>
      </c>
      <c r="B39" s="113" t="s">
        <v>35</v>
      </c>
      <c r="C39" s="267">
        <f>'[13]Sch C'!D28</f>
        <v>0</v>
      </c>
      <c r="D39" s="267">
        <f>'[13]Sch C'!F28</f>
        <v>0</v>
      </c>
      <c r="E39" s="253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  <c r="M39" s="231">
        <f t="shared" si="5"/>
        <v>0</v>
      </c>
      <c r="N39" s="237">
        <f>SUMMARY!M39</f>
        <v>0</v>
      </c>
    </row>
    <row r="40" spans="1:14" s="41" customFormat="1">
      <c r="A40" s="40">
        <v>200</v>
      </c>
      <c r="B40" s="113" t="s">
        <v>36</v>
      </c>
      <c r="C40" s="267">
        <f>'[13]Sch C'!D29</f>
        <v>2780</v>
      </c>
      <c r="D40" s="267">
        <f>'[13]Sch C'!F29</f>
        <v>-2780</v>
      </c>
      <c r="E40" s="253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  <c r="M40" s="231">
        <f t="shared" si="5"/>
        <v>0</v>
      </c>
      <c r="N40" s="237">
        <f>SUMMARY!M40</f>
        <v>0</v>
      </c>
    </row>
    <row r="41" spans="1:14" s="41" customFormat="1">
      <c r="A41" s="40">
        <v>210</v>
      </c>
      <c r="B41" s="113" t="s">
        <v>37</v>
      </c>
      <c r="C41" s="267">
        <f>'[13]Sch C'!D30</f>
        <v>0</v>
      </c>
      <c r="D41" s="267">
        <f>'[13]Sch C'!F30</f>
        <v>0</v>
      </c>
      <c r="E41" s="253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  <c r="M41" s="231">
        <f t="shared" si="5"/>
        <v>0</v>
      </c>
      <c r="N41" s="237">
        <f>SUMMARY!M41</f>
        <v>0</v>
      </c>
    </row>
    <row r="42" spans="1:14" s="41" customFormat="1">
      <c r="A42" s="40">
        <v>220</v>
      </c>
      <c r="B42" s="113" t="s">
        <v>214</v>
      </c>
      <c r="C42" s="267">
        <f>'[13]Sch C'!D31</f>
        <v>35630</v>
      </c>
      <c r="D42" s="267">
        <f>'[13]Sch C'!F31</f>
        <v>0</v>
      </c>
      <c r="E42" s="253">
        <f t="shared" si="2"/>
        <v>35630</v>
      </c>
      <c r="F42" s="177"/>
      <c r="G42" s="177">
        <f t="shared" si="3"/>
        <v>35630</v>
      </c>
      <c r="H42" s="175">
        <f t="shared" si="4"/>
        <v>1.50531626753929E-2</v>
      </c>
      <c r="J42" s="133"/>
      <c r="K42" s="133"/>
      <c r="M42" s="231">
        <f t="shared" si="5"/>
        <v>3.1702108728534566</v>
      </c>
      <c r="N42" s="237">
        <f>SUMMARY!M42</f>
        <v>1.5147902388511165</v>
      </c>
    </row>
    <row r="43" spans="1:14" s="41" customFormat="1">
      <c r="A43" s="40">
        <v>230</v>
      </c>
      <c r="B43" s="113" t="s">
        <v>148</v>
      </c>
      <c r="C43" s="267">
        <f>'[13]Sch C'!D32</f>
        <v>0</v>
      </c>
      <c r="D43" s="267">
        <f>'[13]Sch C'!F32</f>
        <v>0</v>
      </c>
      <c r="E43" s="253">
        <f t="shared" si="2"/>
        <v>0</v>
      </c>
      <c r="F43" s="177"/>
      <c r="G43" s="177">
        <f t="shared" si="3"/>
        <v>0</v>
      </c>
      <c r="H43" s="175">
        <f t="shared" si="4"/>
        <v>0</v>
      </c>
      <c r="J43" s="133"/>
      <c r="K43" s="133"/>
      <c r="M43" s="231">
        <f t="shared" si="5"/>
        <v>0</v>
      </c>
      <c r="N43" s="237">
        <f>SUMMARY!M43</f>
        <v>0.91162758482870754</v>
      </c>
    </row>
    <row r="44" spans="1:14" s="41" customFormat="1">
      <c r="A44" s="40">
        <v>240</v>
      </c>
      <c r="B44" s="113" t="s">
        <v>167</v>
      </c>
      <c r="C44" s="267">
        <f>'[13]Sch C'!D33</f>
        <v>0</v>
      </c>
      <c r="D44" s="267">
        <f>'[13]Sch C'!F33</f>
        <v>0</v>
      </c>
      <c r="E44" s="253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  <c r="M44" s="231">
        <f t="shared" si="5"/>
        <v>0</v>
      </c>
      <c r="N44" s="237">
        <f>SUMMARY!M44</f>
        <v>0</v>
      </c>
    </row>
    <row r="45" spans="1:14" s="41" customFormat="1">
      <c r="A45" s="40">
        <v>250</v>
      </c>
      <c r="B45" s="113" t="s">
        <v>168</v>
      </c>
      <c r="C45" s="267">
        <f>'[13]Sch C'!D34</f>
        <v>0</v>
      </c>
      <c r="D45" s="267">
        <f>'[13]Sch C'!F34</f>
        <v>0</v>
      </c>
      <c r="E45" s="253">
        <f t="shared" si="2"/>
        <v>0</v>
      </c>
      <c r="F45" s="177"/>
      <c r="G45" s="177">
        <f t="shared" si="3"/>
        <v>0</v>
      </c>
      <c r="H45" s="175">
        <f t="shared" si="4"/>
        <v>0</v>
      </c>
      <c r="J45" s="133"/>
      <c r="K45" s="133"/>
      <c r="M45" s="231">
        <f t="shared" si="5"/>
        <v>0</v>
      </c>
      <c r="N45" s="237">
        <f>SUMMARY!M45</f>
        <v>0.95284109747069434</v>
      </c>
    </row>
    <row r="46" spans="1:14" s="41" customFormat="1">
      <c r="A46" s="40">
        <v>270</v>
      </c>
      <c r="B46" s="113" t="s">
        <v>215</v>
      </c>
      <c r="C46" s="267">
        <f>'[13]Sch C'!D35</f>
        <v>0</v>
      </c>
      <c r="D46" s="267">
        <f>'[13]Sch C'!F35</f>
        <v>0</v>
      </c>
      <c r="E46" s="253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  <c r="M46" s="231">
        <f t="shared" si="5"/>
        <v>0</v>
      </c>
      <c r="N46" s="237">
        <f>SUMMARY!M46</f>
        <v>0</v>
      </c>
    </row>
    <row r="47" spans="1:14" s="41" customFormat="1">
      <c r="A47" s="40">
        <v>280</v>
      </c>
      <c r="B47" s="113" t="s">
        <v>216</v>
      </c>
      <c r="C47" s="267">
        <f>'[13]Sch C'!D36</f>
        <v>0</v>
      </c>
      <c r="D47" s="267">
        <f>'[13]Sch C'!F36</f>
        <v>0</v>
      </c>
      <c r="E47" s="253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55">
        <v>0</v>
      </c>
      <c r="K47" s="255">
        <v>0</v>
      </c>
      <c r="M47" s="231">
        <f t="shared" si="5"/>
        <v>0</v>
      </c>
      <c r="N47" s="237">
        <f>SUMMARY!M47</f>
        <v>0.19233028581290676</v>
      </c>
    </row>
    <row r="48" spans="1:14" s="41" customFormat="1">
      <c r="A48" s="40">
        <v>290</v>
      </c>
      <c r="B48" s="113" t="s">
        <v>170</v>
      </c>
      <c r="C48" s="267">
        <f>'[13]Sch C'!D37</f>
        <v>0</v>
      </c>
      <c r="D48" s="267">
        <f>'[13]Sch C'!F37</f>
        <v>0</v>
      </c>
      <c r="E48" s="253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  <c r="M48" s="231">
        <f t="shared" si="5"/>
        <v>0</v>
      </c>
      <c r="N48" s="237">
        <f>SUMMARY!M48</f>
        <v>0</v>
      </c>
    </row>
    <row r="49" spans="1:16" s="41" customFormat="1">
      <c r="A49" s="40">
        <v>300</v>
      </c>
      <c r="B49" s="113" t="s">
        <v>171</v>
      </c>
      <c r="C49" s="267">
        <f>'[13]Sch C'!D38</f>
        <v>0</v>
      </c>
      <c r="D49" s="267">
        <f>'[13]Sch C'!F38</f>
        <v>0</v>
      </c>
      <c r="E49" s="253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  <c r="M49" s="231">
        <f t="shared" si="5"/>
        <v>0</v>
      </c>
      <c r="N49" s="237">
        <f>SUMMARY!M49</f>
        <v>1.5984176510929746E-2</v>
      </c>
    </row>
    <row r="50" spans="1:16" s="41" customFormat="1">
      <c r="A50" s="40">
        <v>310</v>
      </c>
      <c r="B50" s="113" t="s">
        <v>172</v>
      </c>
      <c r="C50" s="267">
        <f>'[13]Sch C'!D39</f>
        <v>373</v>
      </c>
      <c r="D50" s="267">
        <f>'[13]Sch C'!F39</f>
        <v>0</v>
      </c>
      <c r="E50" s="253">
        <f t="shared" si="2"/>
        <v>373</v>
      </c>
      <c r="F50" s="177"/>
      <c r="G50" s="177">
        <f t="shared" si="3"/>
        <v>373</v>
      </c>
      <c r="H50" s="175">
        <f t="shared" si="4"/>
        <v>1.5758713662423663E-4</v>
      </c>
      <c r="J50" s="133"/>
      <c r="K50" s="133"/>
      <c r="M50" s="231">
        <f t="shared" si="5"/>
        <v>3.3188006050360354E-2</v>
      </c>
      <c r="N50" s="237">
        <f>SUMMARY!M50</f>
        <v>0.13508290981428747</v>
      </c>
    </row>
    <row r="51" spans="1:16" s="41" customFormat="1">
      <c r="A51" s="40">
        <v>320</v>
      </c>
      <c r="B51" s="113" t="s">
        <v>173</v>
      </c>
      <c r="C51" s="267">
        <f>'[13]Sch C'!D40</f>
        <v>0</v>
      </c>
      <c r="D51" s="267">
        <f>'[13]Sch C'!F40</f>
        <v>0</v>
      </c>
      <c r="E51" s="253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  <c r="M51" s="231">
        <f t="shared" si="5"/>
        <v>0</v>
      </c>
      <c r="N51" s="237">
        <f>SUMMARY!M51</f>
        <v>6.1666189781950142E-3</v>
      </c>
    </row>
    <row r="52" spans="1:16" s="41" customFormat="1">
      <c r="A52" s="40">
        <v>330</v>
      </c>
      <c r="B52" s="113" t="s">
        <v>44</v>
      </c>
      <c r="C52" s="267">
        <f>'[13]Sch C'!D41</f>
        <v>11990</v>
      </c>
      <c r="D52" s="267">
        <f>'[13]Sch C'!F41</f>
        <v>0</v>
      </c>
      <c r="E52" s="253">
        <f t="shared" si="2"/>
        <v>11990</v>
      </c>
      <c r="F52" s="177"/>
      <c r="G52" s="177">
        <f t="shared" si="3"/>
        <v>11990</v>
      </c>
      <c r="H52" s="175">
        <f t="shared" si="4"/>
        <v>5.0656025955083039E-3</v>
      </c>
      <c r="J52" s="133"/>
      <c r="K52" s="133"/>
      <c r="M52" s="231">
        <f t="shared" si="5"/>
        <v>1.066820891538393</v>
      </c>
      <c r="N52" s="237">
        <f>SUMMARY!M52</f>
        <v>0.42601224458281667</v>
      </c>
    </row>
    <row r="53" spans="1:16" s="41" customFormat="1">
      <c r="A53" s="40">
        <v>340</v>
      </c>
      <c r="B53" s="113" t="s">
        <v>174</v>
      </c>
      <c r="C53" s="267">
        <f>'[13]Sch C'!D42</f>
        <v>0</v>
      </c>
      <c r="D53" s="267">
        <f>'[13]Sch C'!F42</f>
        <v>0</v>
      </c>
      <c r="E53" s="253">
        <f t="shared" si="2"/>
        <v>0</v>
      </c>
      <c r="F53" s="177"/>
      <c r="G53" s="177">
        <f t="shared" si="3"/>
        <v>0</v>
      </c>
      <c r="H53" s="175">
        <f t="shared" si="4"/>
        <v>0</v>
      </c>
      <c r="J53" s="133"/>
      <c r="K53" s="133"/>
      <c r="M53" s="231">
        <f t="shared" si="5"/>
        <v>0</v>
      </c>
      <c r="N53" s="237">
        <f>SUMMARY!M53</f>
        <v>7.6151676590410528E-2</v>
      </c>
    </row>
    <row r="54" spans="1:16" s="41" customFormat="1">
      <c r="A54" s="40">
        <v>350</v>
      </c>
      <c r="B54" s="113" t="s">
        <v>175</v>
      </c>
      <c r="C54" s="267">
        <f>'[13]Sch C'!D43</f>
        <v>5612</v>
      </c>
      <c r="D54" s="267">
        <f>'[13]Sch C'!F43</f>
        <v>0</v>
      </c>
      <c r="E54" s="253">
        <f t="shared" si="2"/>
        <v>5612</v>
      </c>
      <c r="F54" s="177"/>
      <c r="G54" s="177">
        <f t="shared" si="3"/>
        <v>5612</v>
      </c>
      <c r="H54" s="175">
        <f t="shared" si="4"/>
        <v>2.3709893049201503E-3</v>
      </c>
      <c r="I54" s="41" t="s">
        <v>398</v>
      </c>
      <c r="J54" s="133"/>
      <c r="K54" s="133"/>
      <c r="M54" s="231">
        <f t="shared" si="5"/>
        <v>0.49933268084349142</v>
      </c>
      <c r="N54" s="237">
        <f>SUMMARY!M54</f>
        <v>0.14480490873334878</v>
      </c>
    </row>
    <row r="55" spans="1:16" s="41" customFormat="1">
      <c r="A55" s="40">
        <v>360</v>
      </c>
      <c r="B55" s="113" t="s">
        <v>176</v>
      </c>
      <c r="C55" s="267">
        <f>'[13]Sch C'!D44</f>
        <v>0</v>
      </c>
      <c r="D55" s="267">
        <f>'[13]Sch C'!F44</f>
        <v>0</v>
      </c>
      <c r="E55" s="253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  <c r="M55" s="231">
        <f t="shared" si="5"/>
        <v>0</v>
      </c>
      <c r="N55" s="237">
        <f>SUMMARY!M55</f>
        <v>0</v>
      </c>
    </row>
    <row r="56" spans="1:16" s="41" customFormat="1">
      <c r="A56" s="40">
        <v>490</v>
      </c>
      <c r="B56" s="113" t="s">
        <v>301</v>
      </c>
      <c r="C56" s="267">
        <f>'[13]Sch C'!D45</f>
        <v>0</v>
      </c>
      <c r="D56" s="267">
        <f>'[13]Sch C'!F45</f>
        <v>0</v>
      </c>
      <c r="E56" s="253">
        <f t="shared" si="2"/>
        <v>0</v>
      </c>
      <c r="F56" s="177"/>
      <c r="G56" s="177">
        <f t="shared" si="3"/>
        <v>0</v>
      </c>
      <c r="H56" s="175">
        <f t="shared" si="4"/>
        <v>0</v>
      </c>
      <c r="J56" s="133"/>
      <c r="K56" s="133"/>
      <c r="M56" s="231">
        <f t="shared" si="5"/>
        <v>0</v>
      </c>
      <c r="N56" s="237">
        <f>SUMMARY!M56</f>
        <v>0.3925260810522348</v>
      </c>
    </row>
    <row r="57" spans="1:16" s="41" customFormat="1">
      <c r="A57" s="40"/>
      <c r="B57" s="113" t="s">
        <v>217</v>
      </c>
      <c r="C57" s="267">
        <f>SUM(C21:C56)</f>
        <v>693615</v>
      </c>
      <c r="D57" s="267">
        <f>SUM(D21:D56)</f>
        <v>-174335.54</v>
      </c>
      <c r="E57" s="177">
        <f>SUM(E21:E56)</f>
        <v>519279.45999999996</v>
      </c>
      <c r="F57" s="177">
        <f>SUM(F21:F56)</f>
        <v>0</v>
      </c>
      <c r="G57" s="177">
        <f t="shared" si="3"/>
        <v>519279.45999999996</v>
      </c>
      <c r="H57" s="175">
        <f t="shared" si="4"/>
        <v>0.21938810511844456</v>
      </c>
      <c r="J57" s="133"/>
      <c r="K57" s="133"/>
      <c r="M57" s="231">
        <f t="shared" si="5"/>
        <v>46.203350831924546</v>
      </c>
      <c r="N57" s="237">
        <f>SUMMARY!M57</f>
        <v>35.330519668088229</v>
      </c>
      <c r="O57" s="232">
        <f>M57/N57-1</f>
        <v>0.30774614316406557</v>
      </c>
      <c r="P57" s="172">
        <f>IF(O57&gt;=0.2,2.1,0)</f>
        <v>2.1</v>
      </c>
    </row>
    <row r="58" spans="1:16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6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6" s="41" customFormat="1">
      <c r="A60" s="185">
        <v>230</v>
      </c>
      <c r="B60" s="186" t="s">
        <v>261</v>
      </c>
      <c r="C60" s="267">
        <f>'[13]Sch C'!D57</f>
        <v>61000</v>
      </c>
      <c r="D60" s="267">
        <f>'[13]Sch C'!F57</f>
        <v>0</v>
      </c>
      <c r="E60" s="253">
        <f t="shared" ref="E60:E76" si="6">SUM(C60:D60)</f>
        <v>61000</v>
      </c>
      <c r="F60" s="173"/>
      <c r="G60" s="173">
        <f>IF(ISERROR(E60+F60),"",(E60+F60))</f>
        <v>61000</v>
      </c>
      <c r="H60" s="175">
        <f>IF(ISERROR(G60/$G$183),"",(G60/$G$183))</f>
        <v>2.5771622879566851E-2</v>
      </c>
      <c r="J60" s="133"/>
      <c r="K60" s="133"/>
      <c r="M60" s="231">
        <f>IFERROR(G60/G$198,0)</f>
        <v>5.427529139603168</v>
      </c>
      <c r="N60" s="237">
        <f>SUMMARY!M60</f>
        <v>5.4215628193424443</v>
      </c>
    </row>
    <row r="61" spans="1:16" s="41" customFormat="1">
      <c r="A61" s="187">
        <v>240</v>
      </c>
      <c r="B61" s="186" t="s">
        <v>262</v>
      </c>
      <c r="C61" s="267">
        <f>'[13]Sch C'!D58</f>
        <v>3896</v>
      </c>
      <c r="D61" s="267">
        <f>'[13]Sch C'!F58</f>
        <v>0</v>
      </c>
      <c r="E61" s="253">
        <f t="shared" si="6"/>
        <v>3896</v>
      </c>
      <c r="F61" s="173"/>
      <c r="G61" s="173">
        <f t="shared" ref="G61:G76" si="7">IF(ISERROR(E61+F61),"",(E61+F61))</f>
        <v>3896</v>
      </c>
      <c r="H61" s="175">
        <f t="shared" ref="H61:H76" si="8">IF(ISERROR(G61/$G$183),"",(G61/$G$183))</f>
        <v>1.6460039793244664E-3</v>
      </c>
      <c r="J61" s="133"/>
      <c r="K61" s="133"/>
      <c r="M61" s="231">
        <f t="shared" ref="M61:M77" si="9">IFERROR(G61/G$198,0)</f>
        <v>0.3466500578343269</v>
      </c>
      <c r="N61" s="237">
        <f>SUMMARY!M61</f>
        <v>1.3135909419154417</v>
      </c>
    </row>
    <row r="62" spans="1:16" s="41" customFormat="1">
      <c r="A62" s="188">
        <v>250</v>
      </c>
      <c r="B62" s="186" t="s">
        <v>263</v>
      </c>
      <c r="C62" s="267">
        <f>'[13]Sch C'!D59</f>
        <v>0</v>
      </c>
      <c r="D62" s="267">
        <f>'[13]Sch C'!F59</f>
        <v>0</v>
      </c>
      <c r="E62" s="253">
        <f t="shared" si="6"/>
        <v>0</v>
      </c>
      <c r="F62" s="173"/>
      <c r="G62" s="173">
        <f t="shared" si="7"/>
        <v>0</v>
      </c>
      <c r="H62" s="175">
        <f t="shared" si="8"/>
        <v>0</v>
      </c>
      <c r="J62" s="133"/>
      <c r="K62" s="133"/>
      <c r="M62" s="231">
        <f t="shared" si="9"/>
        <v>0</v>
      </c>
      <c r="N62" s="237">
        <f>SUMMARY!M62</f>
        <v>1.8916694144309858</v>
      </c>
    </row>
    <row r="63" spans="1:16" s="41" customFormat="1">
      <c r="A63" s="188">
        <v>260</v>
      </c>
      <c r="B63" s="189" t="s">
        <v>316</v>
      </c>
      <c r="C63" s="267">
        <f>'[13]Sch C'!D60</f>
        <v>3274</v>
      </c>
      <c r="D63" s="267">
        <f>'[13]Sch C'!F60</f>
        <v>0</v>
      </c>
      <c r="E63" s="253">
        <f t="shared" si="6"/>
        <v>3274</v>
      </c>
      <c r="F63" s="173"/>
      <c r="G63" s="173">
        <f t="shared" si="7"/>
        <v>3274</v>
      </c>
      <c r="H63" s="175">
        <f t="shared" si="8"/>
        <v>1.3832179230770798E-3</v>
      </c>
      <c r="J63" s="133"/>
      <c r="K63" s="133"/>
      <c r="M63" s="231">
        <f t="shared" si="9"/>
        <v>0.29130705578788146</v>
      </c>
      <c r="N63" s="237">
        <f>SUMMARY!M63</f>
        <v>0.34129826186875223</v>
      </c>
    </row>
    <row r="64" spans="1:16" s="41" customFormat="1">
      <c r="A64" s="188">
        <v>270</v>
      </c>
      <c r="B64" s="189" t="s">
        <v>317</v>
      </c>
      <c r="C64" s="267">
        <f>'[13]Sch C'!D61</f>
        <v>10630</v>
      </c>
      <c r="D64" s="267">
        <f>'[13]Sch C'!F61</f>
        <v>0</v>
      </c>
      <c r="E64" s="253">
        <f t="shared" si="6"/>
        <v>10630</v>
      </c>
      <c r="F64" s="173"/>
      <c r="G64" s="173">
        <f t="shared" si="7"/>
        <v>10630</v>
      </c>
      <c r="H64" s="175">
        <f t="shared" si="8"/>
        <v>4.491022150980256E-3</v>
      </c>
      <c r="J64" s="133"/>
      <c r="K64" s="133"/>
      <c r="M64" s="231">
        <f t="shared" si="9"/>
        <v>0.94581368449150283</v>
      </c>
      <c r="N64" s="237">
        <f>SUMMARY!M64</f>
        <v>0.50198147870596199</v>
      </c>
    </row>
    <row r="65" spans="1:16" s="41" customFormat="1">
      <c r="A65" s="190" t="s">
        <v>337</v>
      </c>
      <c r="B65" s="186" t="s">
        <v>338</v>
      </c>
      <c r="C65" s="267">
        <f>'[13]Sch C'!D62</f>
        <v>0</v>
      </c>
      <c r="D65" s="267">
        <f>'[13]Sch C'!F62</f>
        <v>0</v>
      </c>
      <c r="E65" s="253">
        <f t="shared" si="6"/>
        <v>0</v>
      </c>
      <c r="F65" s="173"/>
      <c r="G65" s="173">
        <f t="shared" si="7"/>
        <v>0</v>
      </c>
      <c r="H65" s="175">
        <f t="shared" si="8"/>
        <v>0</v>
      </c>
      <c r="J65" s="133"/>
      <c r="K65" s="133"/>
      <c r="M65" s="231">
        <f t="shared" si="9"/>
        <v>0</v>
      </c>
      <c r="N65" s="237">
        <f>SUMMARY!M65</f>
        <v>0</v>
      </c>
    </row>
    <row r="66" spans="1:16" s="41" customFormat="1">
      <c r="A66" s="190" t="s">
        <v>339</v>
      </c>
      <c r="B66" s="186" t="s">
        <v>340</v>
      </c>
      <c r="C66" s="267">
        <f>'[13]Sch C'!D63</f>
        <v>0</v>
      </c>
      <c r="D66" s="267">
        <f>'[13]Sch C'!F63</f>
        <v>0</v>
      </c>
      <c r="E66" s="253">
        <f t="shared" si="6"/>
        <v>0</v>
      </c>
      <c r="F66" s="173"/>
      <c r="G66" s="173">
        <f t="shared" si="7"/>
        <v>0</v>
      </c>
      <c r="H66" s="175">
        <f t="shared" si="8"/>
        <v>0</v>
      </c>
      <c r="J66" s="133"/>
      <c r="K66" s="133"/>
      <c r="M66" s="231">
        <f t="shared" si="9"/>
        <v>0</v>
      </c>
      <c r="N66" s="237">
        <f>SUMMARY!M66</f>
        <v>0</v>
      </c>
    </row>
    <row r="67" spans="1:16" s="41" customFormat="1">
      <c r="A67" s="188">
        <v>280</v>
      </c>
      <c r="B67" s="191" t="s">
        <v>266</v>
      </c>
      <c r="C67" s="267">
        <f>'[13]Sch C'!D64</f>
        <v>7824</v>
      </c>
      <c r="D67" s="267">
        <f>'[13]Sch C'!F64</f>
        <v>0</v>
      </c>
      <c r="E67" s="253">
        <f t="shared" si="6"/>
        <v>7824</v>
      </c>
      <c r="F67" s="173"/>
      <c r="G67" s="173">
        <f t="shared" si="7"/>
        <v>7824</v>
      </c>
      <c r="H67" s="175">
        <f t="shared" si="8"/>
        <v>3.3055274985201808E-3</v>
      </c>
      <c r="J67" s="133"/>
      <c r="K67" s="133"/>
      <c r="M67" s="231">
        <f t="shared" si="9"/>
        <v>0.69614734406975709</v>
      </c>
      <c r="N67" s="237">
        <f>SUMMARY!M67</f>
        <v>0.4414637181565908</v>
      </c>
    </row>
    <row r="68" spans="1:16" s="41" customFormat="1">
      <c r="A68" s="188">
        <v>290</v>
      </c>
      <c r="B68" s="191" t="s">
        <v>267</v>
      </c>
      <c r="C68" s="267">
        <f>'[13]Sch C'!D65</f>
        <v>1493</v>
      </c>
      <c r="D68" s="267">
        <f>'[13]Sch C'!F65</f>
        <v>0</v>
      </c>
      <c r="E68" s="253">
        <f t="shared" si="6"/>
        <v>1493</v>
      </c>
      <c r="F68" s="173"/>
      <c r="G68" s="173">
        <f t="shared" si="7"/>
        <v>1493</v>
      </c>
      <c r="H68" s="175">
        <f t="shared" si="8"/>
        <v>6.3077103211792304E-4</v>
      </c>
      <c r="J68" s="133"/>
      <c r="K68" s="133"/>
      <c r="M68" s="231">
        <f t="shared" si="9"/>
        <v>0.1328410000889759</v>
      </c>
      <c r="N68" s="237">
        <f>SUMMARY!M68</f>
        <v>5.4220702246808278E-2</v>
      </c>
    </row>
    <row r="69" spans="1:16" s="41" customFormat="1">
      <c r="A69" s="188">
        <v>300</v>
      </c>
      <c r="B69" s="191" t="s">
        <v>269</v>
      </c>
      <c r="C69" s="267">
        <f>'[13]Sch C'!D66</f>
        <v>0</v>
      </c>
      <c r="D69" s="267">
        <f>'[13]Sch C'!F66</f>
        <v>0</v>
      </c>
      <c r="E69" s="253">
        <f t="shared" si="6"/>
        <v>0</v>
      </c>
      <c r="F69" s="173"/>
      <c r="G69" s="173">
        <f t="shared" si="7"/>
        <v>0</v>
      </c>
      <c r="H69" s="175">
        <f t="shared" si="8"/>
        <v>0</v>
      </c>
      <c r="J69" s="133"/>
      <c r="K69" s="133"/>
      <c r="M69" s="231">
        <f t="shared" si="9"/>
        <v>0</v>
      </c>
      <c r="N69" s="237">
        <f>SUMMARY!M69</f>
        <v>6.88076519559086E-3</v>
      </c>
    </row>
    <row r="70" spans="1:16" s="41" customFormat="1">
      <c r="A70" s="188">
        <v>310</v>
      </c>
      <c r="B70" s="191" t="s">
        <v>318</v>
      </c>
      <c r="C70" s="267">
        <f>'[13]Sch C'!D67</f>
        <v>13954</v>
      </c>
      <c r="D70" s="267">
        <f>'[13]Sch C'!F67</f>
        <v>0</v>
      </c>
      <c r="E70" s="253">
        <f t="shared" si="6"/>
        <v>13954</v>
      </c>
      <c r="F70" s="177"/>
      <c r="G70" s="173">
        <f t="shared" si="7"/>
        <v>13954</v>
      </c>
      <c r="H70" s="175">
        <f t="shared" si="8"/>
        <v>5.8953643551061608E-3</v>
      </c>
      <c r="J70" s="133"/>
      <c r="K70" s="133"/>
      <c r="M70" s="231">
        <f t="shared" si="9"/>
        <v>1.2415695346561082</v>
      </c>
      <c r="N70" s="237">
        <f>SUMMARY!M70</f>
        <v>0.48399538557264771</v>
      </c>
    </row>
    <row r="71" spans="1:16" s="41" customFormat="1">
      <c r="A71" s="188">
        <v>320</v>
      </c>
      <c r="B71" s="191" t="s">
        <v>270</v>
      </c>
      <c r="C71" s="267">
        <f>'[13]Sch C'!D68</f>
        <v>0</v>
      </c>
      <c r="D71" s="267">
        <f>'[13]Sch C'!F68</f>
        <v>0</v>
      </c>
      <c r="E71" s="253">
        <f t="shared" si="6"/>
        <v>0</v>
      </c>
      <c r="F71" s="177"/>
      <c r="G71" s="173">
        <f t="shared" si="7"/>
        <v>0</v>
      </c>
      <c r="H71" s="175">
        <f t="shared" si="8"/>
        <v>0</v>
      </c>
      <c r="J71" s="133"/>
      <c r="K71" s="133"/>
      <c r="M71" s="231">
        <f t="shared" si="9"/>
        <v>0</v>
      </c>
      <c r="N71" s="237">
        <f>SUMMARY!M71</f>
        <v>2.030829461483611E-2</v>
      </c>
    </row>
    <row r="72" spans="1:16" s="41" customFormat="1">
      <c r="A72" s="188">
        <v>330</v>
      </c>
      <c r="B72" s="191" t="s">
        <v>271</v>
      </c>
      <c r="C72" s="267">
        <f>'[13]Sch C'!D69</f>
        <v>1326</v>
      </c>
      <c r="D72" s="267">
        <f>'[13]Sch C'!F69</f>
        <v>0</v>
      </c>
      <c r="E72" s="253">
        <f t="shared" si="6"/>
        <v>1326</v>
      </c>
      <c r="F72" s="177"/>
      <c r="G72" s="173">
        <f t="shared" si="7"/>
        <v>1326</v>
      </c>
      <c r="H72" s="175">
        <f t="shared" si="8"/>
        <v>5.6021593341484658E-4</v>
      </c>
      <c r="J72" s="133"/>
      <c r="K72" s="133"/>
      <c r="M72" s="231">
        <f t="shared" si="9"/>
        <v>0.11798202687071803</v>
      </c>
      <c r="N72" s="237">
        <f>SUMMARY!M72</f>
        <v>0.13610743985575371</v>
      </c>
    </row>
    <row r="73" spans="1:16" s="41" customFormat="1">
      <c r="A73" s="188">
        <v>340</v>
      </c>
      <c r="B73" s="191" t="s">
        <v>272</v>
      </c>
      <c r="C73" s="267">
        <f>'[13]Sch C'!D70</f>
        <v>0</v>
      </c>
      <c r="D73" s="267">
        <f>'[13]Sch C'!F70</f>
        <v>0</v>
      </c>
      <c r="E73" s="253">
        <f t="shared" si="6"/>
        <v>0</v>
      </c>
      <c r="F73" s="173"/>
      <c r="G73" s="173">
        <f t="shared" si="7"/>
        <v>0</v>
      </c>
      <c r="H73" s="175">
        <f t="shared" si="8"/>
        <v>0</v>
      </c>
      <c r="J73" s="133"/>
      <c r="K73" s="133"/>
      <c r="M73" s="231">
        <f t="shared" si="9"/>
        <v>0</v>
      </c>
      <c r="N73" s="237">
        <f>SUMMARY!M73</f>
        <v>0</v>
      </c>
    </row>
    <row r="74" spans="1:16" s="41" customFormat="1">
      <c r="A74" s="188">
        <v>350</v>
      </c>
      <c r="B74" s="41" t="s">
        <v>332</v>
      </c>
      <c r="C74" s="267">
        <f>'[13]Sch C'!D71</f>
        <v>0</v>
      </c>
      <c r="D74" s="267">
        <f>'[13]Sch C'!F71</f>
        <v>0</v>
      </c>
      <c r="E74" s="253">
        <f t="shared" si="6"/>
        <v>0</v>
      </c>
      <c r="F74" s="173"/>
      <c r="G74" s="173">
        <f t="shared" si="7"/>
        <v>0</v>
      </c>
      <c r="H74" s="175">
        <f t="shared" si="8"/>
        <v>0</v>
      </c>
      <c r="J74" s="133"/>
      <c r="K74" s="133"/>
      <c r="M74" s="231">
        <f t="shared" si="9"/>
        <v>0</v>
      </c>
      <c r="N74" s="237">
        <f>SUMMARY!M74</f>
        <v>2.3935071010405172E-2</v>
      </c>
    </row>
    <row r="75" spans="1:16" s="41" customFormat="1">
      <c r="A75" s="188">
        <v>360</v>
      </c>
      <c r="B75" s="191" t="s">
        <v>177</v>
      </c>
      <c r="C75" s="267">
        <f>'[13]Sch C'!D72</f>
        <v>0</v>
      </c>
      <c r="D75" s="267">
        <f>'[13]Sch C'!F72</f>
        <v>-400</v>
      </c>
      <c r="E75" s="253">
        <f t="shared" si="6"/>
        <v>-400</v>
      </c>
      <c r="F75" s="173"/>
      <c r="G75" s="173">
        <f t="shared" si="7"/>
        <v>-400</v>
      </c>
      <c r="H75" s="175">
        <f t="shared" si="8"/>
        <v>-1.6899424839060228E-4</v>
      </c>
      <c r="J75" s="133"/>
      <c r="K75" s="133"/>
      <c r="M75" s="231">
        <f t="shared" si="9"/>
        <v>-3.5590355013791264E-2</v>
      </c>
      <c r="N75" s="237">
        <f>SUMMARY!M75</f>
        <v>-4.5417592050104689E-3</v>
      </c>
    </row>
    <row r="76" spans="1:16" s="41" customFormat="1">
      <c r="A76" s="188">
        <v>490</v>
      </c>
      <c r="B76" s="113" t="s">
        <v>301</v>
      </c>
      <c r="C76" s="267">
        <f>'[13]Sch C'!D73</f>
        <v>0</v>
      </c>
      <c r="D76" s="267">
        <f>'[13]Sch C'!F73</f>
        <v>0</v>
      </c>
      <c r="E76" s="253">
        <f t="shared" si="6"/>
        <v>0</v>
      </c>
      <c r="F76" s="173"/>
      <c r="G76" s="173">
        <f t="shared" si="7"/>
        <v>0</v>
      </c>
      <c r="H76" s="175">
        <f t="shared" si="8"/>
        <v>0</v>
      </c>
      <c r="J76" s="133"/>
      <c r="K76" s="133"/>
      <c r="M76" s="231">
        <f t="shared" si="9"/>
        <v>0</v>
      </c>
      <c r="N76" s="237">
        <f>SUMMARY!M76</f>
        <v>6.8126388075157029E-4</v>
      </c>
    </row>
    <row r="77" spans="1:16" s="41" customFormat="1">
      <c r="A77" s="40"/>
      <c r="B77" s="113" t="s">
        <v>219</v>
      </c>
      <c r="C77" s="267">
        <f>SUM(C60:C76)</f>
        <v>103397</v>
      </c>
      <c r="D77" s="267">
        <f>SUM(D60:D76)</f>
        <v>-400</v>
      </c>
      <c r="E77" s="176">
        <f>SUM(E60:E76)</f>
        <v>102997</v>
      </c>
      <c r="F77" s="176">
        <f>SUM(F60:F76)</f>
        <v>0</v>
      </c>
      <c r="G77" s="177">
        <f>IF(ISERROR(E77+F77),"",(E77+F77))</f>
        <v>102997</v>
      </c>
      <c r="H77" s="175">
        <f>IF(ISERROR(G77/$G$183),"",(G77/$G$183))</f>
        <v>4.3514751503717163E-2</v>
      </c>
      <c r="J77" s="133"/>
      <c r="K77" s="133"/>
      <c r="M77" s="231">
        <f t="shared" si="9"/>
        <v>9.1642494883886467</v>
      </c>
      <c r="N77" s="237">
        <f>SUMMARY!M77</f>
        <v>10.633153797591957</v>
      </c>
      <c r="O77" s="232"/>
      <c r="P77" s="172"/>
    </row>
    <row r="78" spans="1:16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6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6" s="41" customFormat="1">
      <c r="A80" s="127" t="s">
        <v>201</v>
      </c>
      <c r="B80" s="113" t="s">
        <v>40</v>
      </c>
      <c r="C80" s="267">
        <f>'[13]Sch C'!D78</f>
        <v>29897</v>
      </c>
      <c r="D80" s="267">
        <f>'[13]Sch C'!F78</f>
        <v>0</v>
      </c>
      <c r="E80" s="253">
        <f t="shared" ref="E80:E91" si="10">SUM(C80:D80)</f>
        <v>29897</v>
      </c>
      <c r="F80" s="174"/>
      <c r="G80" s="174">
        <f>IF(ISERROR(E80+F80),"",(E80+F80))</f>
        <v>29897</v>
      </c>
      <c r="H80" s="175">
        <f t="shared" ref="H80:H92" si="11">IF(ISERROR(G80/$G$183),"",(G80/$G$183))</f>
        <v>1.2631052610334592E-2</v>
      </c>
      <c r="J80" s="255">
        <v>1420.75</v>
      </c>
      <c r="K80" s="255">
        <v>1603.47</v>
      </c>
      <c r="M80" s="231">
        <f t="shared" ref="M80:M92" si="12">IFERROR(G80/G$198,0)</f>
        <v>2.6601121096182934</v>
      </c>
      <c r="N80" s="237">
        <f>SUMMARY!M80</f>
        <v>2.6967785756134783</v>
      </c>
    </row>
    <row r="81" spans="1:16" s="41" customFormat="1">
      <c r="A81" s="127" t="s">
        <v>202</v>
      </c>
      <c r="B81" s="113" t="s">
        <v>23</v>
      </c>
      <c r="C81" s="267">
        <f>'[13]Sch C'!D79</f>
        <v>0</v>
      </c>
      <c r="D81" s="267">
        <f>'[13]Sch C'!F79</f>
        <v>3326</v>
      </c>
      <c r="E81" s="253">
        <f t="shared" si="10"/>
        <v>3326</v>
      </c>
      <c r="F81" s="177"/>
      <c r="G81" s="177">
        <f>IF(ISERROR(E81+F81),"",(E81+F81))</f>
        <v>3326</v>
      </c>
      <c r="H81" s="175">
        <f t="shared" si="11"/>
        <v>1.4051871753678581E-3</v>
      </c>
      <c r="J81" s="133"/>
      <c r="K81" s="133"/>
      <c r="M81" s="231">
        <f t="shared" si="12"/>
        <v>0.29593380193967433</v>
      </c>
      <c r="N81" s="237">
        <f>SUMMARY!M81</f>
        <v>0.51090140294941844</v>
      </c>
    </row>
    <row r="82" spans="1:16" s="41" customFormat="1">
      <c r="A82" s="127" t="s">
        <v>209</v>
      </c>
      <c r="B82" s="113" t="s">
        <v>43</v>
      </c>
      <c r="C82" s="267">
        <f>'[13]Sch C'!D80</f>
        <v>333</v>
      </c>
      <c r="D82" s="267">
        <f>'[13]Sch C'!F80</f>
        <v>0</v>
      </c>
      <c r="E82" s="253">
        <f t="shared" si="10"/>
        <v>333</v>
      </c>
      <c r="F82" s="177"/>
      <c r="G82" s="177">
        <f>IF(ISERROR(E82+F82),"",(E82+F82))</f>
        <v>333</v>
      </c>
      <c r="H82" s="175">
        <f t="shared" si="11"/>
        <v>1.4068771178517642E-4</v>
      </c>
      <c r="J82" s="133"/>
      <c r="K82" s="133"/>
      <c r="M82" s="231">
        <f t="shared" si="12"/>
        <v>2.9628970548981226E-2</v>
      </c>
      <c r="N82" s="237">
        <f>SUMMARY!M82</f>
        <v>0.38492322156063935</v>
      </c>
    </row>
    <row r="83" spans="1:16" s="41" customFormat="1">
      <c r="A83" s="40">
        <v>230</v>
      </c>
      <c r="B83" s="113" t="s">
        <v>42</v>
      </c>
      <c r="C83" s="267">
        <f>'[13]Sch C'!D81</f>
        <v>1572</v>
      </c>
      <c r="D83" s="267">
        <f>'[13]Sch C'!F81</f>
        <v>0</v>
      </c>
      <c r="E83" s="253">
        <f t="shared" si="10"/>
        <v>1572</v>
      </c>
      <c r="F83" s="177"/>
      <c r="G83" s="177">
        <f>IF(ISERROR(E83+F83),"",(E83+F83))</f>
        <v>1572</v>
      </c>
      <c r="H83" s="175">
        <f t="shared" si="11"/>
        <v>6.6414739617506695E-4</v>
      </c>
      <c r="J83" s="133"/>
      <c r="K83" s="133"/>
      <c r="M83" s="231">
        <f t="shared" si="12"/>
        <v>0.13987009520419966</v>
      </c>
      <c r="N83" s="237">
        <f>SUMMARY!M83</f>
        <v>4.51410443321116E-2</v>
      </c>
    </row>
    <row r="84" spans="1:16" s="41" customFormat="1">
      <c r="A84" s="40">
        <v>240</v>
      </c>
      <c r="B84" s="193" t="s">
        <v>274</v>
      </c>
      <c r="C84" s="267">
        <f>'[13]Sch C'!D82</f>
        <v>0</v>
      </c>
      <c r="D84" s="267">
        <f>'[13]Sch C'!F82</f>
        <v>0</v>
      </c>
      <c r="E84" s="253">
        <f t="shared" si="10"/>
        <v>0</v>
      </c>
      <c r="F84" s="177"/>
      <c r="G84" s="177">
        <f t="shared" ref="G84:G91" si="13">IF(ISERROR(E84+F84),"",(E84+F84))</f>
        <v>0</v>
      </c>
      <c r="H84" s="175">
        <f t="shared" si="11"/>
        <v>0</v>
      </c>
      <c r="J84" s="133"/>
      <c r="K84" s="133"/>
      <c r="M84" s="231">
        <f t="shared" si="12"/>
        <v>0</v>
      </c>
      <c r="N84" s="237">
        <f>SUMMARY!M84</f>
        <v>0.10878875823761576</v>
      </c>
    </row>
    <row r="85" spans="1:16" s="41" customFormat="1">
      <c r="A85" s="40">
        <v>310</v>
      </c>
      <c r="B85" s="113" t="s">
        <v>44</v>
      </c>
      <c r="C85" s="267">
        <f>'[13]Sch C'!D83</f>
        <v>7681</v>
      </c>
      <c r="D85" s="267">
        <f>'[13]Sch C'!F83</f>
        <v>0</v>
      </c>
      <c r="E85" s="253">
        <f t="shared" si="10"/>
        <v>7681</v>
      </c>
      <c r="F85" s="177"/>
      <c r="G85" s="177">
        <f t="shared" si="13"/>
        <v>7681</v>
      </c>
      <c r="H85" s="175">
        <f t="shared" si="11"/>
        <v>3.2451120547205407E-3</v>
      </c>
      <c r="J85" s="133"/>
      <c r="K85" s="133"/>
      <c r="M85" s="231">
        <f t="shared" si="12"/>
        <v>0.68342379215232674</v>
      </c>
      <c r="N85" s="237">
        <f>SUMMARY!M85</f>
        <v>0.65728516343520504</v>
      </c>
    </row>
    <row r="86" spans="1:16" s="41" customFormat="1">
      <c r="A86" s="40">
        <v>320</v>
      </c>
      <c r="B86" s="113" t="s">
        <v>45</v>
      </c>
      <c r="C86" s="267">
        <f>'[13]Sch C'!D84</f>
        <v>240</v>
      </c>
      <c r="D86" s="267">
        <f>'[13]Sch C'!F84</f>
        <v>0</v>
      </c>
      <c r="E86" s="253">
        <f t="shared" si="10"/>
        <v>240</v>
      </c>
      <c r="F86" s="177"/>
      <c r="G86" s="177">
        <f t="shared" si="13"/>
        <v>240</v>
      </c>
      <c r="H86" s="175">
        <f t="shared" si="11"/>
        <v>1.0139654903436138E-4</v>
      </c>
      <c r="J86" s="133"/>
      <c r="K86" s="133"/>
      <c r="M86" s="231">
        <f t="shared" si="12"/>
        <v>2.1354213008274756E-2</v>
      </c>
      <c r="N86" s="237">
        <f>SUMMARY!M86</f>
        <v>0.8642678911249484</v>
      </c>
    </row>
    <row r="87" spans="1:16" s="41" customFormat="1">
      <c r="A87" s="40">
        <v>330</v>
      </c>
      <c r="B87" s="113" t="s">
        <v>46</v>
      </c>
      <c r="C87" s="267">
        <f>'[13]Sch C'!D85</f>
        <v>29681</v>
      </c>
      <c r="D87" s="267">
        <f>'[13]Sch C'!F85</f>
        <v>0</v>
      </c>
      <c r="E87" s="253">
        <f t="shared" si="10"/>
        <v>29681</v>
      </c>
      <c r="F87" s="177"/>
      <c r="G87" s="177">
        <f t="shared" si="13"/>
        <v>29681</v>
      </c>
      <c r="H87" s="175">
        <f t="shared" si="11"/>
        <v>1.2539795716203667E-2</v>
      </c>
      <c r="J87" s="133"/>
      <c r="K87" s="133"/>
      <c r="M87" s="231">
        <f t="shared" si="12"/>
        <v>2.6408933179108462</v>
      </c>
      <c r="N87" s="237">
        <f>SUMMARY!M87</f>
        <v>1.0171775691596383</v>
      </c>
    </row>
    <row r="88" spans="1:16" s="41" customFormat="1">
      <c r="A88" s="40">
        <v>340</v>
      </c>
      <c r="B88" s="113" t="s">
        <v>221</v>
      </c>
      <c r="C88" s="267">
        <f>'[13]Sch C'!D86</f>
        <v>0</v>
      </c>
      <c r="D88" s="267">
        <f>'[13]Sch C'!F86</f>
        <v>0</v>
      </c>
      <c r="E88" s="253">
        <f t="shared" si="10"/>
        <v>0</v>
      </c>
      <c r="F88" s="177"/>
      <c r="G88" s="177">
        <f t="shared" si="13"/>
        <v>0</v>
      </c>
      <c r="H88" s="175">
        <f t="shared" si="11"/>
        <v>0</v>
      </c>
      <c r="J88" s="133"/>
      <c r="K88" s="133"/>
      <c r="M88" s="231">
        <f t="shared" si="12"/>
        <v>0</v>
      </c>
      <c r="N88" s="237">
        <f>SUMMARY!M88</f>
        <v>0.80890003133813848</v>
      </c>
    </row>
    <row r="89" spans="1:16" s="41" customFormat="1">
      <c r="A89" s="40">
        <v>350</v>
      </c>
      <c r="B89" s="113" t="s">
        <v>48</v>
      </c>
      <c r="C89" s="267">
        <f>'[13]Sch C'!D87</f>
        <v>27473</v>
      </c>
      <c r="D89" s="267">
        <f>'[13]Sch C'!F87</f>
        <v>0</v>
      </c>
      <c r="E89" s="253">
        <f t="shared" si="10"/>
        <v>27473</v>
      </c>
      <c r="F89" s="177"/>
      <c r="G89" s="177">
        <f t="shared" si="13"/>
        <v>27473</v>
      </c>
      <c r="H89" s="175">
        <f t="shared" si="11"/>
        <v>1.1606947465087543E-2</v>
      </c>
      <c r="J89" s="133"/>
      <c r="K89" s="133"/>
      <c r="M89" s="231">
        <f t="shared" si="12"/>
        <v>2.4444345582347182</v>
      </c>
      <c r="N89" s="237">
        <f>SUMMARY!M89</f>
        <v>2.4554858546909557</v>
      </c>
    </row>
    <row r="90" spans="1:16" s="41" customFormat="1">
      <c r="A90" s="40">
        <v>360</v>
      </c>
      <c r="B90" s="113" t="s">
        <v>178</v>
      </c>
      <c r="C90" s="267">
        <f>'[13]Sch C'!D88</f>
        <v>0</v>
      </c>
      <c r="D90" s="267">
        <f>'[13]Sch C'!F88</f>
        <v>0</v>
      </c>
      <c r="E90" s="253">
        <f t="shared" si="10"/>
        <v>0</v>
      </c>
      <c r="F90" s="177"/>
      <c r="G90" s="177">
        <f t="shared" si="13"/>
        <v>0</v>
      </c>
      <c r="H90" s="175">
        <f t="shared" si="11"/>
        <v>0</v>
      </c>
      <c r="J90" s="133"/>
      <c r="K90" s="133"/>
      <c r="M90" s="231">
        <f t="shared" si="12"/>
        <v>0</v>
      </c>
      <c r="N90" s="237">
        <f>SUMMARY!M90</f>
        <v>0</v>
      </c>
    </row>
    <row r="91" spans="1:16" s="41" customFormat="1">
      <c r="A91" s="40">
        <v>490</v>
      </c>
      <c r="B91" s="113" t="s">
        <v>301</v>
      </c>
      <c r="C91" s="267">
        <f>'[13]Sch C'!D89</f>
        <v>29375</v>
      </c>
      <c r="D91" s="267">
        <f>'[13]Sch C'!F89</f>
        <v>0</v>
      </c>
      <c r="E91" s="253">
        <f t="shared" si="10"/>
        <v>29375</v>
      </c>
      <c r="F91" s="177"/>
      <c r="G91" s="177">
        <f t="shared" si="13"/>
        <v>29375</v>
      </c>
      <c r="H91" s="175">
        <f t="shared" si="11"/>
        <v>1.2410515116184856E-2</v>
      </c>
      <c r="J91" s="133"/>
      <c r="K91" s="133"/>
      <c r="M91" s="231">
        <f t="shared" si="12"/>
        <v>2.6136666963252959</v>
      </c>
      <c r="N91" s="237">
        <f>SUMMARY!M91</f>
        <v>0.51024847964610609</v>
      </c>
    </row>
    <row r="92" spans="1:16" s="41" customFormat="1">
      <c r="A92" s="40"/>
      <c r="B92" s="113" t="s">
        <v>49</v>
      </c>
      <c r="C92" s="267">
        <f>SUM(C80:C91)</f>
        <v>126252</v>
      </c>
      <c r="D92" s="267">
        <f>SUM(D80:D91)</f>
        <v>3326</v>
      </c>
      <c r="E92" s="177">
        <f>SUM(E80:E91)</f>
        <v>129578</v>
      </c>
      <c r="F92" s="177">
        <f>SUM(F80:F91)</f>
        <v>0</v>
      </c>
      <c r="G92" s="177">
        <f>IF(ISERROR(E92+F92),"",(E92+F92))</f>
        <v>129578</v>
      </c>
      <c r="H92" s="175">
        <f t="shared" si="11"/>
        <v>5.474484179489366E-2</v>
      </c>
      <c r="J92" s="133"/>
      <c r="K92" s="133"/>
      <c r="M92" s="231">
        <f t="shared" si="12"/>
        <v>11.52931755494261</v>
      </c>
      <c r="N92" s="237">
        <f>SUMMARY!M92</f>
        <v>10.059897992088256</v>
      </c>
      <c r="O92" s="232">
        <f>M92/N92-1</f>
        <v>0.14606704402072457</v>
      </c>
      <c r="P92" s="172">
        <f>IF(O92&gt;=0.2,0.6,0)</f>
        <v>0</v>
      </c>
    </row>
    <row r="93" spans="1:16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6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6" s="41" customFormat="1">
      <c r="A95" s="127" t="s">
        <v>201</v>
      </c>
      <c r="B95" s="113" t="s">
        <v>40</v>
      </c>
      <c r="C95" s="267">
        <f>'[13]Sch C'!D93</f>
        <v>105041</v>
      </c>
      <c r="D95" s="267">
        <f>'[13]Sch C'!F93</f>
        <v>0</v>
      </c>
      <c r="E95" s="253">
        <f t="shared" ref="E95:E100" si="14">SUM(C95:D95)</f>
        <v>105041</v>
      </c>
      <c r="F95" s="174"/>
      <c r="G95" s="174">
        <f t="shared" ref="G95:G101" si="15">IF(ISERROR(E95+F95),"",(E95+F95))</f>
        <v>105041</v>
      </c>
      <c r="H95" s="175">
        <f t="shared" ref="H95:H101" si="16">IF(ISERROR(G95/$G$183),"",(G95/$G$183))</f>
        <v>4.4378312112993139E-2</v>
      </c>
      <c r="J95" s="255">
        <v>8114</v>
      </c>
      <c r="K95" s="255">
        <v>8731.6</v>
      </c>
      <c r="M95" s="231">
        <f t="shared" ref="M95:M101" si="17">IFERROR(G95/G$198,0)</f>
        <v>9.3461162025091209</v>
      </c>
      <c r="N95" s="237">
        <f>SUMMARY!M95</f>
        <v>5.9213296908424509</v>
      </c>
    </row>
    <row r="96" spans="1:16" s="41" customFormat="1">
      <c r="A96" s="127" t="s">
        <v>202</v>
      </c>
      <c r="B96" s="113" t="s">
        <v>23</v>
      </c>
      <c r="C96" s="267">
        <f>'[13]Sch C'!D94</f>
        <v>0</v>
      </c>
      <c r="D96" s="267">
        <f>'[13]Sch C'!F94</f>
        <v>11686</v>
      </c>
      <c r="E96" s="253">
        <f t="shared" si="14"/>
        <v>11686</v>
      </c>
      <c r="F96" s="177"/>
      <c r="G96" s="177">
        <f t="shared" si="15"/>
        <v>11686</v>
      </c>
      <c r="H96" s="175">
        <f t="shared" si="16"/>
        <v>4.9371669667314455E-3</v>
      </c>
      <c r="J96" s="133"/>
      <c r="K96" s="133"/>
      <c r="M96" s="231">
        <f t="shared" si="17"/>
        <v>1.0397722217279117</v>
      </c>
      <c r="N96" s="237">
        <f>SUMMARY!M96</f>
        <v>1.0135787700007721</v>
      </c>
    </row>
    <row r="97" spans="1:16" s="41" customFormat="1">
      <c r="A97" s="40">
        <v>310</v>
      </c>
      <c r="B97" s="113" t="s">
        <v>77</v>
      </c>
      <c r="C97" s="267">
        <f>'[13]Sch C'!D95</f>
        <v>9734</v>
      </c>
      <c r="D97" s="267">
        <f>'[13]Sch C'!F95</f>
        <v>0</v>
      </c>
      <c r="E97" s="253">
        <f t="shared" si="14"/>
        <v>9734</v>
      </c>
      <c r="F97" s="177"/>
      <c r="G97" s="177">
        <f t="shared" si="15"/>
        <v>9734</v>
      </c>
      <c r="H97" s="175">
        <f t="shared" si="16"/>
        <v>4.1124750345853068E-3</v>
      </c>
      <c r="J97" s="133"/>
      <c r="K97" s="133"/>
      <c r="M97" s="231">
        <f t="shared" si="17"/>
        <v>0.86609128926061041</v>
      </c>
      <c r="N97" s="237">
        <f>SUMMARY!M97</f>
        <v>0.32210610457854744</v>
      </c>
    </row>
    <row r="98" spans="1:16" s="41" customFormat="1">
      <c r="A98" s="40">
        <v>380</v>
      </c>
      <c r="B98" s="113" t="s">
        <v>51</v>
      </c>
      <c r="C98" s="267">
        <f>'[13]Sch C'!D96</f>
        <v>80951</v>
      </c>
      <c r="D98" s="267">
        <f>'[13]Sch C'!F96</f>
        <v>0</v>
      </c>
      <c r="E98" s="253">
        <f t="shared" si="14"/>
        <v>80951</v>
      </c>
      <c r="F98" s="177"/>
      <c r="G98" s="177">
        <f t="shared" si="15"/>
        <v>80951</v>
      </c>
      <c r="H98" s="175">
        <f t="shared" si="16"/>
        <v>3.4200633503669114E-2</v>
      </c>
      <c r="J98" s="133"/>
      <c r="K98" s="133"/>
      <c r="M98" s="231">
        <f t="shared" si="17"/>
        <v>7.202687071803541</v>
      </c>
      <c r="N98" s="237">
        <f>SUMMARY!M98</f>
        <v>6.8555198724674016</v>
      </c>
    </row>
    <row r="99" spans="1:16" s="41" customFormat="1">
      <c r="A99" s="40">
        <v>390</v>
      </c>
      <c r="B99" s="113" t="s">
        <v>52</v>
      </c>
      <c r="C99" s="267">
        <f>'[13]Sch C'!D97</f>
        <v>9657</v>
      </c>
      <c r="D99" s="267">
        <f>'[13]Sch C'!F97</f>
        <v>0</v>
      </c>
      <c r="E99" s="253">
        <f t="shared" si="14"/>
        <v>9657</v>
      </c>
      <c r="F99" s="177"/>
      <c r="G99" s="177">
        <f t="shared" si="15"/>
        <v>9657</v>
      </c>
      <c r="H99" s="175">
        <f t="shared" si="16"/>
        <v>4.0799436417701162E-3</v>
      </c>
      <c r="J99" s="133"/>
      <c r="K99" s="133"/>
      <c r="M99" s="231">
        <f t="shared" si="17"/>
        <v>0.85924014592045561</v>
      </c>
      <c r="N99" s="237">
        <f>SUMMARY!M99</f>
        <v>0.63233432797859923</v>
      </c>
    </row>
    <row r="100" spans="1:16" s="41" customFormat="1">
      <c r="A100" s="40">
        <v>490</v>
      </c>
      <c r="B100" s="113" t="s">
        <v>301</v>
      </c>
      <c r="C100" s="267">
        <f>'[13]Sch C'!D98</f>
        <v>0</v>
      </c>
      <c r="D100" s="267">
        <f>'[13]Sch C'!F98</f>
        <v>0</v>
      </c>
      <c r="E100" s="253">
        <f t="shared" si="14"/>
        <v>0</v>
      </c>
      <c r="F100" s="177"/>
      <c r="G100" s="177">
        <f t="shared" si="15"/>
        <v>0</v>
      </c>
      <c r="H100" s="175">
        <f t="shared" si="16"/>
        <v>0</v>
      </c>
      <c r="J100" s="133"/>
      <c r="K100" s="133"/>
      <c r="M100" s="231">
        <f t="shared" si="17"/>
        <v>0</v>
      </c>
      <c r="N100" s="237">
        <f>SUMMARY!M100</f>
        <v>2.6342203389060719E-2</v>
      </c>
    </row>
    <row r="101" spans="1:16" s="41" customFormat="1">
      <c r="A101" s="40"/>
      <c r="B101" s="113" t="s">
        <v>54</v>
      </c>
      <c r="C101" s="267">
        <f>SUM(C95:C100)</f>
        <v>205383</v>
      </c>
      <c r="D101" s="267">
        <f>SUM(D95:D100)</f>
        <v>11686</v>
      </c>
      <c r="E101" s="177">
        <f>SUM(E95:E100)</f>
        <v>217069</v>
      </c>
      <c r="F101" s="177">
        <f>SUM(F95:F100)</f>
        <v>0</v>
      </c>
      <c r="G101" s="177">
        <f t="shared" si="15"/>
        <v>217069</v>
      </c>
      <c r="H101" s="175">
        <f t="shared" si="16"/>
        <v>9.1708531259749121E-2</v>
      </c>
      <c r="J101" s="133"/>
      <c r="K101" s="133"/>
      <c r="M101" s="231">
        <f t="shared" si="17"/>
        <v>19.313906931221638</v>
      </c>
      <c r="N101" s="237">
        <f>SUMMARY!M101</f>
        <v>14.771210969256831</v>
      </c>
      <c r="O101" s="232">
        <f>M101/N101-1</f>
        <v>0.30753713906188684</v>
      </c>
      <c r="P101" s="172">
        <f>IF(O101&gt;=0.2,0.9,0)</f>
        <v>0.9</v>
      </c>
    </row>
    <row r="102" spans="1:16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6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6" s="41" customFormat="1">
      <c r="A104" s="127" t="s">
        <v>201</v>
      </c>
      <c r="B104" s="113" t="s">
        <v>40</v>
      </c>
      <c r="C104" s="267">
        <f>'[13]Sch C'!D102</f>
        <v>47502</v>
      </c>
      <c r="D104" s="267">
        <f>'[13]Sch C'!F102</f>
        <v>0</v>
      </c>
      <c r="E104" s="253">
        <f t="shared" ref="E104:E109" si="18">SUM(C104:D104)</f>
        <v>47502</v>
      </c>
      <c r="F104" s="174"/>
      <c r="G104" s="174">
        <f t="shared" ref="G104:G110" si="19">IF(ISERROR(E104+F104),"",(E104+F104))</f>
        <v>47502</v>
      </c>
      <c r="H104" s="175">
        <f t="shared" ref="H104:H110" si="20">IF(ISERROR(G104/$G$183),"",(G104/$G$183))</f>
        <v>2.0068911967625974E-2</v>
      </c>
      <c r="J104" s="255">
        <v>3901.75</v>
      </c>
      <c r="K104" s="255">
        <v>4223.05</v>
      </c>
      <c r="M104" s="231">
        <f t="shared" ref="M104:M110" si="21">IFERROR(G104/G$198,0)</f>
        <v>4.2265326096627813</v>
      </c>
      <c r="N104" s="237">
        <f>SUMMARY!M104</f>
        <v>1.8769967617256869</v>
      </c>
    </row>
    <row r="105" spans="1:16" s="41" customFormat="1">
      <c r="A105" s="127" t="s">
        <v>202</v>
      </c>
      <c r="B105" s="113" t="s">
        <v>23</v>
      </c>
      <c r="C105" s="267">
        <f>'[13]Sch C'!D103</f>
        <v>0</v>
      </c>
      <c r="D105" s="267">
        <f>'[13]Sch C'!F103</f>
        <v>5285</v>
      </c>
      <c r="E105" s="253">
        <f t="shared" si="18"/>
        <v>5285</v>
      </c>
      <c r="F105" s="177"/>
      <c r="G105" s="177">
        <f t="shared" si="19"/>
        <v>5285</v>
      </c>
      <c r="H105" s="175">
        <f t="shared" si="20"/>
        <v>2.2328365068608326E-3</v>
      </c>
      <c r="J105" s="133"/>
      <c r="K105" s="133"/>
      <c r="M105" s="231">
        <f t="shared" si="21"/>
        <v>0.47023756561971708</v>
      </c>
      <c r="N105" s="237">
        <f>SUMMARY!M105</f>
        <v>0.30704885570376833</v>
      </c>
    </row>
    <row r="106" spans="1:16" s="41" customFormat="1">
      <c r="A106" s="40">
        <v>110</v>
      </c>
      <c r="B106" s="113" t="s">
        <v>43</v>
      </c>
      <c r="C106" s="267">
        <f>'[13]Sch C'!D104</f>
        <v>0</v>
      </c>
      <c r="D106" s="267">
        <f>'[13]Sch C'!F104</f>
        <v>0</v>
      </c>
      <c r="E106" s="253">
        <f t="shared" si="18"/>
        <v>0</v>
      </c>
      <c r="F106" s="177"/>
      <c r="G106" s="177">
        <f t="shared" si="19"/>
        <v>0</v>
      </c>
      <c r="H106" s="175">
        <f t="shared" si="20"/>
        <v>0</v>
      </c>
      <c r="J106" s="133"/>
      <c r="K106" s="133"/>
      <c r="M106" s="231">
        <f t="shared" si="21"/>
        <v>0</v>
      </c>
      <c r="N106" s="237">
        <f>SUMMARY!M106</f>
        <v>0.11829334314353321</v>
      </c>
    </row>
    <row r="107" spans="1:16" s="41" customFormat="1">
      <c r="A107" s="40">
        <v>310</v>
      </c>
      <c r="B107" s="113" t="s">
        <v>77</v>
      </c>
      <c r="C107" s="267">
        <f>'[13]Sch C'!D105</f>
        <v>0</v>
      </c>
      <c r="D107" s="267">
        <f>'[13]Sch C'!F105</f>
        <v>0</v>
      </c>
      <c r="E107" s="253">
        <f t="shared" si="18"/>
        <v>0</v>
      </c>
      <c r="F107" s="177"/>
      <c r="G107" s="177">
        <f t="shared" si="19"/>
        <v>0</v>
      </c>
      <c r="H107" s="175">
        <f t="shared" si="20"/>
        <v>0</v>
      </c>
      <c r="J107" s="133"/>
      <c r="K107" s="133"/>
      <c r="M107" s="231">
        <f t="shared" si="21"/>
        <v>0</v>
      </c>
      <c r="N107" s="237">
        <f>SUMMARY!M107</f>
        <v>6.4038804790647608E-4</v>
      </c>
    </row>
    <row r="108" spans="1:16" s="41" customFormat="1">
      <c r="A108" s="40">
        <v>410</v>
      </c>
      <c r="B108" s="113" t="s">
        <v>56</v>
      </c>
      <c r="C108" s="267">
        <f>'[13]Sch C'!D106</f>
        <v>6676</v>
      </c>
      <c r="D108" s="267">
        <f>'[13]Sch C'!F106</f>
        <v>0</v>
      </c>
      <c r="E108" s="253">
        <f t="shared" si="18"/>
        <v>6676</v>
      </c>
      <c r="F108" s="177"/>
      <c r="G108" s="177">
        <f t="shared" si="19"/>
        <v>6676</v>
      </c>
      <c r="H108" s="175">
        <f t="shared" si="20"/>
        <v>2.8205140056391524E-3</v>
      </c>
      <c r="J108" s="133"/>
      <c r="K108" s="133"/>
      <c r="M108" s="231">
        <f t="shared" si="21"/>
        <v>0.59400302518017623</v>
      </c>
      <c r="N108" s="237">
        <f>SUMMARY!M108</f>
        <v>0.1609415521007907</v>
      </c>
    </row>
    <row r="109" spans="1:16" s="41" customFormat="1">
      <c r="A109" s="40">
        <v>490</v>
      </c>
      <c r="B109" s="113" t="s">
        <v>301</v>
      </c>
      <c r="C109" s="267">
        <f>'[13]Sch C'!D107</f>
        <v>0</v>
      </c>
      <c r="D109" s="267">
        <f>'[13]Sch C'!F107</f>
        <v>0</v>
      </c>
      <c r="E109" s="253">
        <f t="shared" si="18"/>
        <v>0</v>
      </c>
      <c r="F109" s="177"/>
      <c r="G109" s="177">
        <f t="shared" si="19"/>
        <v>0</v>
      </c>
      <c r="H109" s="175">
        <f t="shared" si="20"/>
        <v>0</v>
      </c>
      <c r="J109" s="133"/>
      <c r="K109" s="133"/>
      <c r="M109" s="231">
        <f t="shared" si="21"/>
        <v>0</v>
      </c>
      <c r="N109" s="237">
        <f>SUMMARY!M109</f>
        <v>0</v>
      </c>
    </row>
    <row r="110" spans="1:16" s="41" customFormat="1">
      <c r="A110" s="40"/>
      <c r="B110" s="113" t="s">
        <v>58</v>
      </c>
      <c r="C110" s="267">
        <f>SUM(C104:C109)</f>
        <v>54178</v>
      </c>
      <c r="D110" s="267">
        <f>SUM(D104:D109)</f>
        <v>5285</v>
      </c>
      <c r="E110" s="177">
        <f>SUM(E104:E109)</f>
        <v>59463</v>
      </c>
      <c r="F110" s="177">
        <f>SUM(F104:F109)</f>
        <v>0</v>
      </c>
      <c r="G110" s="177">
        <f t="shared" si="19"/>
        <v>59463</v>
      </c>
      <c r="H110" s="175">
        <f t="shared" si="20"/>
        <v>2.5122262480125959E-2</v>
      </c>
      <c r="J110" s="133"/>
      <c r="K110" s="133"/>
      <c r="M110" s="231">
        <f t="shared" si="21"/>
        <v>5.2907732004626746</v>
      </c>
      <c r="N110" s="237">
        <f>SUMMARY!M110</f>
        <v>2.4639209007216856</v>
      </c>
      <c r="O110" s="232">
        <f>M110/N110-1</f>
        <v>1.1472983158318923</v>
      </c>
      <c r="P110" s="172">
        <f>IF(O110&gt;=0.2,0.2,0)</f>
        <v>0.2</v>
      </c>
    </row>
    <row r="111" spans="1:16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6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6" s="41" customFormat="1">
      <c r="A113" s="127" t="s">
        <v>201</v>
      </c>
      <c r="B113" s="113" t="s">
        <v>40</v>
      </c>
      <c r="C113" s="267">
        <f>'[13]Sch C'!D121</f>
        <v>0</v>
      </c>
      <c r="D113" s="267">
        <f>'[13]Sch C'!F121</f>
        <v>0</v>
      </c>
      <c r="E113" s="253">
        <f t="shared" ref="E113:E117" si="22">SUM(C113:D113)</f>
        <v>0</v>
      </c>
      <c r="F113" s="174"/>
      <c r="G113" s="174">
        <f t="shared" ref="G113:G118" si="23">IF(ISERROR(E113+F113),"",(E113+F113))</f>
        <v>0</v>
      </c>
      <c r="H113" s="175">
        <f t="shared" ref="H113:H118" si="24">IF(ISERROR(G113/$G$183),"",(G113/$G$183))</f>
        <v>0</v>
      </c>
      <c r="J113" s="255">
        <v>0</v>
      </c>
      <c r="K113" s="255">
        <v>0</v>
      </c>
      <c r="M113" s="231">
        <f t="shared" ref="M113:M118" si="25">IFERROR(G113/G$198,0)</f>
        <v>0</v>
      </c>
      <c r="N113" s="237">
        <f>SUMMARY!M113</f>
        <v>1.9805243461002184</v>
      </c>
    </row>
    <row r="114" spans="1:16" s="41" customFormat="1">
      <c r="A114" s="127" t="s">
        <v>202</v>
      </c>
      <c r="B114" s="113" t="s">
        <v>225</v>
      </c>
      <c r="C114" s="267">
        <f>'[13]Sch C'!D122</f>
        <v>0</v>
      </c>
      <c r="D114" s="267">
        <f>'[13]Sch C'!F122</f>
        <v>0</v>
      </c>
      <c r="E114" s="253">
        <f t="shared" si="22"/>
        <v>0</v>
      </c>
      <c r="F114" s="177"/>
      <c r="G114" s="177">
        <f t="shared" si="23"/>
        <v>0</v>
      </c>
      <c r="H114" s="175">
        <f t="shared" si="24"/>
        <v>0</v>
      </c>
      <c r="J114" s="133"/>
      <c r="K114" s="133"/>
      <c r="M114" s="231">
        <f t="shared" si="25"/>
        <v>0</v>
      </c>
      <c r="N114" s="237">
        <f>SUMMARY!M114</f>
        <v>0.43739720863479259</v>
      </c>
    </row>
    <row r="115" spans="1:16" s="41" customFormat="1">
      <c r="A115" s="127" t="s">
        <v>209</v>
      </c>
      <c r="B115" s="113" t="s">
        <v>43</v>
      </c>
      <c r="C115" s="267">
        <f>'[13]Sch C'!D123</f>
        <v>13671</v>
      </c>
      <c r="D115" s="267">
        <f>'[13]Sch C'!F123</f>
        <v>0</v>
      </c>
      <c r="E115" s="253">
        <f t="shared" si="22"/>
        <v>13671</v>
      </c>
      <c r="F115" s="177"/>
      <c r="G115" s="177">
        <f t="shared" si="23"/>
        <v>13671</v>
      </c>
      <c r="H115" s="175">
        <f t="shared" si="24"/>
        <v>5.7758009243698101E-3</v>
      </c>
      <c r="J115" s="133"/>
      <c r="K115" s="133"/>
      <c r="M115" s="231">
        <f t="shared" si="25"/>
        <v>1.2163893584838508</v>
      </c>
      <c r="N115" s="237">
        <f>SUMMARY!M115</f>
        <v>0.9707691469213684</v>
      </c>
    </row>
    <row r="116" spans="1:16" s="41" customFormat="1">
      <c r="A116" s="40">
        <v>310</v>
      </c>
      <c r="B116" s="113" t="s">
        <v>57</v>
      </c>
      <c r="C116" s="267">
        <f>'[13]Sch C'!D124</f>
        <v>0</v>
      </c>
      <c r="D116" s="267">
        <f>'[13]Sch C'!F124</f>
        <v>0</v>
      </c>
      <c r="E116" s="253">
        <f t="shared" si="22"/>
        <v>0</v>
      </c>
      <c r="F116" s="177"/>
      <c r="G116" s="177">
        <f t="shared" si="23"/>
        <v>0</v>
      </c>
      <c r="H116" s="175">
        <f t="shared" si="24"/>
        <v>0</v>
      </c>
      <c r="J116" s="133"/>
      <c r="K116" s="133"/>
      <c r="M116" s="231">
        <f t="shared" si="25"/>
        <v>0</v>
      </c>
      <c r="N116" s="237">
        <f>SUMMARY!M116</f>
        <v>4.2074857275216981E-2</v>
      </c>
    </row>
    <row r="117" spans="1:16" s="41" customFormat="1">
      <c r="A117" s="40">
        <v>490</v>
      </c>
      <c r="B117" s="113" t="s">
        <v>301</v>
      </c>
      <c r="C117" s="267">
        <f>'[13]Sch C'!D125</f>
        <v>0</v>
      </c>
      <c r="D117" s="267">
        <f>'[13]Sch C'!F125</f>
        <v>0</v>
      </c>
      <c r="E117" s="253">
        <f t="shared" si="22"/>
        <v>0</v>
      </c>
      <c r="F117" s="177"/>
      <c r="G117" s="177">
        <f t="shared" si="23"/>
        <v>0</v>
      </c>
      <c r="H117" s="175">
        <f t="shared" si="24"/>
        <v>0</v>
      </c>
      <c r="J117" s="133"/>
      <c r="K117" s="133"/>
      <c r="M117" s="231">
        <f t="shared" si="25"/>
        <v>0</v>
      </c>
      <c r="N117" s="237">
        <f>SUMMARY!M117</f>
        <v>1.2489837813778788E-3</v>
      </c>
    </row>
    <row r="118" spans="1:16" s="41" customFormat="1">
      <c r="A118" s="40"/>
      <c r="B118" s="113" t="s">
        <v>60</v>
      </c>
      <c r="C118" s="267">
        <f>SUM(C113:C117)</f>
        <v>13671</v>
      </c>
      <c r="D118" s="267">
        <f>SUM(D113:D117)</f>
        <v>0</v>
      </c>
      <c r="E118" s="177">
        <f>SUM(E113:E117)</f>
        <v>13671</v>
      </c>
      <c r="F118" s="177">
        <f>SUM(F113:F117)</f>
        <v>0</v>
      </c>
      <c r="G118" s="177">
        <f t="shared" si="23"/>
        <v>13671</v>
      </c>
      <c r="H118" s="175">
        <f t="shared" si="24"/>
        <v>5.7758009243698101E-3</v>
      </c>
      <c r="J118" s="133"/>
      <c r="K118" s="133"/>
      <c r="M118" s="231">
        <f t="shared" si="25"/>
        <v>1.2163893584838508</v>
      </c>
      <c r="N118" s="237">
        <f>SUMMARY!M118</f>
        <v>3.4320145427129747</v>
      </c>
      <c r="O118" s="232">
        <f>M118/N118-1</f>
        <v>-0.6455756980789753</v>
      </c>
      <c r="P118" s="172">
        <f>IF(O118&gt;=0.2,0.2,0)</f>
        <v>0</v>
      </c>
    </row>
    <row r="119" spans="1:16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6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6" s="41" customFormat="1">
      <c r="A121" s="127" t="s">
        <v>201</v>
      </c>
      <c r="B121" s="113" t="s">
        <v>227</v>
      </c>
      <c r="C121" s="267">
        <f>'[13]Sch C'!D129</f>
        <v>141183</v>
      </c>
      <c r="D121" s="267">
        <f>'[13]Sch C'!F129</f>
        <v>0</v>
      </c>
      <c r="E121" s="253">
        <f t="shared" ref="E121:E131" si="26">SUM(C121:D121)</f>
        <v>141183</v>
      </c>
      <c r="F121" s="174"/>
      <c r="G121" s="174">
        <f>IF(ISERROR(E121+F121),"",(E121+F121))</f>
        <v>141183</v>
      </c>
      <c r="H121" s="175">
        <f>IF(ISERROR(G121/$G$183),"",(G121/$G$183))</f>
        <v>5.964778742632601E-2</v>
      </c>
      <c r="J121" s="255">
        <v>4390.5</v>
      </c>
      <c r="K121" s="255">
        <v>5006</v>
      </c>
      <c r="M121" s="231">
        <f t="shared" ref="M121:M131" si="27">IFERROR(G121/G$198,0)</f>
        <v>12.56188272978023</v>
      </c>
      <c r="N121" s="237">
        <f>SUMMARY!M121</f>
        <v>4.5535256314180739</v>
      </c>
    </row>
    <row r="122" spans="1:16" s="41" customFormat="1">
      <c r="A122" s="127" t="s">
        <v>228</v>
      </c>
      <c r="B122" s="113" t="s">
        <v>229</v>
      </c>
      <c r="C122" s="267">
        <f>'[13]Sch C'!D130</f>
        <v>0</v>
      </c>
      <c r="D122" s="267">
        <f>'[13]Sch C'!F130</f>
        <v>15707</v>
      </c>
      <c r="E122" s="253">
        <f t="shared" si="26"/>
        <v>15707</v>
      </c>
      <c r="F122" s="174"/>
      <c r="G122" s="174">
        <f t="shared" ref="G122:G131" si="28">IF(ISERROR(E122+F122),"",(E122+F122))</f>
        <v>15707</v>
      </c>
      <c r="H122" s="175">
        <f t="shared" ref="H122:H131" si="29">IF(ISERROR(G122/$G$183),"",(G122/$G$183))</f>
        <v>6.635981648677975E-3</v>
      </c>
      <c r="J122" s="133"/>
      <c r="K122" s="133"/>
      <c r="M122" s="231">
        <f t="shared" si="27"/>
        <v>1.3975442655040484</v>
      </c>
      <c r="N122" s="237">
        <f>SUMMARY!M122</f>
        <v>0.37552059914887431</v>
      </c>
    </row>
    <row r="123" spans="1:16" s="41" customFormat="1">
      <c r="A123" s="127" t="s">
        <v>202</v>
      </c>
      <c r="B123" s="113" t="s">
        <v>230</v>
      </c>
      <c r="C123" s="267">
        <f>'[13]Sch C'!D131</f>
        <v>95779</v>
      </c>
      <c r="D123" s="267">
        <f>'[13]Sch C'!F131</f>
        <v>0</v>
      </c>
      <c r="E123" s="253">
        <f t="shared" si="26"/>
        <v>95779</v>
      </c>
      <c r="F123" s="174"/>
      <c r="G123" s="174">
        <f t="shared" si="28"/>
        <v>95779</v>
      </c>
      <c r="H123" s="175">
        <f t="shared" si="29"/>
        <v>4.0465250291508742E-2</v>
      </c>
      <c r="J123" s="255">
        <v>8285.75</v>
      </c>
      <c r="K123" s="255">
        <v>8636.69</v>
      </c>
      <c r="M123" s="231">
        <f t="shared" si="27"/>
        <v>8.5220215321647839</v>
      </c>
      <c r="N123" s="237">
        <f>SUMMARY!M123</f>
        <v>20.426397522016178</v>
      </c>
    </row>
    <row r="124" spans="1:16" s="41" customFormat="1">
      <c r="A124" s="127" t="s">
        <v>231</v>
      </c>
      <c r="B124" s="113" t="s">
        <v>232</v>
      </c>
      <c r="C124" s="267">
        <f>'[13]Sch C'!D132</f>
        <v>0</v>
      </c>
      <c r="D124" s="267">
        <f>'[13]Sch C'!F132</f>
        <v>10656</v>
      </c>
      <c r="E124" s="253">
        <f t="shared" si="26"/>
        <v>10656</v>
      </c>
      <c r="F124" s="174"/>
      <c r="G124" s="174">
        <f t="shared" si="28"/>
        <v>10656</v>
      </c>
      <c r="H124" s="175">
        <f t="shared" si="29"/>
        <v>4.5020067771256453E-3</v>
      </c>
      <c r="J124" s="133"/>
      <c r="K124" s="133"/>
      <c r="M124" s="231">
        <f t="shared" si="27"/>
        <v>0.94812705756739923</v>
      </c>
      <c r="N124" s="237">
        <f>SUMMARY!M124</f>
        <v>3.7333012685133462</v>
      </c>
    </row>
    <row r="125" spans="1:16" s="41" customFormat="1">
      <c r="A125" s="127" t="s">
        <v>149</v>
      </c>
      <c r="B125" s="113" t="s">
        <v>150</v>
      </c>
      <c r="C125" s="267">
        <f>'[13]Sch C'!D133</f>
        <v>0</v>
      </c>
      <c r="D125" s="267">
        <f>'[13]Sch C'!F133</f>
        <v>0</v>
      </c>
      <c r="E125" s="253">
        <f t="shared" si="26"/>
        <v>0</v>
      </c>
      <c r="F125" s="174"/>
      <c r="G125" s="174">
        <f t="shared" si="28"/>
        <v>0</v>
      </c>
      <c r="H125" s="175">
        <f t="shared" si="29"/>
        <v>0</v>
      </c>
      <c r="J125" s="255">
        <v>0</v>
      </c>
      <c r="K125" s="255">
        <v>0</v>
      </c>
      <c r="M125" s="231">
        <f t="shared" si="27"/>
        <v>0</v>
      </c>
      <c r="N125" s="237">
        <f>SUMMARY!M125</f>
        <v>0.23602473442063049</v>
      </c>
    </row>
    <row r="126" spans="1:16" s="41" customFormat="1">
      <c r="A126" s="40">
        <v>110</v>
      </c>
      <c r="B126" s="41" t="s">
        <v>69</v>
      </c>
      <c r="C126" s="267">
        <f>'[13]Sch C'!D134</f>
        <v>24053</v>
      </c>
      <c r="D126" s="267">
        <f>'[13]Sch C'!F134</f>
        <v>0</v>
      </c>
      <c r="E126" s="253">
        <f t="shared" si="26"/>
        <v>24053</v>
      </c>
      <c r="F126" s="174"/>
      <c r="G126" s="174">
        <f t="shared" si="28"/>
        <v>24053</v>
      </c>
      <c r="H126" s="175">
        <f t="shared" si="29"/>
        <v>1.0162046641347892E-2</v>
      </c>
      <c r="J126" s="133"/>
      <c r="K126" s="133"/>
      <c r="M126" s="231">
        <f t="shared" si="27"/>
        <v>2.1401370228668033</v>
      </c>
      <c r="N126" s="237">
        <f>SUMMARY!M126</f>
        <v>1.7813900962398777</v>
      </c>
    </row>
    <row r="127" spans="1:16" s="41" customFormat="1">
      <c r="A127" s="40">
        <v>111</v>
      </c>
      <c r="B127" s="113" t="s">
        <v>107</v>
      </c>
      <c r="C127" s="267">
        <f>'[13]Sch C'!D135</f>
        <v>0</v>
      </c>
      <c r="D127" s="267">
        <f>'[13]Sch C'!F135</f>
        <v>0</v>
      </c>
      <c r="E127" s="253">
        <f t="shared" si="26"/>
        <v>0</v>
      </c>
      <c r="F127" s="174"/>
      <c r="G127" s="174">
        <f t="shared" si="28"/>
        <v>0</v>
      </c>
      <c r="H127" s="175">
        <f t="shared" si="29"/>
        <v>0</v>
      </c>
      <c r="J127" s="133"/>
      <c r="K127" s="133"/>
      <c r="M127" s="231">
        <f t="shared" si="27"/>
        <v>0</v>
      </c>
      <c r="N127" s="237">
        <f>SUMMARY!M127</f>
        <v>1.0927472647255188E-2</v>
      </c>
    </row>
    <row r="128" spans="1:16" s="41" customFormat="1">
      <c r="A128" s="40">
        <v>230</v>
      </c>
      <c r="B128" s="113" t="s">
        <v>233</v>
      </c>
      <c r="C128" s="267">
        <f>'[13]Sch C'!D136</f>
        <v>0</v>
      </c>
      <c r="D128" s="267">
        <f>'[13]Sch C'!F136</f>
        <v>0</v>
      </c>
      <c r="E128" s="253">
        <f t="shared" si="26"/>
        <v>0</v>
      </c>
      <c r="F128" s="174"/>
      <c r="G128" s="174">
        <f t="shared" si="28"/>
        <v>0</v>
      </c>
      <c r="H128" s="175">
        <f t="shared" si="29"/>
        <v>0</v>
      </c>
      <c r="J128" s="133"/>
      <c r="K128" s="133"/>
      <c r="M128" s="231">
        <f t="shared" si="27"/>
        <v>0</v>
      </c>
      <c r="N128" s="237">
        <f>SUMMARY!M128</f>
        <v>2.802083759123259E-3</v>
      </c>
    </row>
    <row r="129" spans="1:16" s="41" customFormat="1">
      <c r="A129" s="40">
        <v>310</v>
      </c>
      <c r="B129" s="113" t="s">
        <v>77</v>
      </c>
      <c r="C129" s="267">
        <f>'[13]Sch C'!D137</f>
        <v>12755</v>
      </c>
      <c r="D129" s="267">
        <f>'[13]Sch C'!F137</f>
        <v>0</v>
      </c>
      <c r="E129" s="253">
        <f t="shared" si="26"/>
        <v>12755</v>
      </c>
      <c r="F129" s="177"/>
      <c r="G129" s="174">
        <f t="shared" si="28"/>
        <v>12755</v>
      </c>
      <c r="H129" s="175">
        <f t="shared" si="29"/>
        <v>5.3888040955553307E-3</v>
      </c>
      <c r="J129" s="133"/>
      <c r="K129" s="133"/>
      <c r="M129" s="231">
        <f t="shared" si="27"/>
        <v>1.1348874455022688</v>
      </c>
      <c r="N129" s="237">
        <f>SUMMARY!M129</f>
        <v>1.5442435472956095</v>
      </c>
    </row>
    <row r="130" spans="1:16" s="41" customFormat="1">
      <c r="A130" s="40">
        <v>330</v>
      </c>
      <c r="B130" s="113" t="s">
        <v>311</v>
      </c>
      <c r="C130" s="267">
        <f>'[13]Sch C'!D138</f>
        <v>0</v>
      </c>
      <c r="D130" s="267">
        <f>'[13]Sch C'!F138</f>
        <v>0</v>
      </c>
      <c r="E130" s="253">
        <f t="shared" si="26"/>
        <v>0</v>
      </c>
      <c r="F130" s="174"/>
      <c r="G130" s="174">
        <f t="shared" si="28"/>
        <v>0</v>
      </c>
      <c r="H130" s="175">
        <f t="shared" si="29"/>
        <v>0</v>
      </c>
      <c r="J130" s="133"/>
      <c r="K130" s="133"/>
      <c r="M130" s="231">
        <f t="shared" si="27"/>
        <v>0</v>
      </c>
      <c r="N130" s="237">
        <f>SUMMARY!M130</f>
        <v>9.9918702510230314E-2</v>
      </c>
    </row>
    <row r="131" spans="1:16" s="41" customFormat="1">
      <c r="A131" s="40">
        <v>390</v>
      </c>
      <c r="B131" s="113" t="s">
        <v>70</v>
      </c>
      <c r="C131" s="267">
        <f>'[13]Sch C'!D139</f>
        <v>0</v>
      </c>
      <c r="D131" s="267">
        <f>'[13]Sch C'!F139</f>
        <v>0</v>
      </c>
      <c r="E131" s="253">
        <f t="shared" si="26"/>
        <v>0</v>
      </c>
      <c r="F131" s="174">
        <v>0</v>
      </c>
      <c r="G131" s="174">
        <f t="shared" si="28"/>
        <v>0</v>
      </c>
      <c r="H131" s="175">
        <f t="shared" si="29"/>
        <v>0</v>
      </c>
      <c r="J131" s="133"/>
      <c r="K131" s="133"/>
      <c r="M131" s="231">
        <f t="shared" si="27"/>
        <v>0</v>
      </c>
      <c r="N131" s="237">
        <f>SUMMARY!M131</f>
        <v>3.731441236448526E-2</v>
      </c>
    </row>
    <row r="132" spans="1:16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6" s="41" customFormat="1">
      <c r="A133" s="40" t="s">
        <v>325</v>
      </c>
      <c r="B133" s="40" t="s">
        <v>235</v>
      </c>
      <c r="C133" s="267">
        <f>'[13]Sch C'!D141</f>
        <v>0</v>
      </c>
      <c r="D133" s="267">
        <f>'[13]Sch C'!F141</f>
        <v>0</v>
      </c>
      <c r="E133" s="253">
        <f t="shared" ref="E133:E138" si="30">SUM(C133:D133)</f>
        <v>0</v>
      </c>
      <c r="F133" s="177"/>
      <c r="G133" s="177">
        <f>IF(ISERROR(E133+F133)," ",(E133+F133))</f>
        <v>0</v>
      </c>
      <c r="H133" s="175">
        <f t="shared" ref="H133:H139" si="31">IF(ISERROR(G133/$G$183),"",(G133/$G$183))</f>
        <v>0</v>
      </c>
      <c r="J133" s="133"/>
      <c r="K133" s="133"/>
      <c r="M133" s="231">
        <f t="shared" ref="M133:M139" si="32">IFERROR(G133/G$198,0)</f>
        <v>0</v>
      </c>
      <c r="N133" s="237">
        <f>SUMMARY!M133</f>
        <v>0</v>
      </c>
    </row>
    <row r="134" spans="1:16" s="41" customFormat="1">
      <c r="A134" s="40" t="s">
        <v>326</v>
      </c>
      <c r="B134" s="40" t="s">
        <v>236</v>
      </c>
      <c r="C134" s="267">
        <f>'[13]Sch C'!D142</f>
        <v>0</v>
      </c>
      <c r="D134" s="267">
        <f>'[13]Sch C'!F142</f>
        <v>0</v>
      </c>
      <c r="E134" s="253">
        <f t="shared" si="30"/>
        <v>0</v>
      </c>
      <c r="F134" s="177"/>
      <c r="G134" s="177">
        <f t="shared" ref="G134:G139" si="33">IF(ISERROR(E134+F134),"",(E134+F134))</f>
        <v>0</v>
      </c>
      <c r="H134" s="175">
        <f t="shared" si="31"/>
        <v>0</v>
      </c>
      <c r="J134" s="133"/>
      <c r="K134" s="133"/>
      <c r="M134" s="231">
        <f t="shared" si="32"/>
        <v>0</v>
      </c>
      <c r="N134" s="237">
        <f>SUMMARY!M134</f>
        <v>0</v>
      </c>
    </row>
    <row r="135" spans="1:16" s="41" customFormat="1">
      <c r="A135" s="40" t="s">
        <v>327</v>
      </c>
      <c r="B135" s="40" t="s">
        <v>237</v>
      </c>
      <c r="C135" s="267">
        <f>'[13]Sch C'!D143</f>
        <v>0</v>
      </c>
      <c r="D135" s="267">
        <f>'[13]Sch C'!F143</f>
        <v>0</v>
      </c>
      <c r="E135" s="253">
        <f t="shared" si="30"/>
        <v>0</v>
      </c>
      <c r="F135" s="177"/>
      <c r="G135" s="177">
        <f t="shared" si="33"/>
        <v>0</v>
      </c>
      <c r="H135" s="175">
        <f t="shared" si="31"/>
        <v>0</v>
      </c>
      <c r="J135" s="133"/>
      <c r="K135" s="133"/>
      <c r="M135" s="231">
        <f t="shared" si="32"/>
        <v>0</v>
      </c>
      <c r="N135" s="237">
        <f>SUMMARY!M135</f>
        <v>0</v>
      </c>
    </row>
    <row r="136" spans="1:16" s="41" customFormat="1">
      <c r="A136" s="40" t="s">
        <v>328</v>
      </c>
      <c r="B136" s="40" t="s">
        <v>238</v>
      </c>
      <c r="C136" s="267">
        <f>'[13]Sch C'!D144</f>
        <v>0</v>
      </c>
      <c r="D136" s="267">
        <f>'[13]Sch C'!F144</f>
        <v>0</v>
      </c>
      <c r="E136" s="253">
        <f t="shared" si="30"/>
        <v>0</v>
      </c>
      <c r="F136" s="177"/>
      <c r="G136" s="177">
        <f t="shared" si="33"/>
        <v>0</v>
      </c>
      <c r="H136" s="175">
        <f t="shared" si="31"/>
        <v>0</v>
      </c>
      <c r="J136" s="133"/>
      <c r="K136" s="133"/>
      <c r="M136" s="231">
        <f t="shared" si="32"/>
        <v>0</v>
      </c>
      <c r="N136" s="237">
        <f>SUMMARY!M136</f>
        <v>1.1354398012526172E-3</v>
      </c>
    </row>
    <row r="137" spans="1:16" s="41" customFormat="1">
      <c r="A137" s="40" t="s">
        <v>351</v>
      </c>
      <c r="B137" s="40" t="s">
        <v>239</v>
      </c>
      <c r="C137" s="267">
        <f>'[13]Sch C'!D145</f>
        <v>0</v>
      </c>
      <c r="D137" s="267">
        <f>'[13]Sch C'!F145</f>
        <v>0</v>
      </c>
      <c r="E137" s="253">
        <f t="shared" si="30"/>
        <v>0</v>
      </c>
      <c r="F137" s="177"/>
      <c r="G137" s="177">
        <f t="shared" si="33"/>
        <v>0</v>
      </c>
      <c r="H137" s="175">
        <f t="shared" si="31"/>
        <v>0</v>
      </c>
      <c r="J137" s="133"/>
      <c r="K137" s="133"/>
      <c r="M137" s="231">
        <f t="shared" si="32"/>
        <v>0</v>
      </c>
      <c r="N137" s="237">
        <f>SUMMARY!M137</f>
        <v>3.7850567038636746E-3</v>
      </c>
    </row>
    <row r="138" spans="1:16" s="41" customFormat="1">
      <c r="A138" s="40">
        <v>490</v>
      </c>
      <c r="B138" s="113" t="s">
        <v>301</v>
      </c>
      <c r="C138" s="267">
        <f>'[13]Sch C'!D146</f>
        <v>0</v>
      </c>
      <c r="D138" s="267">
        <f>'[13]Sch C'!F146</f>
        <v>0</v>
      </c>
      <c r="E138" s="253">
        <f t="shared" si="30"/>
        <v>0</v>
      </c>
      <c r="F138" s="177"/>
      <c r="G138" s="177">
        <f>IF(ISERROR(E138+F138),"",(E138+F138))</f>
        <v>0</v>
      </c>
      <c r="H138" s="175">
        <f t="shared" si="31"/>
        <v>0</v>
      </c>
      <c r="J138" s="133"/>
      <c r="K138" s="133"/>
      <c r="M138" s="231">
        <f t="shared" si="32"/>
        <v>0</v>
      </c>
      <c r="N138" s="237">
        <f>SUMMARY!M138</f>
        <v>0.12069725087315321</v>
      </c>
    </row>
    <row r="139" spans="1:16" s="41" customFormat="1">
      <c r="A139" s="40"/>
      <c r="B139" s="113" t="s">
        <v>71</v>
      </c>
      <c r="C139" s="267">
        <f>SUM(C121:C138)</f>
        <v>273770</v>
      </c>
      <c r="D139" s="267">
        <f>SUM(D121:D138)</f>
        <v>26363</v>
      </c>
      <c r="E139" s="176">
        <f>SUM(E121:E138)</f>
        <v>300133</v>
      </c>
      <c r="F139" s="176">
        <f>SUM(F121:F138)</f>
        <v>0</v>
      </c>
      <c r="G139" s="177">
        <f t="shared" si="33"/>
        <v>300133</v>
      </c>
      <c r="H139" s="175">
        <f t="shared" si="31"/>
        <v>0.12680187688054159</v>
      </c>
      <c r="J139" s="133"/>
      <c r="K139" s="133"/>
      <c r="M139" s="231">
        <f t="shared" si="32"/>
        <v>26.704600053385533</v>
      </c>
      <c r="N139" s="237">
        <f>SUMMARY!M139</f>
        <v>32.92698381771195</v>
      </c>
      <c r="O139" s="232">
        <f>M139/N139-1</f>
        <v>-0.18897521251185168</v>
      </c>
      <c r="P139" s="172">
        <f>IF(O139&gt;=0.2,1.6,0)</f>
        <v>0</v>
      </c>
    </row>
    <row r="140" spans="1:16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6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6" s="41" customFormat="1">
      <c r="A142" s="127" t="s">
        <v>201</v>
      </c>
      <c r="B142" s="113" t="s">
        <v>73</v>
      </c>
      <c r="C142" s="267">
        <f>'[13]Sch C'!D150</f>
        <v>0</v>
      </c>
      <c r="D142" s="267">
        <f>'[13]Sch C'!F150</f>
        <v>0</v>
      </c>
      <c r="E142" s="253">
        <f t="shared" ref="E142:E146" si="34">SUM(C142:D142)</f>
        <v>0</v>
      </c>
      <c r="F142" s="174"/>
      <c r="G142" s="174">
        <f t="shared" ref="G142:G147" si="35">IF(ISERROR(E142+F142),"",(E142+F142))</f>
        <v>0</v>
      </c>
      <c r="H142" s="175">
        <f t="shared" ref="H142:H147" si="36">IF(ISERROR(G142/$G$183),"",(G142/$G$183))</f>
        <v>0</v>
      </c>
      <c r="J142" s="255">
        <v>0</v>
      </c>
      <c r="K142" s="255">
        <v>0</v>
      </c>
      <c r="M142" s="231">
        <f t="shared" ref="M142:M147" si="37">IFERROR(G142/G$198,0)</f>
        <v>0</v>
      </c>
      <c r="N142" s="237">
        <f>SUMMARY!M142</f>
        <v>3.3195038128068526</v>
      </c>
    </row>
    <row r="143" spans="1:16" s="41" customFormat="1">
      <c r="A143" s="127" t="s">
        <v>202</v>
      </c>
      <c r="B143" s="113" t="s">
        <v>23</v>
      </c>
      <c r="C143" s="267">
        <f>'[13]Sch C'!D151</f>
        <v>0</v>
      </c>
      <c r="D143" s="267">
        <f>'[13]Sch C'!F151</f>
        <v>0</v>
      </c>
      <c r="E143" s="253">
        <f t="shared" si="34"/>
        <v>0</v>
      </c>
      <c r="F143" s="177"/>
      <c r="G143" s="177">
        <f t="shared" si="35"/>
        <v>0</v>
      </c>
      <c r="H143" s="175">
        <f t="shared" si="36"/>
        <v>0</v>
      </c>
      <c r="J143" s="133"/>
      <c r="K143" s="133"/>
      <c r="M143" s="231">
        <f t="shared" si="37"/>
        <v>0</v>
      </c>
      <c r="N143" s="237">
        <f>SUMMARY!M143</f>
        <v>0.67458000081751668</v>
      </c>
    </row>
    <row r="144" spans="1:16" s="41" customFormat="1">
      <c r="A144" s="127">
        <v>110</v>
      </c>
      <c r="B144" s="113" t="s">
        <v>258</v>
      </c>
      <c r="C144" s="267">
        <f>'[13]Sch C'!D152</f>
        <v>0</v>
      </c>
      <c r="D144" s="267">
        <f>'[13]Sch C'!F152</f>
        <v>0</v>
      </c>
      <c r="E144" s="253">
        <f t="shared" si="34"/>
        <v>0</v>
      </c>
      <c r="F144" s="177"/>
      <c r="G144" s="177">
        <f t="shared" si="35"/>
        <v>0</v>
      </c>
      <c r="H144" s="175">
        <f t="shared" si="36"/>
        <v>0</v>
      </c>
      <c r="J144" s="133"/>
      <c r="K144" s="133"/>
      <c r="M144" s="231">
        <f t="shared" si="37"/>
        <v>0</v>
      </c>
      <c r="N144" s="237">
        <f>SUMMARY!M144</f>
        <v>0.19288769592013771</v>
      </c>
    </row>
    <row r="145" spans="1:16" s="41" customFormat="1">
      <c r="A145" s="127" t="s">
        <v>241</v>
      </c>
      <c r="B145" s="113" t="s">
        <v>77</v>
      </c>
      <c r="C145" s="267">
        <f>'[13]Sch C'!D153</f>
        <v>0</v>
      </c>
      <c r="D145" s="267">
        <f>'[13]Sch C'!F153</f>
        <v>0</v>
      </c>
      <c r="E145" s="253">
        <f t="shared" si="34"/>
        <v>0</v>
      </c>
      <c r="F145" s="177"/>
      <c r="G145" s="177">
        <f t="shared" si="35"/>
        <v>0</v>
      </c>
      <c r="H145" s="175">
        <f t="shared" si="36"/>
        <v>0</v>
      </c>
      <c r="J145" s="133"/>
      <c r="K145" s="133"/>
      <c r="M145" s="231">
        <f t="shared" si="37"/>
        <v>0</v>
      </c>
      <c r="N145" s="237">
        <f>SUMMARY!M145</f>
        <v>0.1348362014542713</v>
      </c>
    </row>
    <row r="146" spans="1:16" s="41" customFormat="1">
      <c r="A146" s="127" t="s">
        <v>242</v>
      </c>
      <c r="B146" s="113" t="s">
        <v>301</v>
      </c>
      <c r="C146" s="267">
        <f>'[13]Sch C'!D154</f>
        <v>3357</v>
      </c>
      <c r="D146" s="267">
        <f>'[13]Sch C'!F154</f>
        <v>0</v>
      </c>
      <c r="E146" s="253">
        <f t="shared" si="34"/>
        <v>3357</v>
      </c>
      <c r="F146" s="177"/>
      <c r="G146" s="177">
        <f t="shared" si="35"/>
        <v>3357</v>
      </c>
      <c r="H146" s="175">
        <f t="shared" si="36"/>
        <v>1.4182842296181298E-3</v>
      </c>
      <c r="J146" s="133"/>
      <c r="K146" s="133"/>
      <c r="M146" s="231">
        <f t="shared" si="37"/>
        <v>0.29869205445324315</v>
      </c>
      <c r="N146" s="237">
        <f>SUMMARY!M146</f>
        <v>0.22358626390346037</v>
      </c>
    </row>
    <row r="147" spans="1:16" s="41" customFormat="1">
      <c r="A147" s="40"/>
      <c r="B147" s="113" t="s">
        <v>243</v>
      </c>
      <c r="C147" s="267">
        <f>SUM(C142:C146)</f>
        <v>3357</v>
      </c>
      <c r="D147" s="267">
        <f>SUM(D142:D146)</f>
        <v>0</v>
      </c>
      <c r="E147" s="177">
        <f>SUM(E142:E146)</f>
        <v>3357</v>
      </c>
      <c r="F147" s="177">
        <f>SUM(F142:F146)</f>
        <v>0</v>
      </c>
      <c r="G147" s="177">
        <f t="shared" si="35"/>
        <v>3357</v>
      </c>
      <c r="H147" s="198">
        <f t="shared" si="36"/>
        <v>1.4182842296181298E-3</v>
      </c>
      <c r="J147" s="133"/>
      <c r="K147" s="133"/>
      <c r="M147" s="231">
        <f t="shared" si="37"/>
        <v>0.29869205445324315</v>
      </c>
      <c r="N147" s="237">
        <f>SUMMARY!M147</f>
        <v>4.5453939749022387</v>
      </c>
      <c r="O147" s="232">
        <f>M147/N147-1</f>
        <v>-0.93428687235859076</v>
      </c>
      <c r="P147" s="172">
        <f>IF(O147&gt;=0.2,0.3,0)</f>
        <v>0</v>
      </c>
    </row>
    <row r="148" spans="1:16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6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6" s="41" customFormat="1">
      <c r="A150" s="127" t="s">
        <v>201</v>
      </c>
      <c r="B150" s="113" t="s">
        <v>40</v>
      </c>
      <c r="C150" s="267">
        <f>'[13]Sch C'!D158</f>
        <v>650997</v>
      </c>
      <c r="D150" s="267">
        <f>'[13]Sch C'!F158</f>
        <v>0</v>
      </c>
      <c r="E150" s="253">
        <f t="shared" ref="E150:E163" si="38">SUM(C150:D150)</f>
        <v>650997</v>
      </c>
      <c r="F150" s="177"/>
      <c r="G150" s="177">
        <f>IF(ISERROR(E150+F150),"",(E150+F150))</f>
        <v>650997</v>
      </c>
      <c r="H150" s="175">
        <f>IF(ISERROR(G150/$G$183),"",(G150/$G$183))</f>
        <v>0.27503687179884229</v>
      </c>
      <c r="J150" s="255">
        <v>49903</v>
      </c>
      <c r="K150" s="255">
        <v>53011.519999999997</v>
      </c>
      <c r="M150" s="231">
        <f t="shared" ref="M150:M164" si="39">IFERROR(G150/G$198,0)</f>
        <v>57.923035857282677</v>
      </c>
      <c r="N150" s="237">
        <f>SUMMARY!M150</f>
        <v>36.736125288969433</v>
      </c>
    </row>
    <row r="151" spans="1:16" s="41" customFormat="1">
      <c r="A151" s="127" t="s">
        <v>202</v>
      </c>
      <c r="B151" s="113" t="s">
        <v>76</v>
      </c>
      <c r="C151" s="267">
        <f>'[13]Sch C'!D159</f>
        <v>0</v>
      </c>
      <c r="D151" s="267">
        <f>'[13]Sch C'!F159</f>
        <v>72429</v>
      </c>
      <c r="E151" s="253">
        <f t="shared" si="38"/>
        <v>72429</v>
      </c>
      <c r="F151" s="177"/>
      <c r="G151" s="177">
        <f>IF(ISERROR(E151+F151),"",(E151+F151))</f>
        <v>72429</v>
      </c>
      <c r="H151" s="175">
        <f>IF(ISERROR(G151/$G$183),"",(G151/$G$183))</f>
        <v>3.0600211041707334E-2</v>
      </c>
      <c r="J151" s="133"/>
      <c r="K151" s="133"/>
      <c r="M151" s="231">
        <f t="shared" si="39"/>
        <v>6.4444345582347182</v>
      </c>
      <c r="N151" s="237">
        <f>SUMMARY!M151</f>
        <v>6.0365011649612361</v>
      </c>
    </row>
    <row r="152" spans="1:16" s="41" customFormat="1">
      <c r="A152" s="127">
        <v>110</v>
      </c>
      <c r="B152" s="113" t="s">
        <v>331</v>
      </c>
      <c r="C152" s="267">
        <f>'[13]Sch C'!D160</f>
        <v>0</v>
      </c>
      <c r="D152" s="267">
        <f>'[13]Sch C'!F160</f>
        <v>0</v>
      </c>
      <c r="E152" s="253">
        <f t="shared" si="38"/>
        <v>0</v>
      </c>
      <c r="F152" s="177"/>
      <c r="G152" s="177">
        <f t="shared" ref="G152:G163" si="40">IF(ISERROR(E152+F152),"",(E152+F152))</f>
        <v>0</v>
      </c>
      <c r="H152" s="175">
        <f t="shared" ref="H152:H163" si="41">IF(ISERROR(G152/$G$183),"",(G152/$G$183))</f>
        <v>0</v>
      </c>
      <c r="J152" s="133"/>
      <c r="K152" s="133"/>
      <c r="M152" s="231">
        <f t="shared" si="39"/>
        <v>0</v>
      </c>
      <c r="N152" s="237">
        <f>SUMMARY!M152</f>
        <v>0.29206527416329442</v>
      </c>
    </row>
    <row r="153" spans="1:16" s="41" customFormat="1">
      <c r="A153" s="40">
        <v>310</v>
      </c>
      <c r="B153" s="113" t="s">
        <v>77</v>
      </c>
      <c r="C153" s="267">
        <f>'[13]Sch C'!D161</f>
        <v>0</v>
      </c>
      <c r="D153" s="267">
        <f>'[13]Sch C'!F161</f>
        <v>0</v>
      </c>
      <c r="E153" s="253">
        <f t="shared" si="38"/>
        <v>0</v>
      </c>
      <c r="F153" s="177"/>
      <c r="G153" s="177">
        <f t="shared" si="40"/>
        <v>0</v>
      </c>
      <c r="H153" s="175">
        <f t="shared" si="41"/>
        <v>0</v>
      </c>
      <c r="J153" s="200"/>
      <c r="K153" s="200"/>
      <c r="M153" s="231">
        <f t="shared" si="39"/>
        <v>0</v>
      </c>
      <c r="N153" s="237">
        <f>SUMMARY!M153</f>
        <v>0.26431149201331644</v>
      </c>
    </row>
    <row r="154" spans="1:16" s="41" customFormat="1">
      <c r="A154" s="40">
        <v>313</v>
      </c>
      <c r="B154" s="113" t="s">
        <v>78</v>
      </c>
      <c r="C154" s="267">
        <f>'[13]Sch C'!D162</f>
        <v>1665</v>
      </c>
      <c r="D154" s="267">
        <f>'[13]Sch C'!F162</f>
        <v>0</v>
      </c>
      <c r="E154" s="253">
        <f t="shared" si="38"/>
        <v>1665</v>
      </c>
      <c r="F154" s="177"/>
      <c r="G154" s="177">
        <f t="shared" si="40"/>
        <v>1665</v>
      </c>
      <c r="H154" s="175">
        <f t="shared" si="41"/>
        <v>7.0343855892588205E-4</v>
      </c>
      <c r="J154" s="200"/>
      <c r="K154" s="200"/>
      <c r="M154" s="231">
        <f t="shared" si="39"/>
        <v>0.14814485274490613</v>
      </c>
      <c r="N154" s="237">
        <f>SUMMARY!M154</f>
        <v>0.19712143301586438</v>
      </c>
    </row>
    <row r="155" spans="1:16" s="41" customFormat="1">
      <c r="A155" s="40">
        <v>314</v>
      </c>
      <c r="B155" s="113" t="s">
        <v>79</v>
      </c>
      <c r="C155" s="267">
        <f>'[13]Sch C'!D163</f>
        <v>1725</v>
      </c>
      <c r="D155" s="267">
        <f>'[13]Sch C'!F163</f>
        <v>0</v>
      </c>
      <c r="E155" s="253">
        <f t="shared" si="38"/>
        <v>1725</v>
      </c>
      <c r="F155" s="177"/>
      <c r="G155" s="177">
        <f t="shared" si="40"/>
        <v>1725</v>
      </c>
      <c r="H155" s="175">
        <f t="shared" si="41"/>
        <v>7.2878769618447232E-4</v>
      </c>
      <c r="J155" s="200"/>
      <c r="K155" s="200"/>
      <c r="M155" s="231">
        <f t="shared" si="39"/>
        <v>0.15348340599697483</v>
      </c>
      <c r="N155" s="237">
        <f>SUMMARY!M155</f>
        <v>0.1314975542626681</v>
      </c>
    </row>
    <row r="156" spans="1:16" s="41" customFormat="1">
      <c r="A156" s="40">
        <v>315</v>
      </c>
      <c r="B156" s="113" t="s">
        <v>80</v>
      </c>
      <c r="C156" s="267">
        <f>'[13]Sch C'!D164</f>
        <v>0</v>
      </c>
      <c r="D156" s="267">
        <f>'[13]Sch C'!F164</f>
        <v>0</v>
      </c>
      <c r="E156" s="253">
        <f t="shared" si="38"/>
        <v>0</v>
      </c>
      <c r="F156" s="177"/>
      <c r="G156" s="177">
        <f t="shared" si="40"/>
        <v>0</v>
      </c>
      <c r="H156" s="175">
        <f t="shared" si="41"/>
        <v>0</v>
      </c>
      <c r="J156" s="200"/>
      <c r="K156" s="200"/>
      <c r="M156" s="231">
        <f t="shared" si="39"/>
        <v>0</v>
      </c>
      <c r="N156" s="237">
        <f>SUMMARY!M156</f>
        <v>1.5587317591595928E-2</v>
      </c>
    </row>
    <row r="157" spans="1:16" s="41" customFormat="1">
      <c r="A157" s="40">
        <v>316</v>
      </c>
      <c r="B157" s="113" t="s">
        <v>81</v>
      </c>
      <c r="C157" s="267">
        <f>'[13]Sch C'!D165</f>
        <v>2915</v>
      </c>
      <c r="D157" s="267">
        <f>'[13]Sch C'!F165</f>
        <v>0</v>
      </c>
      <c r="E157" s="253">
        <f t="shared" si="38"/>
        <v>2915</v>
      </c>
      <c r="F157" s="177"/>
      <c r="G157" s="177">
        <f t="shared" si="40"/>
        <v>2915</v>
      </c>
      <c r="H157" s="175">
        <f t="shared" si="41"/>
        <v>1.2315455851465143E-3</v>
      </c>
      <c r="J157" s="200"/>
      <c r="K157" s="200"/>
      <c r="M157" s="231">
        <f t="shared" si="39"/>
        <v>0.25936471216300383</v>
      </c>
      <c r="N157" s="237">
        <f>SUMMARY!M157</f>
        <v>0.15464235917140146</v>
      </c>
    </row>
    <row r="158" spans="1:16" s="41" customFormat="1">
      <c r="A158" s="40">
        <v>317</v>
      </c>
      <c r="B158" s="113" t="s">
        <v>82</v>
      </c>
      <c r="C158" s="267">
        <f>'[13]Sch C'!D166</f>
        <v>4353</v>
      </c>
      <c r="D158" s="267">
        <f>'[13]Sch C'!F166</f>
        <v>0</v>
      </c>
      <c r="E158" s="253">
        <f t="shared" si="38"/>
        <v>4353</v>
      </c>
      <c r="F158" s="177"/>
      <c r="G158" s="177">
        <f t="shared" si="40"/>
        <v>4353</v>
      </c>
      <c r="H158" s="175">
        <f t="shared" si="41"/>
        <v>1.8390799081107294E-3</v>
      </c>
      <c r="J158" s="200"/>
      <c r="K158" s="200"/>
      <c r="M158" s="231">
        <f t="shared" si="39"/>
        <v>0.38731203843758344</v>
      </c>
      <c r="N158" s="237">
        <f>SUMMARY!M158</f>
        <v>0.15845970778321275</v>
      </c>
    </row>
    <row r="159" spans="1:16" s="41" customFormat="1">
      <c r="A159" s="40">
        <v>318</v>
      </c>
      <c r="B159" s="113" t="s">
        <v>179</v>
      </c>
      <c r="C159" s="267">
        <f>'[13]Sch C'!D167</f>
        <v>274233</v>
      </c>
      <c r="D159" s="267">
        <f>'[13]Sch C'!F167</f>
        <v>0</v>
      </c>
      <c r="E159" s="253">
        <f t="shared" si="38"/>
        <v>274233</v>
      </c>
      <c r="F159" s="177"/>
      <c r="G159" s="177">
        <f t="shared" si="40"/>
        <v>274233</v>
      </c>
      <c r="H159" s="175">
        <f t="shared" si="41"/>
        <v>0.11585949929725009</v>
      </c>
      <c r="J159" s="200"/>
      <c r="K159" s="200"/>
      <c r="M159" s="231">
        <f t="shared" si="39"/>
        <v>24.40012456624255</v>
      </c>
      <c r="N159" s="237">
        <f>SUMMARY!M159</f>
        <v>10.207996493761893</v>
      </c>
    </row>
    <row r="160" spans="1:16" s="41" customFormat="1">
      <c r="A160" s="40">
        <v>319</v>
      </c>
      <c r="B160" s="113" t="s">
        <v>83</v>
      </c>
      <c r="C160" s="267">
        <f>'[13]Sch C'!D168</f>
        <v>0</v>
      </c>
      <c r="D160" s="267">
        <f>'[13]Sch C'!F168</f>
        <v>0</v>
      </c>
      <c r="E160" s="253">
        <f t="shared" si="38"/>
        <v>0</v>
      </c>
      <c r="F160" s="177"/>
      <c r="G160" s="177">
        <f t="shared" si="40"/>
        <v>0</v>
      </c>
      <c r="H160" s="175">
        <f t="shared" si="41"/>
        <v>0</v>
      </c>
      <c r="J160" s="133"/>
      <c r="K160" s="133"/>
      <c r="M160" s="231">
        <f t="shared" si="39"/>
        <v>0</v>
      </c>
      <c r="N160" s="237">
        <f>SUMMARY!M160</f>
        <v>2.7094781518673439</v>
      </c>
    </row>
    <row r="161" spans="1:16" s="41" customFormat="1">
      <c r="A161" s="40">
        <v>391</v>
      </c>
      <c r="B161" s="113" t="s">
        <v>84</v>
      </c>
      <c r="C161" s="267">
        <f>'[13]Sch C'!D169</f>
        <v>166</v>
      </c>
      <c r="D161" s="267">
        <f>'[13]Sch C'!F169</f>
        <v>0</v>
      </c>
      <c r="E161" s="253">
        <f t="shared" si="38"/>
        <v>166</v>
      </c>
      <c r="F161" s="177"/>
      <c r="G161" s="177">
        <f t="shared" si="40"/>
        <v>166</v>
      </c>
      <c r="H161" s="175">
        <f t="shared" si="41"/>
        <v>7.0132613082099951E-5</v>
      </c>
      <c r="J161" s="133"/>
      <c r="K161" s="133"/>
      <c r="M161" s="231">
        <f t="shared" si="39"/>
        <v>1.4769997330723374E-2</v>
      </c>
      <c r="N161" s="237">
        <f>SUMMARY!M161</f>
        <v>2.2617960840952134E-3</v>
      </c>
    </row>
    <row r="162" spans="1:16" s="41" customFormat="1">
      <c r="A162" s="40">
        <v>392</v>
      </c>
      <c r="B162" s="113" t="s">
        <v>245</v>
      </c>
      <c r="C162" s="267">
        <f>'[13]Sch C'!D170</f>
        <v>3813</v>
      </c>
      <c r="D162" s="267">
        <f>'[13]Sch C'!F170</f>
        <v>0</v>
      </c>
      <c r="E162" s="253">
        <f t="shared" si="38"/>
        <v>3813</v>
      </c>
      <c r="F162" s="177"/>
      <c r="G162" s="177">
        <f t="shared" si="40"/>
        <v>3813</v>
      </c>
      <c r="H162" s="175">
        <f t="shared" si="41"/>
        <v>1.6109376727834164E-3</v>
      </c>
      <c r="J162" s="133"/>
      <c r="K162" s="133"/>
      <c r="M162" s="231">
        <f t="shared" si="39"/>
        <v>0.33926505916896521</v>
      </c>
      <c r="N162" s="237">
        <f>SUMMARY!M162</f>
        <v>0.21066164348098596</v>
      </c>
    </row>
    <row r="163" spans="1:16" s="41" customFormat="1">
      <c r="A163" s="40">
        <v>490</v>
      </c>
      <c r="B163" s="113" t="s">
        <v>301</v>
      </c>
      <c r="C163" s="267">
        <f>'[13]Sch C'!D171</f>
        <v>0</v>
      </c>
      <c r="D163" s="267">
        <f>'[13]Sch C'!F171</f>
        <v>0</v>
      </c>
      <c r="E163" s="253">
        <f t="shared" si="38"/>
        <v>0</v>
      </c>
      <c r="F163" s="177"/>
      <c r="G163" s="177">
        <f t="shared" si="40"/>
        <v>0</v>
      </c>
      <c r="H163" s="175">
        <f t="shared" si="41"/>
        <v>0</v>
      </c>
      <c r="J163" s="133"/>
      <c r="K163" s="133"/>
      <c r="M163" s="231">
        <f t="shared" si="39"/>
        <v>0</v>
      </c>
      <c r="N163" s="237">
        <f>SUMMARY!M163</f>
        <v>0.31220961127082963</v>
      </c>
    </row>
    <row r="164" spans="1:16" s="41" customFormat="1">
      <c r="A164" s="40"/>
      <c r="B164" s="199" t="s">
        <v>86</v>
      </c>
      <c r="C164" s="267">
        <f>SUM(C150:C163)</f>
        <v>939867</v>
      </c>
      <c r="D164" s="267">
        <f>SUM(D150:D163)</f>
        <v>72429</v>
      </c>
      <c r="E164" s="177">
        <f>SUM(E150:E163)</f>
        <v>1012296</v>
      </c>
      <c r="F164" s="177">
        <f>SUM(F150:F163)</f>
        <v>0</v>
      </c>
      <c r="G164" s="177">
        <f>IF(ISERROR(E164+F164),"",(E164+F164))</f>
        <v>1012296</v>
      </c>
      <c r="H164" s="175">
        <f>IF(ISERROR(G164/$G$183),"",(G164/$G$183))</f>
        <v>0.42768050417203285</v>
      </c>
      <c r="J164" s="133"/>
      <c r="K164" s="133"/>
      <c r="M164" s="231">
        <f t="shared" si="39"/>
        <v>90.069935047602101</v>
      </c>
      <c r="N164" s="237">
        <f>SUMMARY!M164</f>
        <v>57.428919288397175</v>
      </c>
      <c r="O164" s="232">
        <f>M164/N164-1</f>
        <v>0.56837245352446764</v>
      </c>
      <c r="P164" s="172">
        <f>IF(O164&gt;=0.2,3.5,0)</f>
        <v>3.5</v>
      </c>
    </row>
    <row r="165" spans="1:16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6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6" s="41" customFormat="1">
      <c r="A167" s="201" t="s">
        <v>198</v>
      </c>
      <c r="B167" s="206" t="s">
        <v>278</v>
      </c>
      <c r="C167" s="267">
        <f>'[13]Sch C'!D186</f>
        <v>0</v>
      </c>
      <c r="D167" s="267">
        <f>'[13]Sch C'!F186</f>
        <v>0</v>
      </c>
      <c r="E167" s="253">
        <f t="shared" ref="E167:E180" si="4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56">
        <v>0</v>
      </c>
      <c r="K167" s="256">
        <v>0</v>
      </c>
      <c r="M167" s="231">
        <f t="shared" ref="M167:M181" si="43">IFERROR(G167/G$198,0)</f>
        <v>0</v>
      </c>
      <c r="N167" s="237">
        <f>SUMMARY!M167</f>
        <v>0</v>
      </c>
    </row>
    <row r="168" spans="1:16" s="41" customFormat="1">
      <c r="A168" s="201" t="s">
        <v>279</v>
      </c>
      <c r="B168" s="207" t="s">
        <v>341</v>
      </c>
      <c r="C168" s="267">
        <f>'[13]Sch C'!D187</f>
        <v>0</v>
      </c>
      <c r="D168" s="267">
        <f>'[13]Sch C'!F187</f>
        <v>0</v>
      </c>
      <c r="E168" s="253">
        <f t="shared" si="4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  <c r="M168" s="231">
        <f t="shared" si="43"/>
        <v>0</v>
      </c>
      <c r="N168" s="237">
        <f>SUMMARY!M168</f>
        <v>0</v>
      </c>
    </row>
    <row r="169" spans="1:16" s="41" customFormat="1">
      <c r="A169" s="201" t="s">
        <v>280</v>
      </c>
      <c r="B169" s="207" t="s">
        <v>281</v>
      </c>
      <c r="C169" s="267">
        <f>'[13]Sch C'!D188</f>
        <v>0</v>
      </c>
      <c r="D169" s="267">
        <f>'[13]Sch C'!F188</f>
        <v>0</v>
      </c>
      <c r="E169" s="253">
        <f t="shared" si="4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  <c r="M169" s="231">
        <f t="shared" si="43"/>
        <v>0</v>
      </c>
      <c r="N169" s="237">
        <f>SUMMARY!M169</f>
        <v>0</v>
      </c>
    </row>
    <row r="170" spans="1:16" s="41" customFormat="1">
      <c r="A170" s="201" t="s">
        <v>202</v>
      </c>
      <c r="B170" s="207" t="s">
        <v>282</v>
      </c>
      <c r="C170" s="267">
        <f>'[13]Sch C'!D189</f>
        <v>2800</v>
      </c>
      <c r="D170" s="267">
        <f>'[13]Sch C'!F189</f>
        <v>0</v>
      </c>
      <c r="E170" s="253">
        <f t="shared" si="42"/>
        <v>2800</v>
      </c>
      <c r="F170" s="177"/>
      <c r="G170" s="177">
        <f>IF(ISERROR(E170+F170),"",(E170+F170))</f>
        <v>2800</v>
      </c>
      <c r="H170" s="175">
        <f>IF(ISERROR(G170/$G$183),"",(G170/$G$183))</f>
        <v>1.1829597387342161E-3</v>
      </c>
      <c r="I170" s="209"/>
      <c r="J170" s="205"/>
      <c r="K170" s="40"/>
      <c r="M170" s="231">
        <f t="shared" si="43"/>
        <v>0.24913248509653885</v>
      </c>
      <c r="N170" s="237">
        <f>SUMMARY!M170</f>
        <v>0.44454739098642471</v>
      </c>
    </row>
    <row r="171" spans="1:16" s="41" customFormat="1">
      <c r="A171" s="201" t="s">
        <v>283</v>
      </c>
      <c r="B171" s="207" t="s">
        <v>284</v>
      </c>
      <c r="C171" s="267">
        <f>'[13]Sch C'!D190</f>
        <v>0</v>
      </c>
      <c r="D171" s="267">
        <f>'[13]Sch C'!F190</f>
        <v>0</v>
      </c>
      <c r="E171" s="253">
        <f t="shared" si="4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  <c r="M171" s="231">
        <f t="shared" si="43"/>
        <v>0</v>
      </c>
      <c r="N171" s="237">
        <f>SUMMARY!M171</f>
        <v>4.7325130916209086E-3</v>
      </c>
    </row>
    <row r="172" spans="1:16" s="41" customFormat="1">
      <c r="A172" s="201" t="s">
        <v>285</v>
      </c>
      <c r="B172" s="207" t="s">
        <v>286</v>
      </c>
      <c r="C172" s="267">
        <f>'[13]Sch C'!D191</f>
        <v>6174</v>
      </c>
      <c r="D172" s="267">
        <f>'[13]Sch C'!F191</f>
        <v>0</v>
      </c>
      <c r="E172" s="253">
        <f t="shared" si="42"/>
        <v>6174</v>
      </c>
      <c r="F172" s="177"/>
      <c r="G172" s="177">
        <f t="shared" ref="G172:G181" si="44">IF(ISERROR(E172+F172),"",(E172+F172))</f>
        <v>6174</v>
      </c>
      <c r="H172" s="175">
        <f t="shared" ref="H172:H180" si="45">IF(ISERROR(G172/$G$183),"",(G172/$G$183))</f>
        <v>2.6084262239089461E-3</v>
      </c>
      <c r="I172" s="209"/>
      <c r="J172" s="205"/>
      <c r="K172" s="40"/>
      <c r="M172" s="231">
        <f t="shared" si="43"/>
        <v>0.54933712963786818</v>
      </c>
      <c r="N172" s="237">
        <f>SUMMARY!M172</f>
        <v>0.29515984721522032</v>
      </c>
    </row>
    <row r="173" spans="1:16" s="41" customFormat="1">
      <c r="A173" s="201" t="s">
        <v>287</v>
      </c>
      <c r="B173" s="207" t="s">
        <v>288</v>
      </c>
      <c r="C173" s="267">
        <f>'[13]Sch C'!D192</f>
        <v>127</v>
      </c>
      <c r="D173" s="267">
        <f>'[13]Sch C'!F192</f>
        <v>0</v>
      </c>
      <c r="E173" s="253">
        <f t="shared" si="42"/>
        <v>127</v>
      </c>
      <c r="F173" s="177"/>
      <c r="G173" s="177">
        <f t="shared" si="44"/>
        <v>127</v>
      </c>
      <c r="H173" s="175">
        <f t="shared" si="45"/>
        <v>5.365567386401623E-5</v>
      </c>
      <c r="I173" s="209"/>
      <c r="J173" s="205"/>
      <c r="K173" s="40"/>
      <c r="M173" s="231">
        <f t="shared" si="43"/>
        <v>1.1299937716878726E-2</v>
      </c>
      <c r="N173" s="237">
        <f>SUMMARY!M173</f>
        <v>9.3414903328655319E-2</v>
      </c>
    </row>
    <row r="174" spans="1:16" s="41" customFormat="1">
      <c r="A174" s="201" t="s">
        <v>289</v>
      </c>
      <c r="B174" s="207" t="s">
        <v>290</v>
      </c>
      <c r="C174" s="267">
        <f>'[13]Sch C'!D193</f>
        <v>0</v>
      </c>
      <c r="D174" s="267">
        <f>'[13]Sch C'!F193</f>
        <v>0</v>
      </c>
      <c r="E174" s="253">
        <f t="shared" si="42"/>
        <v>0</v>
      </c>
      <c r="F174" s="177"/>
      <c r="G174" s="177">
        <f t="shared" si="44"/>
        <v>0</v>
      </c>
      <c r="H174" s="175">
        <f t="shared" si="45"/>
        <v>0</v>
      </c>
      <c r="I174" s="209"/>
      <c r="J174" s="205"/>
      <c r="K174" s="40"/>
      <c r="M174" s="231">
        <f t="shared" si="43"/>
        <v>0</v>
      </c>
      <c r="N174" s="237">
        <f>SUMMARY!M174</f>
        <v>0</v>
      </c>
    </row>
    <row r="175" spans="1:16" s="41" customFormat="1">
      <c r="A175" s="201" t="s">
        <v>291</v>
      </c>
      <c r="B175" s="207" t="s">
        <v>292</v>
      </c>
      <c r="C175" s="267">
        <f>'[13]Sch C'!D194</f>
        <v>0</v>
      </c>
      <c r="D175" s="267">
        <f>'[13]Sch C'!F194</f>
        <v>0</v>
      </c>
      <c r="E175" s="253">
        <f t="shared" si="42"/>
        <v>0</v>
      </c>
      <c r="F175" s="177"/>
      <c r="G175" s="177">
        <f t="shared" si="44"/>
        <v>0</v>
      </c>
      <c r="H175" s="175">
        <f t="shared" si="45"/>
        <v>0</v>
      </c>
      <c r="I175" s="209"/>
      <c r="J175" s="205"/>
      <c r="K175" s="40"/>
      <c r="M175" s="231">
        <f t="shared" si="43"/>
        <v>0</v>
      </c>
      <c r="N175" s="237">
        <f>SUMMARY!M175</f>
        <v>0</v>
      </c>
    </row>
    <row r="176" spans="1:16" s="41" customFormat="1">
      <c r="A176" s="201" t="s">
        <v>293</v>
      </c>
      <c r="B176" s="207" t="s">
        <v>294</v>
      </c>
      <c r="C176" s="267">
        <f>'[13]Sch C'!D195</f>
        <v>0</v>
      </c>
      <c r="D176" s="267">
        <f>'[13]Sch C'!F195</f>
        <v>0</v>
      </c>
      <c r="E176" s="253">
        <f t="shared" si="42"/>
        <v>0</v>
      </c>
      <c r="F176" s="177"/>
      <c r="G176" s="177">
        <f t="shared" si="44"/>
        <v>0</v>
      </c>
      <c r="H176" s="175">
        <f t="shared" si="45"/>
        <v>0</v>
      </c>
      <c r="I176" s="209"/>
      <c r="J176" s="205"/>
      <c r="K176" s="40"/>
      <c r="M176" s="231">
        <f t="shared" si="43"/>
        <v>0</v>
      </c>
      <c r="N176" s="237">
        <f>SUMMARY!M176</f>
        <v>0</v>
      </c>
    </row>
    <row r="177" spans="1:16" s="41" customFormat="1">
      <c r="A177" s="201" t="s">
        <v>295</v>
      </c>
      <c r="B177" s="207" t="s">
        <v>296</v>
      </c>
      <c r="C177" s="267">
        <f>'[13]Sch C'!D196</f>
        <v>0</v>
      </c>
      <c r="D177" s="267">
        <f>'[13]Sch C'!F196</f>
        <v>0</v>
      </c>
      <c r="E177" s="253">
        <f t="shared" si="42"/>
        <v>0</v>
      </c>
      <c r="F177" s="177"/>
      <c r="G177" s="177">
        <f t="shared" si="44"/>
        <v>0</v>
      </c>
      <c r="H177" s="175">
        <f t="shared" si="45"/>
        <v>0</v>
      </c>
      <c r="I177" s="209"/>
      <c r="J177" s="205"/>
      <c r="K177" s="40"/>
      <c r="M177" s="231">
        <f t="shared" si="43"/>
        <v>0</v>
      </c>
      <c r="N177" s="237">
        <f>SUMMARY!M177</f>
        <v>5.3138582698622483E-4</v>
      </c>
    </row>
    <row r="178" spans="1:16" s="41" customFormat="1">
      <c r="A178" s="201" t="s">
        <v>297</v>
      </c>
      <c r="B178" s="207" t="s">
        <v>298</v>
      </c>
      <c r="C178" s="267">
        <f>'[13]Sch C'!D197</f>
        <v>0</v>
      </c>
      <c r="D178" s="267">
        <f>'[13]Sch C'!F197</f>
        <v>0</v>
      </c>
      <c r="E178" s="253">
        <f t="shared" si="42"/>
        <v>0</v>
      </c>
      <c r="F178" s="177"/>
      <c r="G178" s="177">
        <f t="shared" si="44"/>
        <v>0</v>
      </c>
      <c r="H178" s="175">
        <f t="shared" si="45"/>
        <v>0</v>
      </c>
      <c r="I178" s="209"/>
      <c r="J178" s="205"/>
      <c r="K178" s="40"/>
      <c r="M178" s="231">
        <f t="shared" si="43"/>
        <v>0</v>
      </c>
      <c r="N178" s="237">
        <f>SUMMARY!M178</f>
        <v>8.6647682113189725E-2</v>
      </c>
    </row>
    <row r="179" spans="1:16" s="41" customFormat="1">
      <c r="A179" s="201" t="s">
        <v>299</v>
      </c>
      <c r="B179" s="207" t="s">
        <v>300</v>
      </c>
      <c r="C179" s="267">
        <f>'[13]Sch C'!D198</f>
        <v>0</v>
      </c>
      <c r="D179" s="267">
        <f>'[13]Sch C'!F198</f>
        <v>0</v>
      </c>
      <c r="E179" s="253">
        <f t="shared" si="42"/>
        <v>0</v>
      </c>
      <c r="F179" s="177"/>
      <c r="G179" s="177">
        <f t="shared" si="44"/>
        <v>0</v>
      </c>
      <c r="H179" s="175">
        <f t="shared" si="45"/>
        <v>0</v>
      </c>
      <c r="I179" s="209"/>
      <c r="J179" s="205"/>
      <c r="K179" s="40"/>
      <c r="M179" s="231">
        <f t="shared" si="43"/>
        <v>0</v>
      </c>
      <c r="N179" s="237">
        <f>SUMMARY!M179</f>
        <v>0</v>
      </c>
    </row>
    <row r="180" spans="1:16" s="41" customFormat="1">
      <c r="A180" s="201" t="s">
        <v>242</v>
      </c>
      <c r="B180" s="210" t="s">
        <v>301</v>
      </c>
      <c r="C180" s="267">
        <f>'[13]Sch C'!D199</f>
        <v>0</v>
      </c>
      <c r="D180" s="267">
        <f>'[13]Sch C'!F199</f>
        <v>0</v>
      </c>
      <c r="E180" s="253">
        <f t="shared" si="42"/>
        <v>0</v>
      </c>
      <c r="F180" s="177"/>
      <c r="G180" s="177">
        <f t="shared" si="44"/>
        <v>0</v>
      </c>
      <c r="H180" s="175">
        <f t="shared" si="45"/>
        <v>0</v>
      </c>
      <c r="I180" s="209"/>
      <c r="J180" s="205"/>
      <c r="K180" s="40"/>
      <c r="M180" s="231">
        <f t="shared" si="43"/>
        <v>0</v>
      </c>
      <c r="N180" s="237">
        <f>SUMMARY!M180</f>
        <v>1.2739634570054365E-2</v>
      </c>
    </row>
    <row r="181" spans="1:16" s="41" customFormat="1">
      <c r="A181" s="211"/>
      <c r="B181" s="207" t="s">
        <v>302</v>
      </c>
      <c r="C181" s="267">
        <f>SUM(C167:C180)</f>
        <v>9101</v>
      </c>
      <c r="D181" s="267">
        <f>SUM(D167:D180)</f>
        <v>0</v>
      </c>
      <c r="E181" s="212">
        <f>SUM(E167:E180)</f>
        <v>9101</v>
      </c>
      <c r="F181" s="287">
        <f>SUM(F167:F180)</f>
        <v>0</v>
      </c>
      <c r="G181" s="177">
        <f t="shared" si="44"/>
        <v>9101</v>
      </c>
      <c r="H181" s="175">
        <f>IF(ISERROR(G181/$G$183),"",(G181/$G$183))</f>
        <v>3.8450416365071786E-3</v>
      </c>
      <c r="I181" s="213"/>
      <c r="J181" s="205"/>
      <c r="K181" s="205"/>
      <c r="M181" s="231">
        <f t="shared" si="43"/>
        <v>0.80976955245128568</v>
      </c>
      <c r="N181" s="237">
        <f>SUMMARY!M181</f>
        <v>0.9377733571321516</v>
      </c>
      <c r="O181" s="232"/>
      <c r="P181" s="172"/>
    </row>
    <row r="182" spans="1:16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6" s="41" customFormat="1">
      <c r="A183" s="214"/>
      <c r="B183" s="215" t="s">
        <v>246</v>
      </c>
      <c r="C183" s="267">
        <f>SUM(C21:C181)/2</f>
        <v>2422591</v>
      </c>
      <c r="D183" s="267">
        <f>SUM(D21:D181)/2</f>
        <v>-55646.540000000008</v>
      </c>
      <c r="E183" s="252">
        <f>SUM(E21:E181)/2</f>
        <v>2366944.46</v>
      </c>
      <c r="F183" s="173">
        <f>SUM(F21:F181)/2</f>
        <v>0</v>
      </c>
      <c r="G183" s="173">
        <f>SUM(G21:G181)/2</f>
        <v>2366944.46</v>
      </c>
      <c r="H183" s="175">
        <f>IF(ISERROR(G183/$G$183),"",(G183/$G$183))</f>
        <v>1</v>
      </c>
      <c r="J183" s="255">
        <f>SUM(J21:J181)</f>
        <v>79603.75</v>
      </c>
      <c r="K183" s="255">
        <f>SUM(K21:K181)</f>
        <v>85332.329999999987</v>
      </c>
      <c r="M183" s="231">
        <f>IFERROR(G183/G$198,0)</f>
        <v>210.60098407331614</v>
      </c>
      <c r="N183" s="237">
        <f>SUMMARY!M183</f>
        <v>172.52978830860349</v>
      </c>
      <c r="P183" s="172">
        <f>SUM(P57:P181)</f>
        <v>6.7</v>
      </c>
    </row>
    <row r="184" spans="1:16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6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6" s="41" customFormat="1" ht="13.5" thickBot="1">
      <c r="A186" s="40"/>
      <c r="B186" s="216" t="s">
        <v>146</v>
      </c>
      <c r="C186" s="306">
        <f>'[13]Sch C'!D204</f>
        <v>2422591</v>
      </c>
      <c r="D186" s="27"/>
      <c r="E186" s="27"/>
      <c r="F186" s="277"/>
      <c r="G186" s="27"/>
      <c r="J186" s="133"/>
      <c r="K186" s="133"/>
      <c r="M186" s="231"/>
      <c r="N186" s="237"/>
    </row>
    <row r="187" spans="1:16" s="41" customFormat="1" ht="13.5" thickTop="1">
      <c r="A187" s="40"/>
      <c r="B187" s="113" t="s">
        <v>180</v>
      </c>
      <c r="C187" s="267">
        <f>C183-C186</f>
        <v>0</v>
      </c>
      <c r="D187"/>
      <c r="E187" s="27"/>
      <c r="F187" s="277"/>
      <c r="G187" s="27"/>
      <c r="J187" s="133"/>
      <c r="K187" s="133"/>
    </row>
    <row r="188" spans="1:16" s="41" customFormat="1">
      <c r="A188" s="40"/>
      <c r="B188" s="217"/>
      <c r="C188" s="282"/>
      <c r="D188" s="282"/>
      <c r="E188" s="35"/>
      <c r="F188" s="277"/>
      <c r="G188" s="35"/>
      <c r="H188" s="172"/>
      <c r="J188" s="133"/>
      <c r="K188" s="133"/>
    </row>
    <row r="189" spans="1:16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6" s="41" customFormat="1">
      <c r="A190" s="40"/>
      <c r="B190" s="215" t="s">
        <v>247</v>
      </c>
      <c r="C190" s="267">
        <f>C17-C183</f>
        <v>-305664</v>
      </c>
      <c r="D190" s="267">
        <f>D17-D183</f>
        <v>58188.540000000008</v>
      </c>
      <c r="E190" s="253">
        <f>E17-E183</f>
        <v>-247475.45999999996</v>
      </c>
      <c r="F190" s="174">
        <f>F17-F183</f>
        <v>0</v>
      </c>
      <c r="G190" s="174">
        <f>G17-G183</f>
        <v>-247475.45999999996</v>
      </c>
      <c r="J190" s="133"/>
      <c r="K190" s="133"/>
      <c r="M190" s="231">
        <f>IFERROR(G190/G$198,0)</f>
        <v>-22.019348696503243</v>
      </c>
      <c r="N190" s="237">
        <f>SUMMARY!M190</f>
        <v>14.272084985398237</v>
      </c>
    </row>
    <row r="191" spans="1:16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6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74">
        <f>'[13]Sch D'!C9</f>
        <v>11239</v>
      </c>
      <c r="D194" s="284"/>
      <c r="E194" s="258">
        <f>C194+D194</f>
        <v>11239</v>
      </c>
      <c r="F194" s="218"/>
      <c r="G194" s="219">
        <f>E194+F194</f>
        <v>11239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74">
        <f>'[13]Sch D'!D9</f>
        <v>0</v>
      </c>
      <c r="D195" s="284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74">
        <f>'[13]Sch D'!E9</f>
        <v>0</v>
      </c>
      <c r="D196" s="284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74">
        <f>'[13]Sch D'!F9</f>
        <v>0</v>
      </c>
      <c r="D197" s="284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74">
        <f>SUM(C194:C197)</f>
        <v>11239</v>
      </c>
      <c r="D198" s="284"/>
      <c r="E198" s="259">
        <f>SUM(E194:E197)</f>
        <v>11239</v>
      </c>
      <c r="F198" s="223">
        <f>SUM(F194:F197)</f>
        <v>0</v>
      </c>
      <c r="G198" s="223">
        <f>SUM(G194:G197)</f>
        <v>11239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85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6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8">
        <f>'[13]Sch D'!G22</f>
        <v>35</v>
      </c>
      <c r="D201" s="283"/>
      <c r="E201" s="258">
        <f>C201+D201</f>
        <v>35</v>
      </c>
      <c r="F201" s="218"/>
      <c r="G201" s="225">
        <f>E201+F201</f>
        <v>35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8">
        <f>'[13]Sch D'!G24</f>
        <v>35</v>
      </c>
      <c r="D202" s="283"/>
      <c r="E202" s="258">
        <f>C202+D202</f>
        <v>35</v>
      </c>
      <c r="F202" s="296"/>
      <c r="G202" s="225">
        <f>E202+F202</f>
        <v>35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8">
        <f>$C$4-$C$3+1</f>
        <v>365</v>
      </c>
      <c r="D203" s="35"/>
      <c r="E203" s="225">
        <f>C203</f>
        <v>365</v>
      </c>
      <c r="F203" s="295"/>
      <c r="G203" s="225">
        <f>E203+F203</f>
        <v>365</v>
      </c>
      <c r="H203" s="41"/>
      <c r="I203" s="41"/>
      <c r="J203" s="133"/>
      <c r="K203" s="133"/>
    </row>
    <row r="204" spans="1:11">
      <c r="A204" s="40"/>
      <c r="B204" s="115"/>
      <c r="C204" s="286"/>
      <c r="D204" s="35"/>
      <c r="E204" s="35"/>
      <c r="F204" s="264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74">
        <f>'[13]Sch D'!G28</f>
        <v>12775</v>
      </c>
      <c r="D205" s="275"/>
      <c r="E205" s="254">
        <f>E201*E203</f>
        <v>12775</v>
      </c>
      <c r="F205" s="254">
        <f>G201*F203</f>
        <v>0</v>
      </c>
      <c r="G205" s="218">
        <f>G201*G203</f>
        <v>12775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9">
        <f>'[13]Sch D'!G30</f>
        <v>0.87976516634050883</v>
      </c>
      <c r="D206" s="35"/>
      <c r="E206" s="260">
        <f>IFERROR(E198/E205,"0")</f>
        <v>0.87976516634050883</v>
      </c>
      <c r="F206" s="293" t="str">
        <f>IFERROR(F198/F205,"")</f>
        <v/>
      </c>
      <c r="G206" s="227">
        <f>G198/G205</f>
        <v>0.87976516634050883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9">
        <f>'[13]Sch D'!G32</f>
        <v>0.87976516634050883</v>
      </c>
      <c r="D207" s="35"/>
      <c r="E207" s="260">
        <f>IFERROR((E194+E195)/E205,"0")</f>
        <v>0.87976516634050883</v>
      </c>
      <c r="F207" s="293" t="str">
        <f>IFERROR(((F194+F195)/F205),"")</f>
        <v/>
      </c>
      <c r="G207" s="227">
        <f>(G194+G195)/G205</f>
        <v>0.87976516634050883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9">
        <f>'[13]Sch D'!G34</f>
        <v>1</v>
      </c>
      <c r="D208" s="35"/>
      <c r="E208" s="260">
        <f>IFERROR(E207/E206,"0")</f>
        <v>1</v>
      </c>
      <c r="F208" s="293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phoneticPr fontId="0" type="noConversion"/>
  <conditionalFormatting sqref="D2">
    <cfRule type="cellIs" dxfId="13" priority="2" stopIfTrue="1" operator="equal">
      <formula>0</formula>
    </cfRule>
  </conditionalFormatting>
  <conditionalFormatting sqref="C2">
    <cfRule type="cellIs" dxfId="12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P213"/>
  <sheetViews>
    <sheetView showGridLines="0" topLeftCell="B160" zoomScaleNormal="100" workbookViewId="0">
      <selection activeCell="J180" sqref="J180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4" width="11.69921875" style="50"/>
    <col min="15" max="15" width="14.296875" style="50" bestFit="1" customWidth="1"/>
    <col min="16" max="16" width="20.296875" style="50" bestFit="1" customWidth="1"/>
    <col min="17" max="16384" width="11.69921875" style="50"/>
  </cols>
  <sheetData>
    <row r="1" spans="1:16" ht="22.5">
      <c r="B1" s="153" t="s">
        <v>333</v>
      </c>
      <c r="C1" s="277"/>
    </row>
    <row r="2" spans="1:16" ht="23" customHeight="1">
      <c r="A2" s="154" t="s">
        <v>401</v>
      </c>
      <c r="B2" s="155" t="s">
        <v>184</v>
      </c>
      <c r="C2" s="262" t="s">
        <v>407</v>
      </c>
      <c r="D2" s="257"/>
      <c r="E2" s="24"/>
    </row>
    <row r="3" spans="1:16">
      <c r="A3" s="23"/>
      <c r="B3" s="50" t="s">
        <v>185</v>
      </c>
      <c r="C3" s="266">
        <f>'[14]Sch A pg 1'!C39</f>
        <v>42917</v>
      </c>
      <c r="D3" s="304"/>
      <c r="E3" s="157"/>
      <c r="F3" s="277"/>
    </row>
    <row r="4" spans="1:16">
      <c r="A4" s="23"/>
      <c r="B4" s="158" t="s">
        <v>186</v>
      </c>
      <c r="C4" s="159">
        <f>'[14]Sch A pg 1'!G39</f>
        <v>43281</v>
      </c>
      <c r="D4" s="304"/>
      <c r="E4" s="160"/>
      <c r="F4" s="277"/>
      <c r="G4" s="161"/>
    </row>
    <row r="5" spans="1:16">
      <c r="A5" s="23"/>
      <c r="B5" s="158"/>
      <c r="C5" s="162"/>
      <c r="D5" s="24"/>
      <c r="E5" s="157"/>
      <c r="F5" s="277"/>
      <c r="G5" s="161"/>
    </row>
    <row r="6" spans="1:16">
      <c r="A6" s="23"/>
      <c r="B6" s="158"/>
      <c r="C6" s="301" t="s">
        <v>391</v>
      </c>
      <c r="D6" s="24"/>
      <c r="F6" s="277"/>
    </row>
    <row r="7" spans="1:16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51">
        <v>7</v>
      </c>
      <c r="K7" s="51">
        <v>8</v>
      </c>
      <c r="M7" s="157">
        <v>9</v>
      </c>
      <c r="N7" s="157">
        <v>10</v>
      </c>
      <c r="O7" s="157">
        <v>11</v>
      </c>
      <c r="P7" s="157">
        <v>12</v>
      </c>
    </row>
    <row r="8" spans="1:16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  <c r="M8" s="167" t="s">
        <v>352</v>
      </c>
      <c r="N8" s="167" t="s">
        <v>353</v>
      </c>
      <c r="O8" s="167" t="s">
        <v>354</v>
      </c>
      <c r="P8" s="167" t="s">
        <v>355</v>
      </c>
    </row>
    <row r="9" spans="1:16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  <c r="M9" s="233" t="s">
        <v>356</v>
      </c>
      <c r="N9" s="233" t="s">
        <v>352</v>
      </c>
      <c r="O9" s="233" t="s">
        <v>357</v>
      </c>
      <c r="P9" s="233" t="s">
        <v>358</v>
      </c>
    </row>
    <row r="10" spans="1:16">
      <c r="A10" s="23"/>
      <c r="C10" s="162"/>
      <c r="D10" s="24"/>
      <c r="F10"/>
      <c r="J10" s="303"/>
    </row>
    <row r="11" spans="1:16" s="41" customFormat="1">
      <c r="A11" s="40" t="s">
        <v>335</v>
      </c>
      <c r="B11" s="171" t="s">
        <v>190</v>
      </c>
      <c r="C11" s="27"/>
      <c r="D11" s="27"/>
      <c r="E11" s="27"/>
      <c r="F11"/>
      <c r="H11" s="172"/>
      <c r="J11" s="133"/>
      <c r="K11" s="133"/>
    </row>
    <row r="12" spans="1:16" s="41" customFormat="1">
      <c r="A12" s="127" t="s">
        <v>62</v>
      </c>
      <c r="B12" s="113" t="s">
        <v>191</v>
      </c>
      <c r="C12" s="267">
        <f>'[14]Sch B'!E10</f>
        <v>568375</v>
      </c>
      <c r="D12" s="267">
        <f>'[14]Sch B'!G10</f>
        <v>0</v>
      </c>
      <c r="E12" s="253">
        <f>SUM(C12:D12)</f>
        <v>568375</v>
      </c>
      <c r="F12" s="252"/>
      <c r="G12" s="174">
        <f>IF(ISERROR(E12+F12)," ",(E12+F12))</f>
        <v>568375</v>
      </c>
      <c r="H12" s="175">
        <f t="shared" ref="H12:H17" si="0">IF(ISERROR(G12/$G$17),"",(G12/$G$17))</f>
        <v>0.97272518791330664</v>
      </c>
      <c r="J12" s="240" t="s">
        <v>346</v>
      </c>
      <c r="K12" s="241">
        <f>G17</f>
        <v>584312</v>
      </c>
      <c r="M12" s="231">
        <f>IFERROR(G12/G$194,0)</f>
        <v>184.23824959481362</v>
      </c>
      <c r="N12" s="235">
        <f>SUMMARY!M12</f>
        <v>184.6118644900132</v>
      </c>
    </row>
    <row r="13" spans="1:16" s="41" customFormat="1">
      <c r="A13" s="127" t="s">
        <v>64</v>
      </c>
      <c r="B13" s="113" t="s">
        <v>192</v>
      </c>
      <c r="C13" s="267">
        <f>'[14]Sch B'!E15</f>
        <v>0</v>
      </c>
      <c r="D13" s="267">
        <f>'[14]Sch B'!G15</f>
        <v>0</v>
      </c>
      <c r="E13" s="253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42" t="s">
        <v>347</v>
      </c>
      <c r="K13" s="243">
        <f>G183</f>
        <v>547117</v>
      </c>
      <c r="M13" s="231">
        <f>IFERROR(G13/G$195,0)</f>
        <v>0</v>
      </c>
      <c r="N13" s="235">
        <f>SUMMARY!M13</f>
        <v>273.59202306583376</v>
      </c>
    </row>
    <row r="14" spans="1:16" s="41" customFormat="1">
      <c r="A14" s="127" t="s">
        <v>66</v>
      </c>
      <c r="B14" s="113" t="s">
        <v>193</v>
      </c>
      <c r="C14" s="267">
        <f>'[14]Sch B'!E20</f>
        <v>0</v>
      </c>
      <c r="D14" s="267">
        <f>'[14]Sch B'!G20</f>
        <v>0</v>
      </c>
      <c r="E14" s="253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42" t="s">
        <v>348</v>
      </c>
      <c r="K14" s="243">
        <f>G198</f>
        <v>3085</v>
      </c>
      <c r="M14" s="231">
        <f>IFERROR(G14/G$196,0)</f>
        <v>0</v>
      </c>
      <c r="N14" s="235">
        <f>SUMMARY!M14</f>
        <v>185.53</v>
      </c>
    </row>
    <row r="15" spans="1:16" s="41" customFormat="1">
      <c r="A15" s="127" t="s">
        <v>68</v>
      </c>
      <c r="B15" s="179" t="s">
        <v>194</v>
      </c>
      <c r="C15" s="267">
        <f>'[14]Sch B'!E25</f>
        <v>15937</v>
      </c>
      <c r="D15" s="267">
        <f>'[14]Sch B'!G25</f>
        <v>0</v>
      </c>
      <c r="E15" s="253">
        <f t="shared" si="1"/>
        <v>15937</v>
      </c>
      <c r="F15" s="177"/>
      <c r="G15" s="177">
        <f>IF(ISERROR(E15+F15),"",(E15+F15))</f>
        <v>15937</v>
      </c>
      <c r="H15" s="178">
        <f t="shared" si="0"/>
        <v>2.7274812086693412E-2</v>
      </c>
      <c r="J15" s="242" t="s">
        <v>349</v>
      </c>
      <c r="K15" s="243">
        <f>G201</f>
        <v>12</v>
      </c>
      <c r="M15" s="231">
        <f>IFERROR(G15/G$197,0)</f>
        <v>0</v>
      </c>
      <c r="N15" s="235">
        <f>SUMMARY!M15</f>
        <v>261.3311004784689</v>
      </c>
    </row>
    <row r="16" spans="1:16" s="41" customFormat="1">
      <c r="A16" s="127" t="s">
        <v>145</v>
      </c>
      <c r="B16" s="115" t="s">
        <v>195</v>
      </c>
      <c r="C16" s="267">
        <f>'[14]Sch B'!E40</f>
        <v>0</v>
      </c>
      <c r="D16" s="267">
        <f>'[14]Sch B'!G40</f>
        <v>0</v>
      </c>
      <c r="E16" s="253">
        <f t="shared" si="1"/>
        <v>0</v>
      </c>
      <c r="F16" s="177"/>
      <c r="G16" s="177">
        <f>IF(ISERROR(E16+F16),"",(E16+F16))</f>
        <v>0</v>
      </c>
      <c r="H16" s="178">
        <f t="shared" si="0"/>
        <v>0</v>
      </c>
      <c r="J16" s="242" t="s">
        <v>350</v>
      </c>
      <c r="K16" s="243">
        <f>G205</f>
        <v>5472</v>
      </c>
      <c r="M16" s="238" t="s">
        <v>196</v>
      </c>
      <c r="N16" s="236" t="str">
        <f>SUMMARY!M16</f>
        <v>n/a</v>
      </c>
    </row>
    <row r="17" spans="1:14" s="41" customFormat="1">
      <c r="A17" s="40"/>
      <c r="B17" s="179" t="s">
        <v>91</v>
      </c>
      <c r="C17" s="267">
        <f>SUM(C12:C16)</f>
        <v>584312</v>
      </c>
      <c r="D17" s="267">
        <f>SUM(D12:D16)</f>
        <v>0</v>
      </c>
      <c r="E17" s="177">
        <f>SUM(E12:E16)</f>
        <v>584312</v>
      </c>
      <c r="F17" s="177">
        <f>SUM(F12:F16)</f>
        <v>0</v>
      </c>
      <c r="G17" s="177">
        <f>IF(ISERROR(E17+F17),"",(E17+F17))</f>
        <v>584312</v>
      </c>
      <c r="H17" s="178">
        <f t="shared" si="0"/>
        <v>1</v>
      </c>
      <c r="J17" s="242"/>
      <c r="K17" s="243"/>
      <c r="M17" s="231">
        <f>IFERROR(G17/G$198,0)</f>
        <v>189.40421393841166</v>
      </c>
      <c r="N17" s="235">
        <f>SUMMARY!M17</f>
        <v>186.80187329400172</v>
      </c>
    </row>
    <row r="18" spans="1:14" s="41" customFormat="1">
      <c r="A18" s="40"/>
      <c r="B18" s="179"/>
      <c r="C18" s="27"/>
      <c r="D18" s="27"/>
      <c r="E18" s="27"/>
      <c r="F18" s="27"/>
      <c r="G18" s="27"/>
      <c r="H18" s="180"/>
      <c r="J18" s="242" t="s">
        <v>188</v>
      </c>
      <c r="K18" s="243">
        <f>J183</f>
        <v>28088.100000000002</v>
      </c>
    </row>
    <row r="19" spans="1:14">
      <c r="A19" s="30" t="s">
        <v>336</v>
      </c>
      <c r="B19" s="181" t="s">
        <v>157</v>
      </c>
      <c r="C19" s="162"/>
      <c r="D19" s="24"/>
      <c r="E19"/>
      <c r="F19"/>
      <c r="G19" s="24"/>
      <c r="J19" s="244" t="s">
        <v>309</v>
      </c>
      <c r="K19" s="245">
        <f>K183</f>
        <v>25827.81</v>
      </c>
    </row>
    <row r="20" spans="1:14">
      <c r="A20" s="182" t="s">
        <v>197</v>
      </c>
      <c r="B20" s="158" t="s">
        <v>19</v>
      </c>
      <c r="E20"/>
      <c r="F20"/>
      <c r="K20" s="302"/>
    </row>
    <row r="21" spans="1:14" s="41" customFormat="1">
      <c r="A21" s="127" t="s">
        <v>198</v>
      </c>
      <c r="B21" s="113" t="s">
        <v>20</v>
      </c>
      <c r="C21" s="267">
        <f>'[14]Sch C'!D10</f>
        <v>505</v>
      </c>
      <c r="D21" s="267">
        <f>'[14]Sch C'!F10</f>
        <v>0</v>
      </c>
      <c r="E21" s="253">
        <f t="shared" ref="E21:E56" si="2">SUM(C21:D21)</f>
        <v>505</v>
      </c>
      <c r="F21" s="252"/>
      <c r="G21" s="174">
        <f t="shared" ref="G21:G57" si="3">IF(ISERROR(E21+F21),"",(E21+F21))</f>
        <v>505</v>
      </c>
      <c r="H21" s="175">
        <f>IF(ISERROR(G21/$G$183),"",(G21/$G$183))</f>
        <v>9.2302012183865612E-4</v>
      </c>
      <c r="J21" s="255">
        <v>780</v>
      </c>
      <c r="K21" s="255">
        <v>22.96</v>
      </c>
      <c r="M21" s="231">
        <f>IFERROR(G21/G$198,0)</f>
        <v>0.16369529983792544</v>
      </c>
      <c r="N21" s="237">
        <f>SUMMARY!M21</f>
        <v>4.89361837414104</v>
      </c>
    </row>
    <row r="22" spans="1:14" s="41" customFormat="1">
      <c r="A22" s="127" t="s">
        <v>199</v>
      </c>
      <c r="B22" s="113" t="s">
        <v>200</v>
      </c>
      <c r="C22" s="267">
        <f>'[14]Sch C'!D11</f>
        <v>472</v>
      </c>
      <c r="D22" s="267">
        <f>'[14]Sch C'!F11</f>
        <v>0</v>
      </c>
      <c r="E22" s="253">
        <f t="shared" si="2"/>
        <v>472</v>
      </c>
      <c r="F22" s="177"/>
      <c r="G22" s="177">
        <f t="shared" si="3"/>
        <v>472</v>
      </c>
      <c r="H22" s="175">
        <f t="shared" ref="H22:H57" si="4">IF(ISERROR(G22/$G$183),"",(G22/$G$183))</f>
        <v>8.6270395546108052E-4</v>
      </c>
      <c r="J22" s="183">
        <v>780</v>
      </c>
      <c r="K22" s="183">
        <v>28.44</v>
      </c>
      <c r="M22" s="231">
        <f t="shared" ref="M22:M57" si="5">IFERROR(G22/G$198,0)</f>
        <v>0.15299837925445706</v>
      </c>
      <c r="N22" s="237">
        <f>SUMMARY!M22</f>
        <v>0.49748613628002669</v>
      </c>
    </row>
    <row r="23" spans="1:14" s="41" customFormat="1">
      <c r="A23" s="127" t="s">
        <v>201</v>
      </c>
      <c r="B23" s="113" t="s">
        <v>22</v>
      </c>
      <c r="C23" s="267">
        <f>'[14]Sch C'!D12</f>
        <v>36982</v>
      </c>
      <c r="D23" s="267">
        <f>'[14]Sch C'!F12</f>
        <v>0</v>
      </c>
      <c r="E23" s="253">
        <f t="shared" si="2"/>
        <v>36982</v>
      </c>
      <c r="F23" s="177"/>
      <c r="G23" s="177">
        <f t="shared" si="3"/>
        <v>36982</v>
      </c>
      <c r="H23" s="175">
        <f t="shared" si="4"/>
        <v>6.7594317120469663E-2</v>
      </c>
      <c r="J23" s="183">
        <v>2622</v>
      </c>
      <c r="K23" s="183">
        <v>2622</v>
      </c>
      <c r="M23" s="231">
        <f t="shared" si="5"/>
        <v>11.987682333873583</v>
      </c>
      <c r="N23" s="237">
        <f>SUMMARY!M23</f>
        <v>3.2351822835056927</v>
      </c>
    </row>
    <row r="24" spans="1:14" s="41" customFormat="1">
      <c r="A24" s="127" t="s">
        <v>202</v>
      </c>
      <c r="B24" s="113" t="s">
        <v>23</v>
      </c>
      <c r="C24" s="267">
        <f>'[14]Sch C'!D13</f>
        <v>3749</v>
      </c>
      <c r="D24" s="267">
        <f>'[14]Sch C'!F13</f>
        <v>0</v>
      </c>
      <c r="E24" s="253">
        <f t="shared" si="2"/>
        <v>3749</v>
      </c>
      <c r="F24" s="177"/>
      <c r="G24" s="177">
        <f t="shared" si="3"/>
        <v>3749</v>
      </c>
      <c r="H24" s="175">
        <f t="shared" si="4"/>
        <v>6.8522820530160823E-3</v>
      </c>
      <c r="J24" s="133"/>
      <c r="K24" s="133"/>
      <c r="M24" s="231">
        <f t="shared" si="5"/>
        <v>1.2152350081037278</v>
      </c>
      <c r="N24" s="237">
        <f>SUMMARY!M24</f>
        <v>2.430674269571576</v>
      </c>
    </row>
    <row r="25" spans="1:14" s="41" customFormat="1">
      <c r="A25" s="127" t="s">
        <v>164</v>
      </c>
      <c r="B25" s="113" t="s">
        <v>163</v>
      </c>
      <c r="C25" s="267">
        <f>'[14]Sch C'!D14</f>
        <v>0</v>
      </c>
      <c r="D25" s="267">
        <f>'[14]Sch C'!F14</f>
        <v>0</v>
      </c>
      <c r="E25" s="253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  <c r="M25" s="231">
        <f t="shared" si="5"/>
        <v>0</v>
      </c>
      <c r="N25" s="237">
        <f>SUMMARY!M25</f>
        <v>8.9708827817366776E-2</v>
      </c>
    </row>
    <row r="26" spans="1:14" s="41" customFormat="1">
      <c r="A26" s="127" t="s">
        <v>203</v>
      </c>
      <c r="B26" s="113" t="s">
        <v>24</v>
      </c>
      <c r="C26" s="267">
        <f>'[14]Sch C'!D15</f>
        <v>0</v>
      </c>
      <c r="D26" s="267">
        <f>'[14]Sch C'!F15</f>
        <v>0</v>
      </c>
      <c r="E26" s="253">
        <f t="shared" si="2"/>
        <v>0</v>
      </c>
      <c r="F26" s="177"/>
      <c r="G26" s="177">
        <f t="shared" si="3"/>
        <v>0</v>
      </c>
      <c r="H26" s="175">
        <f t="shared" si="4"/>
        <v>0</v>
      </c>
      <c r="J26" s="133"/>
      <c r="K26" s="133"/>
      <c r="M26" s="231">
        <f t="shared" si="5"/>
        <v>0</v>
      </c>
      <c r="N26" s="237">
        <f>SUMMARY!M26</f>
        <v>1.9962086756684334</v>
      </c>
    </row>
    <row r="27" spans="1:14" s="41" customFormat="1">
      <c r="A27" s="127" t="s">
        <v>204</v>
      </c>
      <c r="B27" s="113" t="s">
        <v>165</v>
      </c>
      <c r="C27" s="267">
        <f>'[14]Sch C'!D16</f>
        <v>0</v>
      </c>
      <c r="D27" s="267">
        <f>'[14]Sch C'!F16</f>
        <v>0</v>
      </c>
      <c r="E27" s="253">
        <f t="shared" si="2"/>
        <v>0</v>
      </c>
      <c r="F27" s="177"/>
      <c r="G27" s="177">
        <f t="shared" si="3"/>
        <v>0</v>
      </c>
      <c r="H27" s="175">
        <f t="shared" si="4"/>
        <v>0</v>
      </c>
      <c r="J27" s="133"/>
      <c r="K27" s="133"/>
      <c r="M27" s="231">
        <f t="shared" si="5"/>
        <v>0</v>
      </c>
      <c r="N27" s="237">
        <f>SUMMARY!M27</f>
        <v>6.3970053910681761</v>
      </c>
    </row>
    <row r="28" spans="1:14" s="41" customFormat="1">
      <c r="A28" s="127" t="s">
        <v>205</v>
      </c>
      <c r="B28" s="113" t="s">
        <v>25</v>
      </c>
      <c r="C28" s="267">
        <f>'[14]Sch C'!D17</f>
        <v>0</v>
      </c>
      <c r="D28" s="267">
        <f>'[14]Sch C'!F17</f>
        <v>0</v>
      </c>
      <c r="E28" s="253">
        <f t="shared" si="2"/>
        <v>0</v>
      </c>
      <c r="F28" s="177"/>
      <c r="G28" s="177">
        <f t="shared" si="3"/>
        <v>0</v>
      </c>
      <c r="H28" s="175">
        <f t="shared" si="4"/>
        <v>0</v>
      </c>
      <c r="J28" s="133"/>
      <c r="K28" s="133"/>
      <c r="M28" s="231">
        <f t="shared" si="5"/>
        <v>0</v>
      </c>
      <c r="N28" s="237">
        <f>SUMMARY!M28</f>
        <v>0.11687604176601765</v>
      </c>
    </row>
    <row r="29" spans="1:14" s="41" customFormat="1">
      <c r="A29" s="127" t="s">
        <v>206</v>
      </c>
      <c r="B29" s="113" t="s">
        <v>26</v>
      </c>
      <c r="C29" s="267">
        <f>'[14]Sch C'!D18</f>
        <v>543</v>
      </c>
      <c r="D29" s="267">
        <f>'[14]Sch C'!F18</f>
        <v>0</v>
      </c>
      <c r="E29" s="253">
        <f t="shared" si="2"/>
        <v>543</v>
      </c>
      <c r="F29" s="177"/>
      <c r="G29" s="177">
        <f t="shared" si="3"/>
        <v>543</v>
      </c>
      <c r="H29" s="175">
        <f t="shared" si="4"/>
        <v>9.92475101303743E-4</v>
      </c>
      <c r="J29" s="133"/>
      <c r="K29" s="133"/>
      <c r="M29" s="231">
        <f t="shared" si="5"/>
        <v>0.1760129659643436</v>
      </c>
      <c r="N29" s="237">
        <f>SUMMARY!M29</f>
        <v>0.78350101508318237</v>
      </c>
    </row>
    <row r="30" spans="1:14" s="41" customFormat="1">
      <c r="A30" s="127" t="s">
        <v>207</v>
      </c>
      <c r="B30" s="113" t="s">
        <v>208</v>
      </c>
      <c r="C30" s="267">
        <f>'[14]Sch C'!D19</f>
        <v>3322</v>
      </c>
      <c r="D30" s="267">
        <f>'[14]Sch C'!F19</f>
        <v>0</v>
      </c>
      <c r="E30" s="253">
        <f t="shared" si="2"/>
        <v>3322</v>
      </c>
      <c r="F30" s="177"/>
      <c r="G30" s="177">
        <f t="shared" si="3"/>
        <v>3322</v>
      </c>
      <c r="H30" s="175">
        <f t="shared" si="4"/>
        <v>6.0718274153426051E-3</v>
      </c>
      <c r="J30" s="133"/>
      <c r="K30" s="133"/>
      <c r="M30" s="231">
        <f t="shared" si="5"/>
        <v>1.0768233387358184</v>
      </c>
      <c r="N30" s="237">
        <f>SUMMARY!M30</f>
        <v>0.40083114193451697</v>
      </c>
    </row>
    <row r="31" spans="1:14" s="41" customFormat="1">
      <c r="A31" s="127" t="s">
        <v>209</v>
      </c>
      <c r="B31" s="113" t="s">
        <v>210</v>
      </c>
      <c r="C31" s="267">
        <f>'[14]Sch C'!D20</f>
        <v>10399</v>
      </c>
      <c r="D31" s="267">
        <f>'[14]Sch C'!F20</f>
        <v>0</v>
      </c>
      <c r="E31" s="253">
        <f t="shared" si="2"/>
        <v>10399</v>
      </c>
      <c r="F31" s="177"/>
      <c r="G31" s="177">
        <f t="shared" si="3"/>
        <v>10399</v>
      </c>
      <c r="H31" s="175">
        <f t="shared" si="4"/>
        <v>1.9006903459406307E-2</v>
      </c>
      <c r="J31" s="133"/>
      <c r="K31" s="133"/>
      <c r="M31" s="231">
        <f t="shared" si="5"/>
        <v>3.3708265802269044</v>
      </c>
      <c r="N31" s="237">
        <f>SUMMARY!M31</f>
        <v>0.43509517256414104</v>
      </c>
    </row>
    <row r="32" spans="1:14" s="41" customFormat="1">
      <c r="A32" s="127" t="s">
        <v>211</v>
      </c>
      <c r="B32" s="113" t="s">
        <v>29</v>
      </c>
      <c r="C32" s="267">
        <f>'[14]Sch C'!D21</f>
        <v>6789</v>
      </c>
      <c r="D32" s="267">
        <f>'[14]Sch C'!F21</f>
        <v>0</v>
      </c>
      <c r="E32" s="253">
        <f t="shared" si="2"/>
        <v>6789</v>
      </c>
      <c r="F32" s="177"/>
      <c r="G32" s="177">
        <f t="shared" si="3"/>
        <v>6789</v>
      </c>
      <c r="H32" s="175">
        <f t="shared" si="4"/>
        <v>1.2408680410223041E-2</v>
      </c>
      <c r="J32" s="133"/>
      <c r="K32" s="133"/>
      <c r="M32" s="231">
        <f t="shared" si="5"/>
        <v>2.20064829821718</v>
      </c>
      <c r="N32" s="237">
        <f>SUMMARY!M32</f>
        <v>0.49005045894476768</v>
      </c>
    </row>
    <row r="33" spans="1:14" s="41" customFormat="1">
      <c r="A33" s="40">
        <v>130</v>
      </c>
      <c r="B33" s="113" t="s">
        <v>166</v>
      </c>
      <c r="C33" s="267">
        <f>'[14]Sch C'!D22</f>
        <v>0</v>
      </c>
      <c r="D33" s="267">
        <f>'[14]Sch C'!F22</f>
        <v>0</v>
      </c>
      <c r="E33" s="253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  <c r="M33" s="231">
        <f t="shared" si="5"/>
        <v>0</v>
      </c>
      <c r="N33" s="237">
        <f>SUMMARY!M33</f>
        <v>0</v>
      </c>
    </row>
    <row r="34" spans="1:14" s="41" customFormat="1">
      <c r="A34" s="40">
        <v>140</v>
      </c>
      <c r="B34" s="113" t="s">
        <v>212</v>
      </c>
      <c r="C34" s="267">
        <f>'[14]Sch C'!D23</f>
        <v>1323</v>
      </c>
      <c r="D34" s="267">
        <f>'[14]Sch C'!F23</f>
        <v>0</v>
      </c>
      <c r="E34" s="253">
        <f t="shared" si="2"/>
        <v>1323</v>
      </c>
      <c r="F34" s="177"/>
      <c r="G34" s="177">
        <f t="shared" si="3"/>
        <v>1323</v>
      </c>
      <c r="H34" s="175">
        <f t="shared" si="4"/>
        <v>2.4181299429555285E-3</v>
      </c>
      <c r="J34" s="133"/>
      <c r="K34" s="133"/>
      <c r="M34" s="231">
        <f t="shared" si="5"/>
        <v>0.42884927066450568</v>
      </c>
      <c r="N34" s="237">
        <f>SUMMARY!M34</f>
        <v>0.62292362123544942</v>
      </c>
    </row>
    <row r="35" spans="1:14" s="41" customFormat="1">
      <c r="A35" s="40">
        <v>150</v>
      </c>
      <c r="B35" s="113" t="s">
        <v>31</v>
      </c>
      <c r="C35" s="267">
        <f>'[14]Sch C'!D24</f>
        <v>0</v>
      </c>
      <c r="D35" s="267">
        <f>'[14]Sch C'!F24</f>
        <v>0</v>
      </c>
      <c r="E35" s="253">
        <f t="shared" si="2"/>
        <v>0</v>
      </c>
      <c r="F35" s="177"/>
      <c r="G35" s="177">
        <f t="shared" si="3"/>
        <v>0</v>
      </c>
      <c r="H35" s="175">
        <f t="shared" si="4"/>
        <v>0</v>
      </c>
      <c r="J35" s="133"/>
      <c r="K35" s="133"/>
      <c r="M35" s="231">
        <f t="shared" si="5"/>
        <v>0</v>
      </c>
      <c r="N35" s="237">
        <f>SUMMARY!M35</f>
        <v>0.42186212127405426</v>
      </c>
    </row>
    <row r="36" spans="1:14" s="41" customFormat="1">
      <c r="A36" s="40">
        <v>160</v>
      </c>
      <c r="B36" s="113" t="s">
        <v>32</v>
      </c>
      <c r="C36" s="267">
        <f>'[14]Sch C'!D25</f>
        <v>0</v>
      </c>
      <c r="D36" s="267">
        <f>'[14]Sch C'!F25</f>
        <v>0</v>
      </c>
      <c r="E36" s="253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  <c r="M36" s="231">
        <f t="shared" si="5"/>
        <v>0</v>
      </c>
      <c r="N36" s="237">
        <f>SUMMARY!M36</f>
        <v>0.28779311378469336</v>
      </c>
    </row>
    <row r="37" spans="1:14" s="41" customFormat="1">
      <c r="A37" s="40">
        <v>170</v>
      </c>
      <c r="B37" s="113" t="s">
        <v>33</v>
      </c>
      <c r="C37" s="267">
        <f>'[14]Sch C'!D26</f>
        <v>0</v>
      </c>
      <c r="D37" s="267">
        <f>'[14]Sch C'!F26</f>
        <v>0</v>
      </c>
      <c r="E37" s="253">
        <f t="shared" si="2"/>
        <v>0</v>
      </c>
      <c r="F37" s="177"/>
      <c r="G37" s="177">
        <f t="shared" si="3"/>
        <v>0</v>
      </c>
      <c r="H37" s="175">
        <f t="shared" si="4"/>
        <v>0</v>
      </c>
      <c r="J37" s="133"/>
      <c r="K37" s="133"/>
      <c r="M37" s="231">
        <f t="shared" si="5"/>
        <v>0</v>
      </c>
      <c r="N37" s="237">
        <f>SUMMARY!M37</f>
        <v>7.4287387080511769</v>
      </c>
    </row>
    <row r="38" spans="1:14" s="41" customFormat="1">
      <c r="A38" s="40">
        <v>180</v>
      </c>
      <c r="B38" s="113" t="s">
        <v>213</v>
      </c>
      <c r="C38" s="267">
        <f>'[14]Sch C'!D27</f>
        <v>0</v>
      </c>
      <c r="D38" s="267">
        <f>'[14]Sch C'!F27</f>
        <v>0</v>
      </c>
      <c r="E38" s="253">
        <f t="shared" si="2"/>
        <v>0</v>
      </c>
      <c r="F38" s="177"/>
      <c r="G38" s="177">
        <f t="shared" si="3"/>
        <v>0</v>
      </c>
      <c r="H38" s="175">
        <f t="shared" si="4"/>
        <v>0</v>
      </c>
      <c r="J38" s="133"/>
      <c r="K38" s="133"/>
      <c r="M38" s="231">
        <f t="shared" si="5"/>
        <v>0</v>
      </c>
      <c r="N38" s="237">
        <f>SUMMARY!M38</f>
        <v>3.4646492172278012E-2</v>
      </c>
    </row>
    <row r="39" spans="1:14" s="41" customFormat="1">
      <c r="A39" s="40">
        <v>190</v>
      </c>
      <c r="B39" s="113" t="s">
        <v>35</v>
      </c>
      <c r="C39" s="267">
        <f>'[14]Sch C'!D28</f>
        <v>0</v>
      </c>
      <c r="D39" s="267">
        <f>'[14]Sch C'!F28</f>
        <v>0</v>
      </c>
      <c r="E39" s="253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  <c r="M39" s="231">
        <f t="shared" si="5"/>
        <v>0</v>
      </c>
      <c r="N39" s="237">
        <f>SUMMARY!M39</f>
        <v>0</v>
      </c>
    </row>
    <row r="40" spans="1:14" s="41" customFormat="1">
      <c r="A40" s="40">
        <v>200</v>
      </c>
      <c r="B40" s="113" t="s">
        <v>36</v>
      </c>
      <c r="C40" s="267">
        <f>'[14]Sch C'!D29</f>
        <v>0</v>
      </c>
      <c r="D40" s="267">
        <f>'[14]Sch C'!F29</f>
        <v>0</v>
      </c>
      <c r="E40" s="253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  <c r="M40" s="231">
        <f t="shared" si="5"/>
        <v>0</v>
      </c>
      <c r="N40" s="237">
        <f>SUMMARY!M40</f>
        <v>0</v>
      </c>
    </row>
    <row r="41" spans="1:14" s="41" customFormat="1">
      <c r="A41" s="40">
        <v>210</v>
      </c>
      <c r="B41" s="113" t="s">
        <v>37</v>
      </c>
      <c r="C41" s="267">
        <f>'[14]Sch C'!D30</f>
        <v>0</v>
      </c>
      <c r="D41" s="267">
        <f>'[14]Sch C'!F30</f>
        <v>0</v>
      </c>
      <c r="E41" s="253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  <c r="M41" s="231">
        <f t="shared" si="5"/>
        <v>0</v>
      </c>
      <c r="N41" s="237">
        <f>SUMMARY!M41</f>
        <v>0</v>
      </c>
    </row>
    <row r="42" spans="1:14" s="41" customFormat="1">
      <c r="A42" s="40">
        <v>220</v>
      </c>
      <c r="B42" s="113" t="s">
        <v>214</v>
      </c>
      <c r="C42" s="267">
        <f>'[14]Sch C'!D31</f>
        <v>6890</v>
      </c>
      <c r="D42" s="267">
        <f>'[14]Sch C'!F31</f>
        <v>0</v>
      </c>
      <c r="E42" s="253">
        <f t="shared" si="2"/>
        <v>6890</v>
      </c>
      <c r="F42" s="177"/>
      <c r="G42" s="177">
        <f t="shared" si="3"/>
        <v>6890</v>
      </c>
      <c r="H42" s="175">
        <f t="shared" si="4"/>
        <v>1.2593284434590773E-2</v>
      </c>
      <c r="J42" s="133"/>
      <c r="K42" s="133"/>
      <c r="M42" s="231">
        <f t="shared" si="5"/>
        <v>2.233387358184765</v>
      </c>
      <c r="N42" s="237">
        <f>SUMMARY!M42</f>
        <v>1.5147902388511165</v>
      </c>
    </row>
    <row r="43" spans="1:14" s="41" customFormat="1">
      <c r="A43" s="40">
        <v>230</v>
      </c>
      <c r="B43" s="113" t="s">
        <v>148</v>
      </c>
      <c r="C43" s="267">
        <f>'[14]Sch C'!D32</f>
        <v>3718</v>
      </c>
      <c r="D43" s="267">
        <f>'[14]Sch C'!F32</f>
        <v>0</v>
      </c>
      <c r="E43" s="253">
        <f t="shared" si="2"/>
        <v>3718</v>
      </c>
      <c r="F43" s="177"/>
      <c r="G43" s="177">
        <f t="shared" si="3"/>
        <v>3718</v>
      </c>
      <c r="H43" s="175">
        <f t="shared" si="4"/>
        <v>6.7956214118735118E-3</v>
      </c>
      <c r="J43" s="133"/>
      <c r="K43" s="133"/>
      <c r="M43" s="231">
        <f t="shared" si="5"/>
        <v>1.2051863857374392</v>
      </c>
      <c r="N43" s="237">
        <f>SUMMARY!M43</f>
        <v>0.91162758482870754</v>
      </c>
    </row>
    <row r="44" spans="1:14" s="41" customFormat="1">
      <c r="A44" s="40">
        <v>240</v>
      </c>
      <c r="B44" s="113" t="s">
        <v>167</v>
      </c>
      <c r="C44" s="267">
        <f>'[14]Sch C'!D33</f>
        <v>0</v>
      </c>
      <c r="D44" s="267">
        <f>'[14]Sch C'!F33</f>
        <v>0</v>
      </c>
      <c r="E44" s="253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  <c r="M44" s="231">
        <f t="shared" si="5"/>
        <v>0</v>
      </c>
      <c r="N44" s="237">
        <f>SUMMARY!M44</f>
        <v>0</v>
      </c>
    </row>
    <row r="45" spans="1:14" s="41" customFormat="1">
      <c r="A45" s="40">
        <v>250</v>
      </c>
      <c r="B45" s="113" t="s">
        <v>168</v>
      </c>
      <c r="C45" s="267">
        <f>'[14]Sch C'!D34</f>
        <v>26993</v>
      </c>
      <c r="D45" s="267">
        <f>'[14]Sch C'!F34</f>
        <v>0</v>
      </c>
      <c r="E45" s="253">
        <f t="shared" si="2"/>
        <v>26993</v>
      </c>
      <c r="F45" s="177"/>
      <c r="G45" s="177">
        <f t="shared" si="3"/>
        <v>26993</v>
      </c>
      <c r="H45" s="175">
        <f t="shared" si="4"/>
        <v>4.9336796334239291E-2</v>
      </c>
      <c r="J45" s="133"/>
      <c r="K45" s="133"/>
      <c r="M45" s="231">
        <f t="shared" si="5"/>
        <v>8.749756888168557</v>
      </c>
      <c r="N45" s="237">
        <f>SUMMARY!M45</f>
        <v>0.95284109747069434</v>
      </c>
    </row>
    <row r="46" spans="1:14" s="41" customFormat="1">
      <c r="A46" s="40">
        <v>270</v>
      </c>
      <c r="B46" s="113" t="s">
        <v>215</v>
      </c>
      <c r="C46" s="267">
        <f>'[14]Sch C'!D35</f>
        <v>0</v>
      </c>
      <c r="D46" s="267">
        <f>'[14]Sch C'!F35</f>
        <v>0</v>
      </c>
      <c r="E46" s="253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  <c r="M46" s="231">
        <f t="shared" si="5"/>
        <v>0</v>
      </c>
      <c r="N46" s="237">
        <f>SUMMARY!M46</f>
        <v>0</v>
      </c>
    </row>
    <row r="47" spans="1:14" s="41" customFormat="1">
      <c r="A47" s="40">
        <v>280</v>
      </c>
      <c r="B47" s="113" t="s">
        <v>216</v>
      </c>
      <c r="C47" s="267">
        <f>'[14]Sch C'!D36</f>
        <v>0</v>
      </c>
      <c r="D47" s="267">
        <f>'[14]Sch C'!F36</f>
        <v>0</v>
      </c>
      <c r="E47" s="253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55">
        <v>0</v>
      </c>
      <c r="K47" s="255">
        <v>0</v>
      </c>
      <c r="M47" s="231">
        <f t="shared" si="5"/>
        <v>0</v>
      </c>
      <c r="N47" s="237">
        <f>SUMMARY!M47</f>
        <v>0.19233028581290676</v>
      </c>
    </row>
    <row r="48" spans="1:14" s="41" customFormat="1">
      <c r="A48" s="40">
        <v>290</v>
      </c>
      <c r="B48" s="113" t="s">
        <v>170</v>
      </c>
      <c r="C48" s="267">
        <f>'[14]Sch C'!D37</f>
        <v>0</v>
      </c>
      <c r="D48" s="267">
        <f>'[14]Sch C'!F37</f>
        <v>0</v>
      </c>
      <c r="E48" s="253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  <c r="M48" s="231">
        <f t="shared" si="5"/>
        <v>0</v>
      </c>
      <c r="N48" s="237">
        <f>SUMMARY!M48</f>
        <v>0</v>
      </c>
    </row>
    <row r="49" spans="1:16" s="41" customFormat="1">
      <c r="A49" s="40">
        <v>300</v>
      </c>
      <c r="B49" s="113" t="s">
        <v>171</v>
      </c>
      <c r="C49" s="267">
        <f>'[14]Sch C'!D38</f>
        <v>0</v>
      </c>
      <c r="D49" s="267">
        <f>'[14]Sch C'!F38</f>
        <v>0</v>
      </c>
      <c r="E49" s="253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  <c r="M49" s="231">
        <f t="shared" si="5"/>
        <v>0</v>
      </c>
      <c r="N49" s="237">
        <f>SUMMARY!M49</f>
        <v>1.5984176510929746E-2</v>
      </c>
    </row>
    <row r="50" spans="1:16" s="41" customFormat="1">
      <c r="A50" s="40">
        <v>310</v>
      </c>
      <c r="B50" s="113" t="s">
        <v>172</v>
      </c>
      <c r="C50" s="267">
        <f>'[14]Sch C'!D39</f>
        <v>2196</v>
      </c>
      <c r="D50" s="267">
        <f>'[14]Sch C'!F39</f>
        <v>0</v>
      </c>
      <c r="E50" s="253">
        <f t="shared" si="2"/>
        <v>2196</v>
      </c>
      <c r="F50" s="177"/>
      <c r="G50" s="177">
        <f t="shared" si="3"/>
        <v>2196</v>
      </c>
      <c r="H50" s="175">
        <f t="shared" si="4"/>
        <v>4.0137667080350275E-3</v>
      </c>
      <c r="J50" s="133"/>
      <c r="K50" s="133"/>
      <c r="M50" s="231">
        <f t="shared" si="5"/>
        <v>0.71183144246353325</v>
      </c>
      <c r="N50" s="237">
        <f>SUMMARY!M50</f>
        <v>0.13508290981428747</v>
      </c>
    </row>
    <row r="51" spans="1:16" s="41" customFormat="1">
      <c r="A51" s="40">
        <v>320</v>
      </c>
      <c r="B51" s="113" t="s">
        <v>173</v>
      </c>
      <c r="C51" s="267">
        <f>'[14]Sch C'!D40</f>
        <v>0</v>
      </c>
      <c r="D51" s="267">
        <f>'[14]Sch C'!F40</f>
        <v>0</v>
      </c>
      <c r="E51" s="253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  <c r="M51" s="231">
        <f t="shared" si="5"/>
        <v>0</v>
      </c>
      <c r="N51" s="237">
        <f>SUMMARY!M51</f>
        <v>6.1666189781950142E-3</v>
      </c>
    </row>
    <row r="52" spans="1:16" s="41" customFormat="1">
      <c r="A52" s="40">
        <v>330</v>
      </c>
      <c r="B52" s="113" t="s">
        <v>44</v>
      </c>
      <c r="C52" s="267">
        <f>'[14]Sch C'!D41</f>
        <v>970</v>
      </c>
      <c r="D52" s="267">
        <f>'[14]Sch C'!F41</f>
        <v>0</v>
      </c>
      <c r="E52" s="253">
        <f t="shared" si="2"/>
        <v>970</v>
      </c>
      <c r="F52" s="177"/>
      <c r="G52" s="177">
        <f t="shared" si="3"/>
        <v>970</v>
      </c>
      <c r="H52" s="175">
        <f t="shared" si="4"/>
        <v>1.7729297389772207E-3</v>
      </c>
      <c r="J52" s="133"/>
      <c r="K52" s="133"/>
      <c r="M52" s="231">
        <f t="shared" si="5"/>
        <v>0.31442463533225284</v>
      </c>
      <c r="N52" s="237">
        <f>SUMMARY!M52</f>
        <v>0.42601224458281667</v>
      </c>
    </row>
    <row r="53" spans="1:16" s="41" customFormat="1">
      <c r="A53" s="40">
        <v>340</v>
      </c>
      <c r="B53" s="113" t="s">
        <v>174</v>
      </c>
      <c r="C53" s="267">
        <f>'[14]Sch C'!D42</f>
        <v>0</v>
      </c>
      <c r="D53" s="267">
        <f>'[14]Sch C'!F42</f>
        <v>0</v>
      </c>
      <c r="E53" s="253">
        <f t="shared" si="2"/>
        <v>0</v>
      </c>
      <c r="F53" s="177"/>
      <c r="G53" s="177">
        <f t="shared" si="3"/>
        <v>0</v>
      </c>
      <c r="H53" s="175">
        <f t="shared" si="4"/>
        <v>0</v>
      </c>
      <c r="J53" s="133"/>
      <c r="K53" s="133"/>
      <c r="M53" s="231">
        <f t="shared" si="5"/>
        <v>0</v>
      </c>
      <c r="N53" s="237">
        <f>SUMMARY!M53</f>
        <v>7.6151676590410528E-2</v>
      </c>
    </row>
    <row r="54" spans="1:16" s="41" customFormat="1">
      <c r="A54" s="40">
        <v>350</v>
      </c>
      <c r="B54" s="113" t="s">
        <v>175</v>
      </c>
      <c r="C54" s="267">
        <f>'[14]Sch C'!D43</f>
        <v>0</v>
      </c>
      <c r="D54" s="267">
        <f>'[14]Sch C'!F43</f>
        <v>0</v>
      </c>
      <c r="E54" s="253">
        <f t="shared" si="2"/>
        <v>0</v>
      </c>
      <c r="F54" s="177"/>
      <c r="G54" s="177">
        <f t="shared" si="3"/>
        <v>0</v>
      </c>
      <c r="H54" s="175">
        <f t="shared" si="4"/>
        <v>0</v>
      </c>
      <c r="I54" s="41" t="s">
        <v>397</v>
      </c>
      <c r="J54" s="133"/>
      <c r="K54" s="133"/>
      <c r="M54" s="231">
        <f t="shared" si="5"/>
        <v>0</v>
      </c>
      <c r="N54" s="237">
        <f>SUMMARY!M54</f>
        <v>0.14480490873334878</v>
      </c>
    </row>
    <row r="55" spans="1:16" s="41" customFormat="1">
      <c r="A55" s="40">
        <v>360</v>
      </c>
      <c r="B55" s="113" t="s">
        <v>176</v>
      </c>
      <c r="C55" s="267">
        <f>'[14]Sch C'!D44</f>
        <v>0</v>
      </c>
      <c r="D55" s="267">
        <f>'[14]Sch C'!F44</f>
        <v>0</v>
      </c>
      <c r="E55" s="253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  <c r="M55" s="231">
        <f t="shared" si="5"/>
        <v>0</v>
      </c>
      <c r="N55" s="237">
        <f>SUMMARY!M55</f>
        <v>0</v>
      </c>
    </row>
    <row r="56" spans="1:16" s="41" customFormat="1">
      <c r="A56" s="40">
        <v>490</v>
      </c>
      <c r="B56" s="113" t="s">
        <v>301</v>
      </c>
      <c r="C56" s="267">
        <f>'[14]Sch C'!D45</f>
        <v>949</v>
      </c>
      <c r="D56" s="267">
        <f>'[14]Sch C'!F45</f>
        <v>0</v>
      </c>
      <c r="E56" s="253">
        <f t="shared" si="2"/>
        <v>949</v>
      </c>
      <c r="F56" s="177"/>
      <c r="G56" s="177">
        <f t="shared" si="3"/>
        <v>949</v>
      </c>
      <c r="H56" s="175">
        <f t="shared" si="4"/>
        <v>1.7345467240096725E-3</v>
      </c>
      <c r="J56" s="133"/>
      <c r="K56" s="133"/>
      <c r="M56" s="231">
        <f t="shared" si="5"/>
        <v>0.30761750405186383</v>
      </c>
      <c r="N56" s="237">
        <f>SUMMARY!M56</f>
        <v>0.3925260810522348</v>
      </c>
    </row>
    <row r="57" spans="1:16" s="41" customFormat="1">
      <c r="A57" s="40"/>
      <c r="B57" s="113" t="s">
        <v>217</v>
      </c>
      <c r="C57" s="267">
        <f>SUM(C21:C56)</f>
        <v>105800</v>
      </c>
      <c r="D57" s="267">
        <f>SUM(D21:D56)</f>
        <v>0</v>
      </c>
      <c r="E57" s="177">
        <f>SUM(E21:E56)</f>
        <v>105800</v>
      </c>
      <c r="F57" s="177">
        <f>SUM(F21:F56)</f>
        <v>0</v>
      </c>
      <c r="G57" s="177">
        <f t="shared" si="3"/>
        <v>105800</v>
      </c>
      <c r="H57" s="175">
        <f t="shared" si="4"/>
        <v>0.19337728493174219</v>
      </c>
      <c r="J57" s="133"/>
      <c r="K57" s="133"/>
      <c r="M57" s="231">
        <f t="shared" si="5"/>
        <v>34.294975688816855</v>
      </c>
      <c r="N57" s="237">
        <f>SUMMARY!M57</f>
        <v>35.330519668088229</v>
      </c>
      <c r="O57" s="232">
        <f>M57/N57-1</f>
        <v>-2.9310182499430182E-2</v>
      </c>
      <c r="P57" s="172">
        <f>IF(O57&gt;=0.2,2.1,0)</f>
        <v>0</v>
      </c>
    </row>
    <row r="58" spans="1:16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6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6" s="41" customFormat="1">
      <c r="A60" s="185">
        <v>230</v>
      </c>
      <c r="B60" s="186" t="s">
        <v>261</v>
      </c>
      <c r="C60" s="267">
        <f>'[14]Sch C'!D57</f>
        <v>0</v>
      </c>
      <c r="D60" s="267">
        <f>'[14]Sch C'!F57</f>
        <v>0</v>
      </c>
      <c r="E60" s="253">
        <f t="shared" ref="E60:E76" si="6">SUM(C60:D60)</f>
        <v>0</v>
      </c>
      <c r="F60" s="252"/>
      <c r="G60" s="173">
        <f>IF(ISERROR(E60+F60),"",(E60+F60))</f>
        <v>0</v>
      </c>
      <c r="H60" s="175">
        <f>IF(ISERROR(G60/$G$183),"",(G60/$G$183))</f>
        <v>0</v>
      </c>
      <c r="J60" s="133"/>
      <c r="K60" s="133"/>
      <c r="M60" s="231">
        <f>IFERROR(G60/G$198,0)</f>
        <v>0</v>
      </c>
      <c r="N60" s="237">
        <f>SUMMARY!M60</f>
        <v>5.4215628193424443</v>
      </c>
    </row>
    <row r="61" spans="1:16" s="41" customFormat="1">
      <c r="A61" s="187">
        <v>240</v>
      </c>
      <c r="B61" s="186" t="s">
        <v>262</v>
      </c>
      <c r="C61" s="267">
        <f>'[14]Sch C'!D58</f>
        <v>21636</v>
      </c>
      <c r="D61" s="267">
        <f>'[14]Sch C'!F58</f>
        <v>0</v>
      </c>
      <c r="E61" s="253">
        <f t="shared" si="6"/>
        <v>21636</v>
      </c>
      <c r="F61" s="305"/>
      <c r="G61" s="173">
        <f t="shared" ref="G61:G76" si="7">IF(ISERROR(E61+F61),"",(E61+F61))</f>
        <v>21636</v>
      </c>
      <c r="H61" s="175">
        <f t="shared" ref="H61:H76" si="8">IF(ISERROR(G61/$G$183),"",(G61/$G$183))</f>
        <v>3.9545471992279528E-2</v>
      </c>
      <c r="J61" s="133"/>
      <c r="K61" s="133"/>
      <c r="M61" s="231">
        <f t="shared" ref="M61:M77" si="9">IFERROR(G61/G$198,0)</f>
        <v>7.0132901134521877</v>
      </c>
      <c r="N61" s="237">
        <f>SUMMARY!M61</f>
        <v>1.3135909419154417</v>
      </c>
    </row>
    <row r="62" spans="1:16" s="41" customFormat="1">
      <c r="A62" s="188">
        <v>250</v>
      </c>
      <c r="B62" s="186" t="s">
        <v>263</v>
      </c>
      <c r="C62" s="267">
        <f>'[14]Sch C'!D59</f>
        <v>13602</v>
      </c>
      <c r="D62" s="267">
        <f>'[14]Sch C'!F59</f>
        <v>0</v>
      </c>
      <c r="E62" s="253">
        <f t="shared" si="6"/>
        <v>13602</v>
      </c>
      <c r="F62" s="177"/>
      <c r="G62" s="173">
        <f t="shared" si="7"/>
        <v>13602</v>
      </c>
      <c r="H62" s="175">
        <f t="shared" si="8"/>
        <v>2.486122712326614E-2</v>
      </c>
      <c r="J62" s="133"/>
      <c r="K62" s="133"/>
      <c r="M62" s="231">
        <f t="shared" si="9"/>
        <v>4.4090761750405187</v>
      </c>
      <c r="N62" s="237">
        <f>SUMMARY!M62</f>
        <v>1.8916694144309858</v>
      </c>
    </row>
    <row r="63" spans="1:16" s="41" customFormat="1">
      <c r="A63" s="188">
        <v>260</v>
      </c>
      <c r="B63" s="189" t="s">
        <v>316</v>
      </c>
      <c r="C63" s="267">
        <f>'[14]Sch C'!D60</f>
        <v>2179</v>
      </c>
      <c r="D63" s="267">
        <f>'[14]Sch C'!F60</f>
        <v>0</v>
      </c>
      <c r="E63" s="253">
        <f t="shared" si="6"/>
        <v>2179</v>
      </c>
      <c r="F63" s="177"/>
      <c r="G63" s="173">
        <f t="shared" si="7"/>
        <v>2179</v>
      </c>
      <c r="H63" s="175">
        <f t="shared" si="8"/>
        <v>3.9826947435374887E-3</v>
      </c>
      <c r="J63" s="133"/>
      <c r="K63" s="133"/>
      <c r="M63" s="231">
        <f t="shared" si="9"/>
        <v>0.7063209076175041</v>
      </c>
      <c r="N63" s="237">
        <f>SUMMARY!M63</f>
        <v>0.34129826186875223</v>
      </c>
    </row>
    <row r="64" spans="1:16" s="41" customFormat="1">
      <c r="A64" s="188">
        <v>270</v>
      </c>
      <c r="B64" s="189" t="s">
        <v>317</v>
      </c>
      <c r="C64" s="267">
        <f>'[14]Sch C'!D61</f>
        <v>0</v>
      </c>
      <c r="D64" s="267">
        <f>'[14]Sch C'!F61</f>
        <v>0</v>
      </c>
      <c r="E64" s="253">
        <f t="shared" si="6"/>
        <v>0</v>
      </c>
      <c r="F64" s="177"/>
      <c r="G64" s="173">
        <f t="shared" si="7"/>
        <v>0</v>
      </c>
      <c r="H64" s="175">
        <f t="shared" si="8"/>
        <v>0</v>
      </c>
      <c r="J64" s="133"/>
      <c r="K64" s="133"/>
      <c r="M64" s="231">
        <f t="shared" si="9"/>
        <v>0</v>
      </c>
      <c r="N64" s="237">
        <f>SUMMARY!M64</f>
        <v>0.50198147870596199</v>
      </c>
    </row>
    <row r="65" spans="1:16" s="41" customFormat="1">
      <c r="A65" s="190" t="s">
        <v>337</v>
      </c>
      <c r="B65" s="186" t="s">
        <v>338</v>
      </c>
      <c r="C65" s="267">
        <f>'[14]Sch C'!D62</f>
        <v>0</v>
      </c>
      <c r="D65" s="267">
        <f>'[14]Sch C'!F62</f>
        <v>0</v>
      </c>
      <c r="E65" s="253">
        <f t="shared" si="6"/>
        <v>0</v>
      </c>
      <c r="F65" s="177"/>
      <c r="G65" s="173">
        <f t="shared" si="7"/>
        <v>0</v>
      </c>
      <c r="H65" s="175">
        <f t="shared" si="8"/>
        <v>0</v>
      </c>
      <c r="J65" s="133"/>
      <c r="K65" s="133"/>
      <c r="M65" s="231">
        <f t="shared" si="9"/>
        <v>0</v>
      </c>
      <c r="N65" s="237">
        <f>SUMMARY!M65</f>
        <v>0</v>
      </c>
    </row>
    <row r="66" spans="1:16" s="41" customFormat="1">
      <c r="A66" s="190" t="s">
        <v>339</v>
      </c>
      <c r="B66" s="186" t="s">
        <v>340</v>
      </c>
      <c r="C66" s="267">
        <f>'[14]Sch C'!D63</f>
        <v>0</v>
      </c>
      <c r="D66" s="267">
        <f>'[14]Sch C'!F63</f>
        <v>0</v>
      </c>
      <c r="E66" s="253">
        <f t="shared" si="6"/>
        <v>0</v>
      </c>
      <c r="F66" s="177"/>
      <c r="G66" s="173">
        <f t="shared" si="7"/>
        <v>0</v>
      </c>
      <c r="H66" s="175">
        <f t="shared" si="8"/>
        <v>0</v>
      </c>
      <c r="J66" s="133"/>
      <c r="K66" s="133"/>
      <c r="M66" s="231">
        <f t="shared" si="9"/>
        <v>0</v>
      </c>
      <c r="N66" s="237">
        <f>SUMMARY!M66</f>
        <v>0</v>
      </c>
    </row>
    <row r="67" spans="1:16" s="41" customFormat="1">
      <c r="A67" s="188">
        <v>280</v>
      </c>
      <c r="B67" s="191" t="s">
        <v>266</v>
      </c>
      <c r="C67" s="267">
        <f>'[14]Sch C'!D64</f>
        <v>1800</v>
      </c>
      <c r="D67" s="267">
        <f>'[14]Sch C'!F64</f>
        <v>0</v>
      </c>
      <c r="E67" s="253">
        <f t="shared" si="6"/>
        <v>1800</v>
      </c>
      <c r="F67" s="305"/>
      <c r="G67" s="173">
        <f t="shared" si="7"/>
        <v>1800</v>
      </c>
      <c r="H67" s="175">
        <f t="shared" si="8"/>
        <v>3.2899727115041208E-3</v>
      </c>
      <c r="J67" s="133"/>
      <c r="K67" s="133"/>
      <c r="M67" s="231">
        <f t="shared" si="9"/>
        <v>0.58346839546191243</v>
      </c>
      <c r="N67" s="237">
        <f>SUMMARY!M67</f>
        <v>0.4414637181565908</v>
      </c>
    </row>
    <row r="68" spans="1:16" s="41" customFormat="1">
      <c r="A68" s="188">
        <v>290</v>
      </c>
      <c r="B68" s="191" t="s">
        <v>267</v>
      </c>
      <c r="C68" s="267">
        <f>'[14]Sch C'!D65</f>
        <v>0</v>
      </c>
      <c r="D68" s="267">
        <f>'[14]Sch C'!F65</f>
        <v>0</v>
      </c>
      <c r="E68" s="253">
        <f t="shared" si="6"/>
        <v>0</v>
      </c>
      <c r="F68" s="177"/>
      <c r="G68" s="173">
        <f t="shared" si="7"/>
        <v>0</v>
      </c>
      <c r="H68" s="175">
        <f t="shared" si="8"/>
        <v>0</v>
      </c>
      <c r="J68" s="133"/>
      <c r="K68" s="133"/>
      <c r="M68" s="231">
        <f t="shared" si="9"/>
        <v>0</v>
      </c>
      <c r="N68" s="237">
        <f>SUMMARY!M68</f>
        <v>5.4220702246808278E-2</v>
      </c>
    </row>
    <row r="69" spans="1:16" s="41" customFormat="1">
      <c r="A69" s="188">
        <v>300</v>
      </c>
      <c r="B69" s="191" t="s">
        <v>269</v>
      </c>
      <c r="C69" s="267">
        <f>'[14]Sch C'!D66</f>
        <v>0</v>
      </c>
      <c r="D69" s="267">
        <f>'[14]Sch C'!F66</f>
        <v>0</v>
      </c>
      <c r="E69" s="253">
        <f t="shared" si="6"/>
        <v>0</v>
      </c>
      <c r="F69" s="177"/>
      <c r="G69" s="173">
        <f t="shared" si="7"/>
        <v>0</v>
      </c>
      <c r="H69" s="175">
        <f t="shared" si="8"/>
        <v>0</v>
      </c>
      <c r="J69" s="133"/>
      <c r="K69" s="133"/>
      <c r="M69" s="231">
        <f t="shared" si="9"/>
        <v>0</v>
      </c>
      <c r="N69" s="237">
        <f>SUMMARY!M69</f>
        <v>6.88076519559086E-3</v>
      </c>
    </row>
    <row r="70" spans="1:16" s="41" customFormat="1">
      <c r="A70" s="188">
        <v>310</v>
      </c>
      <c r="B70" s="191" t="s">
        <v>318</v>
      </c>
      <c r="C70" s="267">
        <f>'[14]Sch C'!D67</f>
        <v>0</v>
      </c>
      <c r="D70" s="267">
        <f>'[14]Sch C'!F67</f>
        <v>0</v>
      </c>
      <c r="E70" s="253">
        <f t="shared" si="6"/>
        <v>0</v>
      </c>
      <c r="F70" s="305"/>
      <c r="G70" s="173">
        <f t="shared" si="7"/>
        <v>0</v>
      </c>
      <c r="H70" s="175">
        <f t="shared" si="8"/>
        <v>0</v>
      </c>
      <c r="J70" s="133"/>
      <c r="K70" s="133"/>
      <c r="M70" s="231">
        <f t="shared" si="9"/>
        <v>0</v>
      </c>
      <c r="N70" s="237">
        <f>SUMMARY!M70</f>
        <v>0.48399538557264771</v>
      </c>
    </row>
    <row r="71" spans="1:16" s="41" customFormat="1">
      <c r="A71" s="188">
        <v>320</v>
      </c>
      <c r="B71" s="191" t="s">
        <v>270</v>
      </c>
      <c r="C71" s="267">
        <f>'[14]Sch C'!D68</f>
        <v>0</v>
      </c>
      <c r="D71" s="267">
        <f>'[14]Sch C'!F68</f>
        <v>0</v>
      </c>
      <c r="E71" s="253">
        <f t="shared" si="6"/>
        <v>0</v>
      </c>
      <c r="F71" s="177"/>
      <c r="G71" s="173">
        <f t="shared" si="7"/>
        <v>0</v>
      </c>
      <c r="H71" s="175">
        <f t="shared" si="8"/>
        <v>0</v>
      </c>
      <c r="J71" s="133"/>
      <c r="K71" s="133"/>
      <c r="M71" s="231">
        <f t="shared" si="9"/>
        <v>0</v>
      </c>
      <c r="N71" s="237">
        <f>SUMMARY!M71</f>
        <v>2.030829461483611E-2</v>
      </c>
    </row>
    <row r="72" spans="1:16" s="41" customFormat="1">
      <c r="A72" s="188">
        <v>330</v>
      </c>
      <c r="B72" s="191" t="s">
        <v>271</v>
      </c>
      <c r="C72" s="267">
        <f>'[14]Sch C'!D69</f>
        <v>0</v>
      </c>
      <c r="D72" s="267">
        <f>'[14]Sch C'!F69</f>
        <v>0</v>
      </c>
      <c r="E72" s="253">
        <f t="shared" si="6"/>
        <v>0</v>
      </c>
      <c r="F72" s="305"/>
      <c r="G72" s="173">
        <f t="shared" si="7"/>
        <v>0</v>
      </c>
      <c r="H72" s="175">
        <f t="shared" si="8"/>
        <v>0</v>
      </c>
      <c r="J72" s="133"/>
      <c r="K72" s="133"/>
      <c r="M72" s="231">
        <f t="shared" si="9"/>
        <v>0</v>
      </c>
      <c r="N72" s="237">
        <f>SUMMARY!M72</f>
        <v>0.13610743985575371</v>
      </c>
    </row>
    <row r="73" spans="1:16" s="41" customFormat="1">
      <c r="A73" s="188">
        <v>340</v>
      </c>
      <c r="B73" s="191" t="s">
        <v>272</v>
      </c>
      <c r="C73" s="267">
        <f>'[14]Sch C'!D70</f>
        <v>0</v>
      </c>
      <c r="D73" s="267">
        <f>'[14]Sch C'!F70</f>
        <v>0</v>
      </c>
      <c r="E73" s="253">
        <f t="shared" si="6"/>
        <v>0</v>
      </c>
      <c r="F73" s="177"/>
      <c r="G73" s="173">
        <f t="shared" si="7"/>
        <v>0</v>
      </c>
      <c r="H73" s="175">
        <f t="shared" si="8"/>
        <v>0</v>
      </c>
      <c r="J73" s="133"/>
      <c r="K73" s="133"/>
      <c r="M73" s="231">
        <f t="shared" si="9"/>
        <v>0</v>
      </c>
      <c r="N73" s="237">
        <f>SUMMARY!M73</f>
        <v>0</v>
      </c>
    </row>
    <row r="74" spans="1:16" s="41" customFormat="1">
      <c r="A74" s="188">
        <v>350</v>
      </c>
      <c r="B74" s="41" t="s">
        <v>332</v>
      </c>
      <c r="C74" s="267">
        <f>'[14]Sch C'!D71</f>
        <v>0</v>
      </c>
      <c r="D74" s="267">
        <f>'[14]Sch C'!F71</f>
        <v>0</v>
      </c>
      <c r="E74" s="253">
        <f t="shared" si="6"/>
        <v>0</v>
      </c>
      <c r="F74" s="177"/>
      <c r="G74" s="173">
        <f t="shared" si="7"/>
        <v>0</v>
      </c>
      <c r="H74" s="175">
        <f t="shared" si="8"/>
        <v>0</v>
      </c>
      <c r="J74" s="133"/>
      <c r="K74" s="133"/>
      <c r="M74" s="231">
        <f t="shared" si="9"/>
        <v>0</v>
      </c>
      <c r="N74" s="237">
        <f>SUMMARY!M74</f>
        <v>2.3935071010405172E-2</v>
      </c>
    </row>
    <row r="75" spans="1:16" s="41" customFormat="1">
      <c r="A75" s="188">
        <v>360</v>
      </c>
      <c r="B75" s="191" t="s">
        <v>177</v>
      </c>
      <c r="C75" s="267">
        <f>'[14]Sch C'!D72</f>
        <v>0</v>
      </c>
      <c r="D75" s="267">
        <f>'[14]Sch C'!F72</f>
        <v>0</v>
      </c>
      <c r="E75" s="253">
        <f t="shared" si="6"/>
        <v>0</v>
      </c>
      <c r="F75" s="177"/>
      <c r="G75" s="173">
        <f t="shared" si="7"/>
        <v>0</v>
      </c>
      <c r="H75" s="175">
        <f t="shared" si="8"/>
        <v>0</v>
      </c>
      <c r="J75" s="133"/>
      <c r="K75" s="133"/>
      <c r="M75" s="231">
        <f t="shared" si="9"/>
        <v>0</v>
      </c>
      <c r="N75" s="237">
        <f>SUMMARY!M75</f>
        <v>-4.5417592050104689E-3</v>
      </c>
    </row>
    <row r="76" spans="1:16" s="41" customFormat="1">
      <c r="A76" s="188">
        <v>490</v>
      </c>
      <c r="B76" s="113" t="s">
        <v>301</v>
      </c>
      <c r="C76" s="267">
        <f>'[14]Sch C'!D73</f>
        <v>0</v>
      </c>
      <c r="D76" s="267">
        <f>'[14]Sch C'!F73</f>
        <v>0</v>
      </c>
      <c r="E76" s="253">
        <f t="shared" si="6"/>
        <v>0</v>
      </c>
      <c r="F76" s="177"/>
      <c r="G76" s="173">
        <f t="shared" si="7"/>
        <v>0</v>
      </c>
      <c r="H76" s="175">
        <f t="shared" si="8"/>
        <v>0</v>
      </c>
      <c r="J76" s="133"/>
      <c r="K76" s="133"/>
      <c r="M76" s="231">
        <f t="shared" si="9"/>
        <v>0</v>
      </c>
      <c r="N76" s="237">
        <f>SUMMARY!M76</f>
        <v>6.8126388075157029E-4</v>
      </c>
    </row>
    <row r="77" spans="1:16" s="41" customFormat="1">
      <c r="A77" s="40"/>
      <c r="B77" s="113" t="s">
        <v>219</v>
      </c>
      <c r="C77" s="267">
        <f>SUM(C60:C76)</f>
        <v>39217</v>
      </c>
      <c r="D77" s="267">
        <f>SUM(D60:D76)</f>
        <v>0</v>
      </c>
      <c r="E77" s="176">
        <f>SUM(E60:E76)</f>
        <v>39217</v>
      </c>
      <c r="F77" s="176">
        <f>SUM(F60:F76)</f>
        <v>0</v>
      </c>
      <c r="G77" s="177">
        <f>IF(ISERROR(E77+F77),"",(E77+F77))</f>
        <v>39217</v>
      </c>
      <c r="H77" s="175">
        <f>IF(ISERROR(G77/$G$183),"",(G77/$G$183))</f>
        <v>7.167936657058728E-2</v>
      </c>
      <c r="J77" s="133"/>
      <c r="K77" s="133"/>
      <c r="M77" s="231">
        <f t="shared" si="9"/>
        <v>12.712155591572124</v>
      </c>
      <c r="N77" s="237">
        <f>SUMMARY!M77</f>
        <v>10.633153797591957</v>
      </c>
      <c r="O77" s="232"/>
      <c r="P77" s="172"/>
    </row>
    <row r="78" spans="1:16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6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6" s="41" customFormat="1">
      <c r="A80" s="127" t="s">
        <v>201</v>
      </c>
      <c r="B80" s="113" t="s">
        <v>40</v>
      </c>
      <c r="C80" s="267">
        <f>'[14]Sch C'!D78</f>
        <v>760</v>
      </c>
      <c r="D80" s="267">
        <f>'[14]Sch C'!F78</f>
        <v>0</v>
      </c>
      <c r="E80" s="253">
        <f t="shared" ref="E80:E91" si="10">SUM(C80:D80)</f>
        <v>760</v>
      </c>
      <c r="F80" s="252"/>
      <c r="G80" s="174">
        <f>IF(ISERROR(E80+F80),"",(E80+F80))</f>
        <v>760</v>
      </c>
      <c r="H80" s="175">
        <f t="shared" ref="H80:H92" si="11">IF(ISERROR(G80/$G$183),"",(G80/$G$183))</f>
        <v>1.3890995893017398E-3</v>
      </c>
      <c r="J80" s="255">
        <v>90.7</v>
      </c>
      <c r="K80" s="255">
        <v>91</v>
      </c>
      <c r="M80" s="231">
        <f t="shared" ref="M80:M92" si="12">IFERROR(G80/G$198,0)</f>
        <v>0.24635332252836303</v>
      </c>
      <c r="N80" s="237">
        <f>SUMMARY!M80</f>
        <v>2.6967785756134783</v>
      </c>
    </row>
    <row r="81" spans="1:16" s="41" customFormat="1">
      <c r="A81" s="127" t="s">
        <v>202</v>
      </c>
      <c r="B81" s="113" t="s">
        <v>23</v>
      </c>
      <c r="C81" s="267">
        <f>'[14]Sch C'!D79</f>
        <v>80</v>
      </c>
      <c r="D81" s="267">
        <f>'[14]Sch C'!F79</f>
        <v>0</v>
      </c>
      <c r="E81" s="253">
        <f t="shared" si="10"/>
        <v>80</v>
      </c>
      <c r="F81" s="177"/>
      <c r="G81" s="177">
        <f>IF(ISERROR(E81+F81),"",(E81+F81))</f>
        <v>80</v>
      </c>
      <c r="H81" s="175">
        <f t="shared" si="11"/>
        <v>1.4622100940018314E-4</v>
      </c>
      <c r="J81" s="133"/>
      <c r="K81" s="133"/>
      <c r="M81" s="231">
        <f t="shared" si="12"/>
        <v>2.5931928687196109E-2</v>
      </c>
      <c r="N81" s="237">
        <f>SUMMARY!M81</f>
        <v>0.51090140294941844</v>
      </c>
    </row>
    <row r="82" spans="1:16" s="41" customFormat="1">
      <c r="A82" s="127" t="s">
        <v>209</v>
      </c>
      <c r="B82" s="113" t="s">
        <v>43</v>
      </c>
      <c r="C82" s="267">
        <f>'[14]Sch C'!D80</f>
        <v>6174</v>
      </c>
      <c r="D82" s="267">
        <f>'[14]Sch C'!F80</f>
        <v>0</v>
      </c>
      <c r="E82" s="253">
        <f t="shared" si="10"/>
        <v>6174</v>
      </c>
      <c r="F82" s="177"/>
      <c r="G82" s="177">
        <f>IF(ISERROR(E82+F82),"",(E82+F82))</f>
        <v>6174</v>
      </c>
      <c r="H82" s="175">
        <f t="shared" si="11"/>
        <v>1.1284606400459134E-2</v>
      </c>
      <c r="J82" s="133"/>
      <c r="K82" s="133"/>
      <c r="M82" s="231">
        <f t="shared" si="12"/>
        <v>2.0012965964343596</v>
      </c>
      <c r="N82" s="237">
        <f>SUMMARY!M82</f>
        <v>0.38492322156063935</v>
      </c>
    </row>
    <row r="83" spans="1:16" s="41" customFormat="1">
      <c r="A83" s="40">
        <v>230</v>
      </c>
      <c r="B83" s="113" t="s">
        <v>42</v>
      </c>
      <c r="C83" s="267">
        <f>'[14]Sch C'!D81</f>
        <v>170</v>
      </c>
      <c r="D83" s="267">
        <f>'[14]Sch C'!F81</f>
        <v>0</v>
      </c>
      <c r="E83" s="253">
        <f t="shared" si="10"/>
        <v>170</v>
      </c>
      <c r="F83" s="177"/>
      <c r="G83" s="177">
        <f>IF(ISERROR(E83+F83),"",(E83+F83))</f>
        <v>170</v>
      </c>
      <c r="H83" s="175">
        <f t="shared" si="11"/>
        <v>3.1071964497538917E-4</v>
      </c>
      <c r="J83" s="133"/>
      <c r="K83" s="133"/>
      <c r="M83" s="231">
        <f t="shared" si="12"/>
        <v>5.5105348460291734E-2</v>
      </c>
      <c r="N83" s="237">
        <f>SUMMARY!M83</f>
        <v>4.51410443321116E-2</v>
      </c>
    </row>
    <row r="84" spans="1:16" s="41" customFormat="1">
      <c r="A84" s="40">
        <v>240</v>
      </c>
      <c r="B84" s="193" t="s">
        <v>274</v>
      </c>
      <c r="C84" s="267">
        <f>'[14]Sch C'!D82</f>
        <v>0</v>
      </c>
      <c r="D84" s="267">
        <f>'[14]Sch C'!F82</f>
        <v>0</v>
      </c>
      <c r="E84" s="253">
        <f t="shared" si="10"/>
        <v>0</v>
      </c>
      <c r="F84" s="177"/>
      <c r="G84" s="177">
        <f t="shared" ref="G84:G91" si="13">IF(ISERROR(E84+F84),"",(E84+F84))</f>
        <v>0</v>
      </c>
      <c r="H84" s="175">
        <f t="shared" si="11"/>
        <v>0</v>
      </c>
      <c r="J84" s="133"/>
      <c r="K84" s="133"/>
      <c r="M84" s="231">
        <f t="shared" si="12"/>
        <v>0</v>
      </c>
      <c r="N84" s="237">
        <f>SUMMARY!M84</f>
        <v>0.10878875823761576</v>
      </c>
    </row>
    <row r="85" spans="1:16" s="41" customFormat="1">
      <c r="A85" s="40">
        <v>310</v>
      </c>
      <c r="B85" s="113" t="s">
        <v>44</v>
      </c>
      <c r="C85" s="267">
        <f>'[14]Sch C'!D83</f>
        <v>0</v>
      </c>
      <c r="D85" s="267">
        <f>'[14]Sch C'!F83</f>
        <v>0</v>
      </c>
      <c r="E85" s="253">
        <f t="shared" si="10"/>
        <v>0</v>
      </c>
      <c r="F85" s="177"/>
      <c r="G85" s="177">
        <f t="shared" si="13"/>
        <v>0</v>
      </c>
      <c r="H85" s="175">
        <f t="shared" si="11"/>
        <v>0</v>
      </c>
      <c r="J85" s="133"/>
      <c r="K85" s="133"/>
      <c r="M85" s="231">
        <f t="shared" si="12"/>
        <v>0</v>
      </c>
      <c r="N85" s="237">
        <f>SUMMARY!M85</f>
        <v>0.65728516343520504</v>
      </c>
    </row>
    <row r="86" spans="1:16" s="41" customFormat="1">
      <c r="A86" s="40">
        <v>320</v>
      </c>
      <c r="B86" s="113" t="s">
        <v>45</v>
      </c>
      <c r="C86" s="267">
        <f>'[14]Sch C'!D84</f>
        <v>12720</v>
      </c>
      <c r="D86" s="267">
        <f>'[14]Sch C'!F84</f>
        <v>0</v>
      </c>
      <c r="E86" s="253">
        <f t="shared" si="10"/>
        <v>12720</v>
      </c>
      <c r="F86" s="177"/>
      <c r="G86" s="177">
        <f t="shared" si="13"/>
        <v>12720</v>
      </c>
      <c r="H86" s="175">
        <f t="shared" si="11"/>
        <v>2.324914049462912E-2</v>
      </c>
      <c r="J86" s="133"/>
      <c r="K86" s="133"/>
      <c r="M86" s="231">
        <f t="shared" si="12"/>
        <v>4.1231766612641811</v>
      </c>
      <c r="N86" s="237">
        <f>SUMMARY!M86</f>
        <v>0.8642678911249484</v>
      </c>
    </row>
    <row r="87" spans="1:16" s="41" customFormat="1">
      <c r="A87" s="40">
        <v>330</v>
      </c>
      <c r="B87" s="113" t="s">
        <v>46</v>
      </c>
      <c r="C87" s="267">
        <f>'[14]Sch C'!D85</f>
        <v>0</v>
      </c>
      <c r="D87" s="267">
        <f>'[14]Sch C'!F85</f>
        <v>0</v>
      </c>
      <c r="E87" s="253">
        <f t="shared" si="10"/>
        <v>0</v>
      </c>
      <c r="F87" s="177"/>
      <c r="G87" s="177">
        <f t="shared" si="13"/>
        <v>0</v>
      </c>
      <c r="H87" s="175">
        <f t="shared" si="11"/>
        <v>0</v>
      </c>
      <c r="J87" s="133"/>
      <c r="K87" s="133"/>
      <c r="M87" s="231">
        <f t="shared" si="12"/>
        <v>0</v>
      </c>
      <c r="N87" s="237">
        <f>SUMMARY!M87</f>
        <v>1.0171775691596383</v>
      </c>
    </row>
    <row r="88" spans="1:16" s="41" customFormat="1">
      <c r="A88" s="40">
        <v>340</v>
      </c>
      <c r="B88" s="113" t="s">
        <v>221</v>
      </c>
      <c r="C88" s="267">
        <f>'[14]Sch C'!D86</f>
        <v>12301</v>
      </c>
      <c r="D88" s="267">
        <f>'[14]Sch C'!F86</f>
        <v>0</v>
      </c>
      <c r="E88" s="253">
        <f t="shared" si="10"/>
        <v>12301</v>
      </c>
      <c r="F88" s="177"/>
      <c r="G88" s="177">
        <f t="shared" si="13"/>
        <v>12301</v>
      </c>
      <c r="H88" s="175">
        <f t="shared" si="11"/>
        <v>2.248330795789566E-2</v>
      </c>
      <c r="J88" s="133"/>
      <c r="K88" s="133"/>
      <c r="M88" s="231">
        <f t="shared" si="12"/>
        <v>3.9873581847649917</v>
      </c>
      <c r="N88" s="237">
        <f>SUMMARY!M88</f>
        <v>0.80890003133813848</v>
      </c>
    </row>
    <row r="89" spans="1:16" s="41" customFormat="1">
      <c r="A89" s="40">
        <v>350</v>
      </c>
      <c r="B89" s="113" t="s">
        <v>48</v>
      </c>
      <c r="C89" s="267">
        <f>'[14]Sch C'!D87</f>
        <v>7648</v>
      </c>
      <c r="D89" s="267">
        <f>'[14]Sch C'!F87</f>
        <v>0</v>
      </c>
      <c r="E89" s="253">
        <f t="shared" si="10"/>
        <v>7648</v>
      </c>
      <c r="F89" s="177"/>
      <c r="G89" s="177">
        <f t="shared" si="13"/>
        <v>7648</v>
      </c>
      <c r="H89" s="175">
        <f t="shared" si="11"/>
        <v>1.3978728498657509E-2</v>
      </c>
      <c r="J89" s="133"/>
      <c r="K89" s="133"/>
      <c r="M89" s="231">
        <f t="shared" si="12"/>
        <v>2.4790923824959483</v>
      </c>
      <c r="N89" s="237">
        <f>SUMMARY!M89</f>
        <v>2.4554858546909557</v>
      </c>
    </row>
    <row r="90" spans="1:16" s="41" customFormat="1">
      <c r="A90" s="40">
        <v>360</v>
      </c>
      <c r="B90" s="113" t="s">
        <v>178</v>
      </c>
      <c r="C90" s="267">
        <f>'[14]Sch C'!D88</f>
        <v>0</v>
      </c>
      <c r="D90" s="267">
        <f>'[14]Sch C'!F88</f>
        <v>0</v>
      </c>
      <c r="E90" s="253">
        <f t="shared" si="10"/>
        <v>0</v>
      </c>
      <c r="F90" s="177"/>
      <c r="G90" s="177">
        <f t="shared" si="13"/>
        <v>0</v>
      </c>
      <c r="H90" s="175">
        <f t="shared" si="11"/>
        <v>0</v>
      </c>
      <c r="J90" s="133"/>
      <c r="K90" s="133"/>
      <c r="M90" s="231">
        <f t="shared" si="12"/>
        <v>0</v>
      </c>
      <c r="N90" s="237">
        <f>SUMMARY!M90</f>
        <v>0</v>
      </c>
    </row>
    <row r="91" spans="1:16" s="41" customFormat="1">
      <c r="A91" s="40">
        <v>490</v>
      </c>
      <c r="B91" s="113" t="s">
        <v>301</v>
      </c>
      <c r="C91" s="267">
        <f>'[14]Sch C'!D89</f>
        <v>0</v>
      </c>
      <c r="D91" s="267">
        <f>'[14]Sch C'!F89</f>
        <v>0</v>
      </c>
      <c r="E91" s="253">
        <f t="shared" si="10"/>
        <v>0</v>
      </c>
      <c r="F91" s="177"/>
      <c r="G91" s="177">
        <f t="shared" si="13"/>
        <v>0</v>
      </c>
      <c r="H91" s="175">
        <f t="shared" si="11"/>
        <v>0</v>
      </c>
      <c r="J91" s="133"/>
      <c r="K91" s="133"/>
      <c r="M91" s="231">
        <f t="shared" si="12"/>
        <v>0</v>
      </c>
      <c r="N91" s="237">
        <f>SUMMARY!M91</f>
        <v>0.51024847964610609</v>
      </c>
    </row>
    <row r="92" spans="1:16" s="41" customFormat="1">
      <c r="A92" s="40"/>
      <c r="B92" s="113" t="s">
        <v>49</v>
      </c>
      <c r="C92" s="267">
        <f>SUM(C80:C91)</f>
        <v>39853</v>
      </c>
      <c r="D92" s="267">
        <f>SUM(D80:D91)</f>
        <v>0</v>
      </c>
      <c r="E92" s="177">
        <f>SUM(E80:E91)</f>
        <v>39853</v>
      </c>
      <c r="F92" s="177">
        <f>SUM(F80:F91)</f>
        <v>0</v>
      </c>
      <c r="G92" s="177">
        <f>IF(ISERROR(E92+F92),"",(E92+F92))</f>
        <v>39853</v>
      </c>
      <c r="H92" s="175">
        <f t="shared" si="11"/>
        <v>7.2841823595318739E-2</v>
      </c>
      <c r="J92" s="133"/>
      <c r="K92" s="133"/>
      <c r="M92" s="231">
        <f t="shared" si="12"/>
        <v>12.918314424635332</v>
      </c>
      <c r="N92" s="237">
        <f>SUMMARY!M92</f>
        <v>10.059897992088256</v>
      </c>
      <c r="O92" s="232">
        <f>M92/N92-1</f>
        <v>0.28413970348358553</v>
      </c>
      <c r="P92" s="172">
        <f>IF(O92&gt;=0.2,0.6,0)</f>
        <v>0.6</v>
      </c>
    </row>
    <row r="93" spans="1:16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6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6" s="41" customFormat="1">
      <c r="A95" s="127" t="s">
        <v>201</v>
      </c>
      <c r="B95" s="113" t="s">
        <v>40</v>
      </c>
      <c r="C95" s="267">
        <f>'[14]Sch C'!D93</f>
        <v>0</v>
      </c>
      <c r="D95" s="267">
        <f>'[14]Sch C'!F93</f>
        <v>0</v>
      </c>
      <c r="E95" s="253">
        <f t="shared" ref="E95:E100" si="14">SUM(C95:D95)</f>
        <v>0</v>
      </c>
      <c r="F95" s="252"/>
      <c r="G95" s="174">
        <f t="shared" ref="G95:G101" si="15">IF(ISERROR(E95+F95),"",(E95+F95))</f>
        <v>0</v>
      </c>
      <c r="H95" s="175">
        <f t="shared" ref="H95:H101" si="16">IF(ISERROR(G95/$G$183),"",(G95/$G$183))</f>
        <v>0</v>
      </c>
      <c r="J95" s="255">
        <v>0</v>
      </c>
      <c r="K95" s="255">
        <v>0</v>
      </c>
      <c r="M95" s="231">
        <f t="shared" ref="M95:M101" si="17">IFERROR(G95/G$198,0)</f>
        <v>0</v>
      </c>
      <c r="N95" s="237">
        <f>SUMMARY!M95</f>
        <v>5.9213296908424509</v>
      </c>
    </row>
    <row r="96" spans="1:16" s="41" customFormat="1">
      <c r="A96" s="127" t="s">
        <v>202</v>
      </c>
      <c r="B96" s="113" t="s">
        <v>23</v>
      </c>
      <c r="C96" s="267">
        <f>'[14]Sch C'!D94</f>
        <v>0</v>
      </c>
      <c r="D96" s="267">
        <f>'[14]Sch C'!F94</f>
        <v>0</v>
      </c>
      <c r="E96" s="253">
        <f t="shared" si="14"/>
        <v>0</v>
      </c>
      <c r="F96" s="177"/>
      <c r="G96" s="177">
        <f t="shared" si="15"/>
        <v>0</v>
      </c>
      <c r="H96" s="175">
        <f t="shared" si="16"/>
        <v>0</v>
      </c>
      <c r="J96" s="133"/>
      <c r="K96" s="133"/>
      <c r="M96" s="231">
        <f t="shared" si="17"/>
        <v>0</v>
      </c>
      <c r="N96" s="237">
        <f>SUMMARY!M96</f>
        <v>1.0135787700007721</v>
      </c>
    </row>
    <row r="97" spans="1:16" s="41" customFormat="1">
      <c r="A97" s="40">
        <v>310</v>
      </c>
      <c r="B97" s="113" t="s">
        <v>77</v>
      </c>
      <c r="C97" s="267">
        <f>'[14]Sch C'!D95</f>
        <v>270</v>
      </c>
      <c r="D97" s="267">
        <f>'[14]Sch C'!F95</f>
        <v>0</v>
      </c>
      <c r="E97" s="253">
        <f t="shared" si="14"/>
        <v>270</v>
      </c>
      <c r="F97" s="177"/>
      <c r="G97" s="177">
        <f t="shared" si="15"/>
        <v>270</v>
      </c>
      <c r="H97" s="175">
        <f t="shared" si="16"/>
        <v>4.9349590672561814E-4</v>
      </c>
      <c r="J97" s="133"/>
      <c r="K97" s="133"/>
      <c r="M97" s="231">
        <f t="shared" si="17"/>
        <v>8.7520259319286878E-2</v>
      </c>
      <c r="N97" s="237">
        <f>SUMMARY!M97</f>
        <v>0.32210610457854744</v>
      </c>
    </row>
    <row r="98" spans="1:16" s="41" customFormat="1">
      <c r="A98" s="40">
        <v>380</v>
      </c>
      <c r="B98" s="113" t="s">
        <v>51</v>
      </c>
      <c r="C98" s="267">
        <f>'[14]Sch C'!D96</f>
        <v>32112</v>
      </c>
      <c r="D98" s="267">
        <f>'[14]Sch C'!F96</f>
        <v>0</v>
      </c>
      <c r="E98" s="253">
        <f t="shared" si="14"/>
        <v>32112</v>
      </c>
      <c r="F98" s="177"/>
      <c r="G98" s="177">
        <f t="shared" si="15"/>
        <v>32112</v>
      </c>
      <c r="H98" s="175">
        <f t="shared" si="16"/>
        <v>5.8693113173233516E-2</v>
      </c>
      <c r="J98" s="133"/>
      <c r="K98" s="133"/>
      <c r="M98" s="231">
        <f t="shared" si="17"/>
        <v>10.409076175040518</v>
      </c>
      <c r="N98" s="237">
        <f>SUMMARY!M98</f>
        <v>6.8555198724674016</v>
      </c>
    </row>
    <row r="99" spans="1:16" s="41" customFormat="1">
      <c r="A99" s="40">
        <v>390</v>
      </c>
      <c r="B99" s="113" t="s">
        <v>52</v>
      </c>
      <c r="C99" s="267">
        <f>'[14]Sch C'!D97</f>
        <v>0</v>
      </c>
      <c r="D99" s="267">
        <f>'[14]Sch C'!F97</f>
        <v>0</v>
      </c>
      <c r="E99" s="253">
        <f t="shared" si="14"/>
        <v>0</v>
      </c>
      <c r="F99" s="177"/>
      <c r="G99" s="177">
        <f t="shared" si="15"/>
        <v>0</v>
      </c>
      <c r="H99" s="175">
        <f t="shared" si="16"/>
        <v>0</v>
      </c>
      <c r="J99" s="133"/>
      <c r="K99" s="133"/>
      <c r="M99" s="231">
        <f t="shared" si="17"/>
        <v>0</v>
      </c>
      <c r="N99" s="237">
        <f>SUMMARY!M99</f>
        <v>0.63233432797859923</v>
      </c>
    </row>
    <row r="100" spans="1:16" s="41" customFormat="1">
      <c r="A100" s="40">
        <v>490</v>
      </c>
      <c r="B100" s="113" t="s">
        <v>301</v>
      </c>
      <c r="C100" s="267">
        <f>'[14]Sch C'!D98</f>
        <v>0</v>
      </c>
      <c r="D100" s="267">
        <f>'[14]Sch C'!F98</f>
        <v>0</v>
      </c>
      <c r="E100" s="253">
        <f t="shared" si="14"/>
        <v>0</v>
      </c>
      <c r="F100" s="177"/>
      <c r="G100" s="177">
        <f t="shared" si="15"/>
        <v>0</v>
      </c>
      <c r="H100" s="175">
        <f t="shared" si="16"/>
        <v>0</v>
      </c>
      <c r="J100" s="133"/>
      <c r="K100" s="133"/>
      <c r="M100" s="231">
        <f t="shared" si="17"/>
        <v>0</v>
      </c>
      <c r="N100" s="237">
        <f>SUMMARY!M100</f>
        <v>2.6342203389060719E-2</v>
      </c>
    </row>
    <row r="101" spans="1:16" s="41" customFormat="1">
      <c r="A101" s="40"/>
      <c r="B101" s="113" t="s">
        <v>54</v>
      </c>
      <c r="C101" s="267">
        <f>SUM(C95:C100)</f>
        <v>32382</v>
      </c>
      <c r="D101" s="267">
        <f>SUM(D95:D100)</f>
        <v>0</v>
      </c>
      <c r="E101" s="177">
        <f>SUM(E95:E100)</f>
        <v>32382</v>
      </c>
      <c r="F101" s="177">
        <f>SUM(F95:F100)</f>
        <v>0</v>
      </c>
      <c r="G101" s="177">
        <f t="shared" si="15"/>
        <v>32382</v>
      </c>
      <c r="H101" s="175">
        <f t="shared" si="16"/>
        <v>5.9186609079959131E-2</v>
      </c>
      <c r="J101" s="133"/>
      <c r="K101" s="133"/>
      <c r="M101" s="231">
        <f t="shared" si="17"/>
        <v>10.496596434359805</v>
      </c>
      <c r="N101" s="237">
        <f>SUMMARY!M101</f>
        <v>14.771210969256831</v>
      </c>
      <c r="O101" s="232">
        <f>M101/N101-1</f>
        <v>-0.2893882257719923</v>
      </c>
      <c r="P101" s="172">
        <f>IF(O101&gt;=0.2,0.9,0)</f>
        <v>0</v>
      </c>
    </row>
    <row r="102" spans="1:16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6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6" s="41" customFormat="1">
      <c r="A104" s="127" t="s">
        <v>201</v>
      </c>
      <c r="B104" s="113" t="s">
        <v>40</v>
      </c>
      <c r="C104" s="267">
        <f>'[14]Sch C'!D102</f>
        <v>0</v>
      </c>
      <c r="D104" s="267">
        <f>'[14]Sch C'!F102</f>
        <v>0</v>
      </c>
      <c r="E104" s="253">
        <f t="shared" ref="E104:E109" si="18">SUM(C104:D104)</f>
        <v>0</v>
      </c>
      <c r="F104" s="252"/>
      <c r="G104" s="174">
        <f t="shared" ref="G104:G110" si="19">IF(ISERROR(E104+F104),"",(E104+F104))</f>
        <v>0</v>
      </c>
      <c r="H104" s="175">
        <f t="shared" ref="H104:H110" si="20">IF(ISERROR(G104/$G$183),"",(G104/$G$183))</f>
        <v>0</v>
      </c>
      <c r="J104" s="255">
        <v>0</v>
      </c>
      <c r="K104" s="255">
        <v>0</v>
      </c>
      <c r="M104" s="231">
        <f t="shared" ref="M104:M110" si="21">IFERROR(G104/G$198,0)</f>
        <v>0</v>
      </c>
      <c r="N104" s="237">
        <f>SUMMARY!M104</f>
        <v>1.8769967617256869</v>
      </c>
    </row>
    <row r="105" spans="1:16" s="41" customFormat="1">
      <c r="A105" s="127" t="s">
        <v>202</v>
      </c>
      <c r="B105" s="113" t="s">
        <v>23</v>
      </c>
      <c r="C105" s="267">
        <f>'[14]Sch C'!D103</f>
        <v>0</v>
      </c>
      <c r="D105" s="267">
        <f>'[14]Sch C'!F103</f>
        <v>0</v>
      </c>
      <c r="E105" s="253">
        <f t="shared" si="18"/>
        <v>0</v>
      </c>
      <c r="F105" s="177"/>
      <c r="G105" s="177">
        <f t="shared" si="19"/>
        <v>0</v>
      </c>
      <c r="H105" s="175">
        <f t="shared" si="20"/>
        <v>0</v>
      </c>
      <c r="J105" s="133"/>
      <c r="K105" s="133"/>
      <c r="M105" s="231">
        <f t="shared" si="21"/>
        <v>0</v>
      </c>
      <c r="N105" s="237">
        <f>SUMMARY!M105</f>
        <v>0.30704885570376833</v>
      </c>
    </row>
    <row r="106" spans="1:16" s="41" customFormat="1">
      <c r="A106" s="40">
        <v>110</v>
      </c>
      <c r="B106" s="113" t="s">
        <v>43</v>
      </c>
      <c r="C106" s="267">
        <f>'[14]Sch C'!D104</f>
        <v>0</v>
      </c>
      <c r="D106" s="267">
        <f>'[14]Sch C'!F104</f>
        <v>0</v>
      </c>
      <c r="E106" s="253">
        <f t="shared" si="18"/>
        <v>0</v>
      </c>
      <c r="F106" s="177"/>
      <c r="G106" s="177">
        <f t="shared" si="19"/>
        <v>0</v>
      </c>
      <c r="H106" s="175">
        <f t="shared" si="20"/>
        <v>0</v>
      </c>
      <c r="J106" s="133"/>
      <c r="K106" s="133"/>
      <c r="M106" s="231">
        <f t="shared" si="21"/>
        <v>0</v>
      </c>
      <c r="N106" s="237">
        <f>SUMMARY!M106</f>
        <v>0.11829334314353321</v>
      </c>
    </row>
    <row r="107" spans="1:16" s="41" customFormat="1">
      <c r="A107" s="40">
        <v>310</v>
      </c>
      <c r="B107" s="113" t="s">
        <v>77</v>
      </c>
      <c r="C107" s="267">
        <f>'[14]Sch C'!D105</f>
        <v>0</v>
      </c>
      <c r="D107" s="267">
        <f>'[14]Sch C'!F105</f>
        <v>0</v>
      </c>
      <c r="E107" s="253">
        <f t="shared" si="18"/>
        <v>0</v>
      </c>
      <c r="F107" s="177"/>
      <c r="G107" s="177">
        <f t="shared" si="19"/>
        <v>0</v>
      </c>
      <c r="H107" s="175">
        <f t="shared" si="20"/>
        <v>0</v>
      </c>
      <c r="J107" s="133"/>
      <c r="K107" s="133"/>
      <c r="M107" s="231">
        <f t="shared" si="21"/>
        <v>0</v>
      </c>
      <c r="N107" s="237">
        <f>SUMMARY!M107</f>
        <v>6.4038804790647608E-4</v>
      </c>
    </row>
    <row r="108" spans="1:16" s="41" customFormat="1">
      <c r="A108" s="40">
        <v>410</v>
      </c>
      <c r="B108" s="113" t="s">
        <v>56</v>
      </c>
      <c r="C108" s="267">
        <f>'[14]Sch C'!D106</f>
        <v>233</v>
      </c>
      <c r="D108" s="267">
        <f>'[14]Sch C'!F106</f>
        <v>0</v>
      </c>
      <c r="E108" s="253">
        <f t="shared" si="18"/>
        <v>233</v>
      </c>
      <c r="F108" s="177"/>
      <c r="G108" s="177">
        <f t="shared" si="19"/>
        <v>233</v>
      </c>
      <c r="H108" s="175">
        <f t="shared" si="20"/>
        <v>4.2586868987803343E-4</v>
      </c>
      <c r="J108" s="133"/>
      <c r="K108" s="133"/>
      <c r="M108" s="231">
        <f t="shared" si="21"/>
        <v>7.5526742301458671E-2</v>
      </c>
      <c r="N108" s="237">
        <f>SUMMARY!M108</f>
        <v>0.1609415521007907</v>
      </c>
    </row>
    <row r="109" spans="1:16" s="41" customFormat="1">
      <c r="A109" s="40">
        <v>490</v>
      </c>
      <c r="B109" s="113" t="s">
        <v>301</v>
      </c>
      <c r="C109" s="267">
        <f>'[14]Sch C'!D107</f>
        <v>0</v>
      </c>
      <c r="D109" s="267">
        <f>'[14]Sch C'!F107</f>
        <v>0</v>
      </c>
      <c r="E109" s="253">
        <f t="shared" si="18"/>
        <v>0</v>
      </c>
      <c r="F109" s="177"/>
      <c r="G109" s="177">
        <f t="shared" si="19"/>
        <v>0</v>
      </c>
      <c r="H109" s="175">
        <f t="shared" si="20"/>
        <v>0</v>
      </c>
      <c r="J109" s="133"/>
      <c r="K109" s="133"/>
      <c r="M109" s="231">
        <f t="shared" si="21"/>
        <v>0</v>
      </c>
      <c r="N109" s="237">
        <f>SUMMARY!M109</f>
        <v>0</v>
      </c>
    </row>
    <row r="110" spans="1:16" s="41" customFormat="1">
      <c r="A110" s="40"/>
      <c r="B110" s="113" t="s">
        <v>58</v>
      </c>
      <c r="C110" s="267">
        <f>SUM(C104:C109)</f>
        <v>233</v>
      </c>
      <c r="D110" s="267">
        <f>SUM(D104:D109)</f>
        <v>0</v>
      </c>
      <c r="E110" s="177">
        <f>SUM(E104:E109)</f>
        <v>233</v>
      </c>
      <c r="F110" s="177">
        <f>SUM(F104:F109)</f>
        <v>0</v>
      </c>
      <c r="G110" s="177">
        <f t="shared" si="19"/>
        <v>233</v>
      </c>
      <c r="H110" s="175">
        <f t="shared" si="20"/>
        <v>4.2586868987803343E-4</v>
      </c>
      <c r="J110" s="133"/>
      <c r="K110" s="133"/>
      <c r="M110" s="231">
        <f t="shared" si="21"/>
        <v>7.5526742301458671E-2</v>
      </c>
      <c r="N110" s="237">
        <f>SUMMARY!M110</f>
        <v>2.4639209007216856</v>
      </c>
      <c r="O110" s="232">
        <f>M110/N110-1</f>
        <v>-0.96934692900273833</v>
      </c>
      <c r="P110" s="172">
        <f>IF(O110&gt;=0.2,0.2,0)</f>
        <v>0</v>
      </c>
    </row>
    <row r="111" spans="1:16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6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6" s="41" customFormat="1">
      <c r="A113" s="127" t="s">
        <v>201</v>
      </c>
      <c r="B113" s="113" t="s">
        <v>40</v>
      </c>
      <c r="C113" s="267">
        <f>'[14]Sch C'!D121</f>
        <v>0</v>
      </c>
      <c r="D113" s="267">
        <f>'[14]Sch C'!F121</f>
        <v>0</v>
      </c>
      <c r="E113" s="253">
        <f t="shared" ref="E113:E117" si="22">SUM(C113:D113)</f>
        <v>0</v>
      </c>
      <c r="F113" s="252"/>
      <c r="G113" s="174">
        <f t="shared" ref="G113:G118" si="23">IF(ISERROR(E113+F113),"",(E113+F113))</f>
        <v>0</v>
      </c>
      <c r="H113" s="175">
        <f t="shared" ref="H113:H118" si="24">IF(ISERROR(G113/$G$183),"",(G113/$G$183))</f>
        <v>0</v>
      </c>
      <c r="J113" s="255">
        <v>0</v>
      </c>
      <c r="K113" s="255">
        <v>0</v>
      </c>
      <c r="M113" s="231">
        <f t="shared" ref="M113:M118" si="25">IFERROR(G113/G$198,0)</f>
        <v>0</v>
      </c>
      <c r="N113" s="237">
        <f>SUMMARY!M113</f>
        <v>1.9805243461002184</v>
      </c>
    </row>
    <row r="114" spans="1:16" s="41" customFormat="1">
      <c r="A114" s="127" t="s">
        <v>202</v>
      </c>
      <c r="B114" s="113" t="s">
        <v>225</v>
      </c>
      <c r="C114" s="267">
        <f>'[14]Sch C'!D122</f>
        <v>0</v>
      </c>
      <c r="D114" s="267">
        <f>'[14]Sch C'!F122</f>
        <v>0</v>
      </c>
      <c r="E114" s="253">
        <f t="shared" si="22"/>
        <v>0</v>
      </c>
      <c r="F114" s="177"/>
      <c r="G114" s="177">
        <f t="shared" si="23"/>
        <v>0</v>
      </c>
      <c r="H114" s="175">
        <f t="shared" si="24"/>
        <v>0</v>
      </c>
      <c r="J114" s="133"/>
      <c r="K114" s="133"/>
      <c r="M114" s="231">
        <f t="shared" si="25"/>
        <v>0</v>
      </c>
      <c r="N114" s="237">
        <f>SUMMARY!M114</f>
        <v>0.43739720863479259</v>
      </c>
    </row>
    <row r="115" spans="1:16" s="41" customFormat="1">
      <c r="A115" s="127" t="s">
        <v>209</v>
      </c>
      <c r="B115" s="113" t="s">
        <v>43</v>
      </c>
      <c r="C115" s="267">
        <f>'[14]Sch C'!D123</f>
        <v>0</v>
      </c>
      <c r="D115" s="267">
        <f>'[14]Sch C'!F123</f>
        <v>0</v>
      </c>
      <c r="E115" s="253">
        <f t="shared" si="22"/>
        <v>0</v>
      </c>
      <c r="F115" s="177"/>
      <c r="G115" s="177">
        <f t="shared" si="23"/>
        <v>0</v>
      </c>
      <c r="H115" s="175">
        <f t="shared" si="24"/>
        <v>0</v>
      </c>
      <c r="J115" s="133"/>
      <c r="K115" s="133"/>
      <c r="M115" s="231">
        <f t="shared" si="25"/>
        <v>0</v>
      </c>
      <c r="N115" s="237">
        <f>SUMMARY!M115</f>
        <v>0.9707691469213684</v>
      </c>
    </row>
    <row r="116" spans="1:16" s="41" customFormat="1">
      <c r="A116" s="40">
        <v>310</v>
      </c>
      <c r="B116" s="113" t="s">
        <v>57</v>
      </c>
      <c r="C116" s="267">
        <f>'[14]Sch C'!D124</f>
        <v>0</v>
      </c>
      <c r="D116" s="267">
        <f>'[14]Sch C'!F124</f>
        <v>0</v>
      </c>
      <c r="E116" s="253">
        <f t="shared" si="22"/>
        <v>0</v>
      </c>
      <c r="F116" s="177"/>
      <c r="G116" s="177">
        <f t="shared" si="23"/>
        <v>0</v>
      </c>
      <c r="H116" s="175">
        <f t="shared" si="24"/>
        <v>0</v>
      </c>
      <c r="J116" s="133"/>
      <c r="K116" s="133"/>
      <c r="M116" s="231">
        <f t="shared" si="25"/>
        <v>0</v>
      </c>
      <c r="N116" s="237">
        <f>SUMMARY!M116</f>
        <v>4.2074857275216981E-2</v>
      </c>
    </row>
    <row r="117" spans="1:16" s="41" customFormat="1">
      <c r="A117" s="40">
        <v>490</v>
      </c>
      <c r="B117" s="113" t="s">
        <v>301</v>
      </c>
      <c r="C117" s="267">
        <f>'[14]Sch C'!D125</f>
        <v>0</v>
      </c>
      <c r="D117" s="267">
        <f>'[14]Sch C'!F125</f>
        <v>0</v>
      </c>
      <c r="E117" s="253">
        <f t="shared" si="22"/>
        <v>0</v>
      </c>
      <c r="F117" s="177"/>
      <c r="G117" s="177">
        <f t="shared" si="23"/>
        <v>0</v>
      </c>
      <c r="H117" s="175">
        <f t="shared" si="24"/>
        <v>0</v>
      </c>
      <c r="J117" s="133"/>
      <c r="K117" s="133"/>
      <c r="M117" s="231">
        <f t="shared" si="25"/>
        <v>0</v>
      </c>
      <c r="N117" s="237">
        <f>SUMMARY!M117</f>
        <v>1.2489837813778788E-3</v>
      </c>
    </row>
    <row r="118" spans="1:16" s="41" customFormat="1">
      <c r="A118" s="40"/>
      <c r="B118" s="113" t="s">
        <v>60</v>
      </c>
      <c r="C118" s="267">
        <f>SUM(C113:C117)</f>
        <v>0</v>
      </c>
      <c r="D118" s="267">
        <f>SUM(D113:D117)</f>
        <v>0</v>
      </c>
      <c r="E118" s="177">
        <f>SUM(E113:E117)</f>
        <v>0</v>
      </c>
      <c r="F118" s="177">
        <f>SUM(F113:F117)</f>
        <v>0</v>
      </c>
      <c r="G118" s="177">
        <f t="shared" si="23"/>
        <v>0</v>
      </c>
      <c r="H118" s="175">
        <f t="shared" si="24"/>
        <v>0</v>
      </c>
      <c r="J118" s="133"/>
      <c r="K118" s="133"/>
      <c r="M118" s="231">
        <f t="shared" si="25"/>
        <v>0</v>
      </c>
      <c r="N118" s="237">
        <f>SUMMARY!M118</f>
        <v>3.4320145427129747</v>
      </c>
      <c r="O118" s="232">
        <f>M118/N118-1</f>
        <v>-1</v>
      </c>
      <c r="P118" s="172">
        <f>IF(O118&gt;=0.2,0.2,0)</f>
        <v>0</v>
      </c>
    </row>
    <row r="119" spans="1:16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6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6" s="41" customFormat="1">
      <c r="A121" s="127" t="s">
        <v>201</v>
      </c>
      <c r="B121" s="113" t="s">
        <v>227</v>
      </c>
      <c r="C121" s="267">
        <f>'[14]Sch C'!D129</f>
        <v>0</v>
      </c>
      <c r="D121" s="267">
        <f>'[14]Sch C'!F129</f>
        <v>0</v>
      </c>
      <c r="E121" s="253">
        <f t="shared" ref="E121:E131" si="26">SUM(C121:D121)</f>
        <v>0</v>
      </c>
      <c r="F121" s="252"/>
      <c r="G121" s="174">
        <f>IF(ISERROR(E121+F121),"",(E121+F121))</f>
        <v>0</v>
      </c>
      <c r="H121" s="175">
        <f>IF(ISERROR(G121/$G$183),"",(G121/$G$183))</f>
        <v>0</v>
      </c>
      <c r="J121" s="255">
        <v>0</v>
      </c>
      <c r="K121" s="255">
        <v>0</v>
      </c>
      <c r="M121" s="231">
        <f t="shared" ref="M121:M131" si="27">IFERROR(G121/G$198,0)</f>
        <v>0</v>
      </c>
      <c r="N121" s="237">
        <f>SUMMARY!M121</f>
        <v>4.5535256314180739</v>
      </c>
    </row>
    <row r="122" spans="1:16" s="41" customFormat="1">
      <c r="A122" s="127" t="s">
        <v>228</v>
      </c>
      <c r="B122" s="113" t="s">
        <v>229</v>
      </c>
      <c r="C122" s="267">
        <f>'[14]Sch C'!D130</f>
        <v>0</v>
      </c>
      <c r="D122" s="267">
        <f>'[14]Sch C'!F130</f>
        <v>0</v>
      </c>
      <c r="E122" s="253">
        <f t="shared" si="26"/>
        <v>0</v>
      </c>
      <c r="F122" s="177"/>
      <c r="G122" s="174">
        <f t="shared" ref="G122:G131" si="28">IF(ISERROR(E122+F122),"",(E122+F122))</f>
        <v>0</v>
      </c>
      <c r="H122" s="175">
        <f t="shared" ref="H122:H131" si="29">IF(ISERROR(G122/$G$183),"",(G122/$G$183))</f>
        <v>0</v>
      </c>
      <c r="J122" s="133"/>
      <c r="K122" s="133"/>
      <c r="M122" s="231">
        <f t="shared" si="27"/>
        <v>0</v>
      </c>
      <c r="N122" s="237">
        <f>SUMMARY!M122</f>
        <v>0.37552059914887431</v>
      </c>
    </row>
    <row r="123" spans="1:16" s="41" customFormat="1">
      <c r="A123" s="127" t="s">
        <v>202</v>
      </c>
      <c r="B123" s="113" t="s">
        <v>230</v>
      </c>
      <c r="C123" s="267">
        <f>'[14]Sch C'!D131</f>
        <v>226626</v>
      </c>
      <c r="D123" s="267">
        <f>'[14]Sch C'!F131</f>
        <v>0</v>
      </c>
      <c r="E123" s="253">
        <f t="shared" si="26"/>
        <v>226626</v>
      </c>
      <c r="F123" s="177"/>
      <c r="G123" s="174">
        <f t="shared" si="28"/>
        <v>226626</v>
      </c>
      <c r="H123" s="175">
        <f t="shared" si="29"/>
        <v>0.41421853095407379</v>
      </c>
      <c r="J123" s="255">
        <v>20186.43</v>
      </c>
      <c r="K123" s="255">
        <v>20186</v>
      </c>
      <c r="M123" s="231">
        <f t="shared" si="27"/>
        <v>73.460615883306318</v>
      </c>
      <c r="N123" s="237">
        <f>SUMMARY!M123</f>
        <v>20.426397522016178</v>
      </c>
    </row>
    <row r="124" spans="1:16" s="41" customFormat="1">
      <c r="A124" s="127" t="s">
        <v>231</v>
      </c>
      <c r="B124" s="113" t="s">
        <v>232</v>
      </c>
      <c r="C124" s="267">
        <f>'[14]Sch C'!D132</f>
        <v>23040</v>
      </c>
      <c r="D124" s="267">
        <f>'[14]Sch C'!F132</f>
        <v>0</v>
      </c>
      <c r="E124" s="253">
        <f t="shared" si="26"/>
        <v>23040</v>
      </c>
      <c r="F124" s="177"/>
      <c r="G124" s="174">
        <f t="shared" si="28"/>
        <v>23040</v>
      </c>
      <c r="H124" s="175">
        <f t="shared" si="29"/>
        <v>4.2111650707252743E-2</v>
      </c>
      <c r="J124" s="133"/>
      <c r="K124" s="133"/>
      <c r="M124" s="231">
        <f t="shared" si="27"/>
        <v>7.4683954619124799</v>
      </c>
      <c r="N124" s="237">
        <f>SUMMARY!M124</f>
        <v>3.7333012685133462</v>
      </c>
    </row>
    <row r="125" spans="1:16" s="41" customFormat="1">
      <c r="A125" s="127" t="s">
        <v>149</v>
      </c>
      <c r="B125" s="113" t="s">
        <v>150</v>
      </c>
      <c r="C125" s="267">
        <f>'[14]Sch C'!D133</f>
        <v>0</v>
      </c>
      <c r="D125" s="267">
        <f>'[14]Sch C'!F133</f>
        <v>0</v>
      </c>
      <c r="E125" s="253">
        <f t="shared" si="26"/>
        <v>0</v>
      </c>
      <c r="F125" s="177"/>
      <c r="G125" s="174">
        <f t="shared" si="28"/>
        <v>0</v>
      </c>
      <c r="H125" s="175">
        <f t="shared" si="29"/>
        <v>0</v>
      </c>
      <c r="J125" s="255">
        <v>0</v>
      </c>
      <c r="K125" s="255">
        <v>0</v>
      </c>
      <c r="M125" s="231">
        <f t="shared" si="27"/>
        <v>0</v>
      </c>
      <c r="N125" s="237">
        <f>SUMMARY!M125</f>
        <v>0.23602473442063049</v>
      </c>
    </row>
    <row r="126" spans="1:16" s="41" customFormat="1">
      <c r="A126" s="40">
        <v>110</v>
      </c>
      <c r="B126" s="41" t="s">
        <v>69</v>
      </c>
      <c r="C126" s="267">
        <f>'[14]Sch C'!D134</f>
        <v>376</v>
      </c>
      <c r="D126" s="267">
        <f>'[14]Sch C'!F134</f>
        <v>0</v>
      </c>
      <c r="E126" s="253">
        <f t="shared" si="26"/>
        <v>376</v>
      </c>
      <c r="F126" s="177"/>
      <c r="G126" s="174">
        <f t="shared" si="28"/>
        <v>376</v>
      </c>
      <c r="H126" s="175">
        <f t="shared" si="29"/>
        <v>6.8723874418086077E-4</v>
      </c>
      <c r="J126" s="133"/>
      <c r="K126" s="133"/>
      <c r="M126" s="231">
        <f t="shared" si="27"/>
        <v>0.12188006482982172</v>
      </c>
      <c r="N126" s="237">
        <f>SUMMARY!M126</f>
        <v>1.7813900962398777</v>
      </c>
    </row>
    <row r="127" spans="1:16" s="41" customFormat="1">
      <c r="A127" s="40">
        <v>111</v>
      </c>
      <c r="B127" s="113" t="s">
        <v>107</v>
      </c>
      <c r="C127" s="267">
        <f>'[14]Sch C'!D135</f>
        <v>0</v>
      </c>
      <c r="D127" s="267">
        <f>'[14]Sch C'!F135</f>
        <v>0</v>
      </c>
      <c r="E127" s="253">
        <f t="shared" si="26"/>
        <v>0</v>
      </c>
      <c r="F127" s="177"/>
      <c r="G127" s="174">
        <f t="shared" si="28"/>
        <v>0</v>
      </c>
      <c r="H127" s="175">
        <f t="shared" si="29"/>
        <v>0</v>
      </c>
      <c r="J127" s="133"/>
      <c r="K127" s="133"/>
      <c r="M127" s="231">
        <f t="shared" si="27"/>
        <v>0</v>
      </c>
      <c r="N127" s="237">
        <f>SUMMARY!M127</f>
        <v>1.0927472647255188E-2</v>
      </c>
    </row>
    <row r="128" spans="1:16" s="41" customFormat="1">
      <c r="A128" s="40">
        <v>230</v>
      </c>
      <c r="B128" s="113" t="s">
        <v>233</v>
      </c>
      <c r="C128" s="267">
        <f>'[14]Sch C'!D136</f>
        <v>0</v>
      </c>
      <c r="D128" s="267">
        <f>'[14]Sch C'!F136</f>
        <v>0</v>
      </c>
      <c r="E128" s="253">
        <f t="shared" si="26"/>
        <v>0</v>
      </c>
      <c r="F128" s="177"/>
      <c r="G128" s="174">
        <f t="shared" si="28"/>
        <v>0</v>
      </c>
      <c r="H128" s="175">
        <f t="shared" si="29"/>
        <v>0</v>
      </c>
      <c r="J128" s="133"/>
      <c r="K128" s="133"/>
      <c r="M128" s="231">
        <f t="shared" si="27"/>
        <v>0</v>
      </c>
      <c r="N128" s="237">
        <f>SUMMARY!M128</f>
        <v>2.802083759123259E-3</v>
      </c>
    </row>
    <row r="129" spans="1:16" s="41" customFormat="1">
      <c r="A129" s="40">
        <v>310</v>
      </c>
      <c r="B129" s="113" t="s">
        <v>77</v>
      </c>
      <c r="C129" s="267">
        <f>'[14]Sch C'!D137</f>
        <v>0</v>
      </c>
      <c r="D129" s="267">
        <f>'[14]Sch C'!F137</f>
        <v>0</v>
      </c>
      <c r="E129" s="253">
        <f t="shared" si="26"/>
        <v>0</v>
      </c>
      <c r="F129" s="177"/>
      <c r="G129" s="174">
        <f t="shared" si="28"/>
        <v>0</v>
      </c>
      <c r="H129" s="175">
        <f t="shared" si="29"/>
        <v>0</v>
      </c>
      <c r="J129" s="133"/>
      <c r="K129" s="133"/>
      <c r="M129" s="231">
        <f t="shared" si="27"/>
        <v>0</v>
      </c>
      <c r="N129" s="237">
        <f>SUMMARY!M129</f>
        <v>1.5442435472956095</v>
      </c>
    </row>
    <row r="130" spans="1:16" s="41" customFormat="1">
      <c r="A130" s="40">
        <v>330</v>
      </c>
      <c r="B130" s="113" t="s">
        <v>311</v>
      </c>
      <c r="C130" s="267">
        <f>'[14]Sch C'!D138</f>
        <v>0</v>
      </c>
      <c r="D130" s="267">
        <f>'[14]Sch C'!F138</f>
        <v>0</v>
      </c>
      <c r="E130" s="253">
        <f t="shared" si="26"/>
        <v>0</v>
      </c>
      <c r="F130" s="177"/>
      <c r="G130" s="174">
        <f t="shared" si="28"/>
        <v>0</v>
      </c>
      <c r="H130" s="175">
        <f t="shared" si="29"/>
        <v>0</v>
      </c>
      <c r="J130" s="133"/>
      <c r="K130" s="133"/>
      <c r="M130" s="231">
        <f t="shared" si="27"/>
        <v>0</v>
      </c>
      <c r="N130" s="237">
        <f>SUMMARY!M130</f>
        <v>9.9918702510230314E-2</v>
      </c>
    </row>
    <row r="131" spans="1:16" s="41" customFormat="1">
      <c r="A131" s="40">
        <v>390</v>
      </c>
      <c r="B131" s="113" t="s">
        <v>70</v>
      </c>
      <c r="C131" s="267">
        <f>'[14]Sch C'!D139</f>
        <v>0</v>
      </c>
      <c r="D131" s="267">
        <f>'[14]Sch C'!F139</f>
        <v>0</v>
      </c>
      <c r="E131" s="253">
        <f t="shared" si="26"/>
        <v>0</v>
      </c>
      <c r="F131" s="174">
        <v>0</v>
      </c>
      <c r="G131" s="174">
        <f t="shared" si="28"/>
        <v>0</v>
      </c>
      <c r="H131" s="175">
        <f t="shared" si="29"/>
        <v>0</v>
      </c>
      <c r="J131" s="133"/>
      <c r="K131" s="133"/>
      <c r="M131" s="231">
        <f t="shared" si="27"/>
        <v>0</v>
      </c>
      <c r="N131" s="237">
        <f>SUMMARY!M131</f>
        <v>3.731441236448526E-2</v>
      </c>
    </row>
    <row r="132" spans="1:16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6" s="41" customFormat="1">
      <c r="A133" s="40" t="s">
        <v>325</v>
      </c>
      <c r="B133" s="40" t="s">
        <v>235</v>
      </c>
      <c r="C133" s="267">
        <f>'[14]Sch C'!D141</f>
        <v>0</v>
      </c>
      <c r="D133" s="267">
        <f>'[14]Sch C'!F141</f>
        <v>0</v>
      </c>
      <c r="E133" s="253">
        <f t="shared" ref="E133:E138" si="30">SUM(C133:D133)</f>
        <v>0</v>
      </c>
      <c r="F133" s="177"/>
      <c r="G133" s="177">
        <f>IF(ISERROR(E133+F133)," ",(E133+F133))</f>
        <v>0</v>
      </c>
      <c r="H133" s="175">
        <f t="shared" ref="H133:H139" si="31">IF(ISERROR(G133/$G$183),"",(G133/$G$183))</f>
        <v>0</v>
      </c>
      <c r="J133" s="133"/>
      <c r="K133" s="133"/>
      <c r="M133" s="231">
        <f t="shared" ref="M133:M139" si="32">IFERROR(G133/G$198,0)</f>
        <v>0</v>
      </c>
      <c r="N133" s="237">
        <f>SUMMARY!M133</f>
        <v>0</v>
      </c>
    </row>
    <row r="134" spans="1:16" s="41" customFormat="1">
      <c r="A134" s="40" t="s">
        <v>326</v>
      </c>
      <c r="B134" s="40" t="s">
        <v>236</v>
      </c>
      <c r="C134" s="267">
        <f>'[14]Sch C'!D142</f>
        <v>0</v>
      </c>
      <c r="D134" s="267">
        <f>'[14]Sch C'!F142</f>
        <v>0</v>
      </c>
      <c r="E134" s="253">
        <f t="shared" si="30"/>
        <v>0</v>
      </c>
      <c r="F134" s="177"/>
      <c r="G134" s="177">
        <f t="shared" ref="G134:G139" si="33">IF(ISERROR(E134+F134),"",(E134+F134))</f>
        <v>0</v>
      </c>
      <c r="H134" s="175">
        <f t="shared" si="31"/>
        <v>0</v>
      </c>
      <c r="J134" s="133"/>
      <c r="K134" s="133"/>
      <c r="M134" s="231">
        <f t="shared" si="32"/>
        <v>0</v>
      </c>
      <c r="N134" s="237">
        <f>SUMMARY!M134</f>
        <v>0</v>
      </c>
    </row>
    <row r="135" spans="1:16" s="41" customFormat="1">
      <c r="A135" s="40" t="s">
        <v>327</v>
      </c>
      <c r="B135" s="40" t="s">
        <v>237</v>
      </c>
      <c r="C135" s="267">
        <f>'[14]Sch C'!D143</f>
        <v>0</v>
      </c>
      <c r="D135" s="267">
        <f>'[14]Sch C'!F143</f>
        <v>0</v>
      </c>
      <c r="E135" s="253">
        <f t="shared" si="30"/>
        <v>0</v>
      </c>
      <c r="F135" s="177"/>
      <c r="G135" s="177">
        <f t="shared" si="33"/>
        <v>0</v>
      </c>
      <c r="H135" s="175">
        <f t="shared" si="31"/>
        <v>0</v>
      </c>
      <c r="J135" s="133"/>
      <c r="K135" s="133"/>
      <c r="M135" s="231">
        <f t="shared" si="32"/>
        <v>0</v>
      </c>
      <c r="N135" s="237">
        <f>SUMMARY!M135</f>
        <v>0</v>
      </c>
    </row>
    <row r="136" spans="1:16" s="41" customFormat="1">
      <c r="A136" s="40" t="s">
        <v>328</v>
      </c>
      <c r="B136" s="40" t="s">
        <v>238</v>
      </c>
      <c r="C136" s="267">
        <f>'[14]Sch C'!D144</f>
        <v>0</v>
      </c>
      <c r="D136" s="267">
        <f>'[14]Sch C'!F144</f>
        <v>0</v>
      </c>
      <c r="E136" s="253">
        <f t="shared" si="30"/>
        <v>0</v>
      </c>
      <c r="F136" s="177"/>
      <c r="G136" s="177">
        <f t="shared" si="33"/>
        <v>0</v>
      </c>
      <c r="H136" s="175">
        <f t="shared" si="31"/>
        <v>0</v>
      </c>
      <c r="J136" s="133"/>
      <c r="K136" s="133"/>
      <c r="M136" s="231">
        <f t="shared" si="32"/>
        <v>0</v>
      </c>
      <c r="N136" s="237">
        <f>SUMMARY!M136</f>
        <v>1.1354398012526172E-3</v>
      </c>
    </row>
    <row r="137" spans="1:16" s="41" customFormat="1">
      <c r="A137" s="40" t="s">
        <v>351</v>
      </c>
      <c r="B137" s="40" t="s">
        <v>239</v>
      </c>
      <c r="C137" s="267">
        <f>'[14]Sch C'!D145</f>
        <v>0</v>
      </c>
      <c r="D137" s="267">
        <f>'[14]Sch C'!F145</f>
        <v>0</v>
      </c>
      <c r="E137" s="253">
        <f t="shared" si="30"/>
        <v>0</v>
      </c>
      <c r="F137" s="177"/>
      <c r="G137" s="177">
        <f t="shared" si="33"/>
        <v>0</v>
      </c>
      <c r="H137" s="175">
        <f t="shared" si="31"/>
        <v>0</v>
      </c>
      <c r="J137" s="133"/>
      <c r="K137" s="133"/>
      <c r="M137" s="231">
        <f t="shared" si="32"/>
        <v>0</v>
      </c>
      <c r="N137" s="237">
        <f>SUMMARY!M137</f>
        <v>3.7850567038636746E-3</v>
      </c>
    </row>
    <row r="138" spans="1:16" s="41" customFormat="1">
      <c r="A138" s="40">
        <v>490</v>
      </c>
      <c r="B138" s="113" t="s">
        <v>301</v>
      </c>
      <c r="C138" s="267">
        <f>'[14]Sch C'!D146</f>
        <v>0</v>
      </c>
      <c r="D138" s="267">
        <f>'[14]Sch C'!F146</f>
        <v>0</v>
      </c>
      <c r="E138" s="253">
        <f t="shared" si="30"/>
        <v>0</v>
      </c>
      <c r="F138" s="177"/>
      <c r="G138" s="177">
        <f>IF(ISERROR(E138+F138),"",(E138+F138))</f>
        <v>0</v>
      </c>
      <c r="H138" s="175">
        <f t="shared" si="31"/>
        <v>0</v>
      </c>
      <c r="J138" s="133"/>
      <c r="K138" s="133"/>
      <c r="M138" s="231">
        <f t="shared" si="32"/>
        <v>0</v>
      </c>
      <c r="N138" s="237">
        <f>SUMMARY!M138</f>
        <v>0.12069725087315321</v>
      </c>
    </row>
    <row r="139" spans="1:16" s="41" customFormat="1">
      <c r="A139" s="40"/>
      <c r="B139" s="113" t="s">
        <v>71</v>
      </c>
      <c r="C139" s="267">
        <f>SUM(C121:C138)</f>
        <v>250042</v>
      </c>
      <c r="D139" s="267">
        <f>SUM(D121:D138)</f>
        <v>0</v>
      </c>
      <c r="E139" s="176">
        <f>SUM(E121:E138)</f>
        <v>250042</v>
      </c>
      <c r="F139" s="176">
        <f>SUM(F121:F138)</f>
        <v>0</v>
      </c>
      <c r="G139" s="177">
        <f t="shared" si="33"/>
        <v>250042</v>
      </c>
      <c r="H139" s="175">
        <f t="shared" si="31"/>
        <v>0.45701742040550741</v>
      </c>
      <c r="J139" s="133"/>
      <c r="K139" s="133"/>
      <c r="M139" s="231">
        <f t="shared" si="32"/>
        <v>81.050891410048621</v>
      </c>
      <c r="N139" s="237">
        <f>SUMMARY!M139</f>
        <v>32.92698381771195</v>
      </c>
      <c r="O139" s="232">
        <f>M139/N139-1</f>
        <v>1.4615340372126662</v>
      </c>
      <c r="P139" s="172">
        <f>IF(O139&gt;=0.2,1.6,0)</f>
        <v>1.6</v>
      </c>
    </row>
    <row r="140" spans="1:16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6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6" s="41" customFormat="1">
      <c r="A142" s="127" t="s">
        <v>201</v>
      </c>
      <c r="B142" s="113" t="s">
        <v>73</v>
      </c>
      <c r="C142" s="267">
        <f>'[14]Sch C'!D150</f>
        <v>0</v>
      </c>
      <c r="D142" s="267">
        <f>'[14]Sch C'!F150</f>
        <v>0</v>
      </c>
      <c r="E142" s="253">
        <f t="shared" ref="E142:E146" si="34">SUM(C142:D142)</f>
        <v>0</v>
      </c>
      <c r="F142" s="174"/>
      <c r="G142" s="174">
        <f t="shared" ref="G142:G147" si="35">IF(ISERROR(E142+F142),"",(E142+F142))</f>
        <v>0</v>
      </c>
      <c r="H142" s="175">
        <f t="shared" ref="H142:H147" si="36">IF(ISERROR(G142/$G$183),"",(G142/$G$183))</f>
        <v>0</v>
      </c>
      <c r="J142" s="255">
        <v>0</v>
      </c>
      <c r="K142" s="255">
        <v>0</v>
      </c>
      <c r="M142" s="231">
        <f t="shared" ref="M142:M147" si="37">IFERROR(G142/G$198,0)</f>
        <v>0</v>
      </c>
      <c r="N142" s="237">
        <f>SUMMARY!M142</f>
        <v>3.3195038128068526</v>
      </c>
    </row>
    <row r="143" spans="1:16" s="41" customFormat="1">
      <c r="A143" s="127" t="s">
        <v>202</v>
      </c>
      <c r="B143" s="113" t="s">
        <v>23</v>
      </c>
      <c r="C143" s="267">
        <f>'[14]Sch C'!D151</f>
        <v>0</v>
      </c>
      <c r="D143" s="267">
        <f>'[14]Sch C'!F151</f>
        <v>0</v>
      </c>
      <c r="E143" s="253">
        <f t="shared" si="34"/>
        <v>0</v>
      </c>
      <c r="F143" s="177"/>
      <c r="G143" s="177">
        <f t="shared" si="35"/>
        <v>0</v>
      </c>
      <c r="H143" s="175">
        <f t="shared" si="36"/>
        <v>0</v>
      </c>
      <c r="J143" s="133"/>
      <c r="K143" s="133"/>
      <c r="M143" s="231">
        <f t="shared" si="37"/>
        <v>0</v>
      </c>
      <c r="N143" s="237">
        <f>SUMMARY!M143</f>
        <v>0.67458000081751668</v>
      </c>
    </row>
    <row r="144" spans="1:16" s="41" customFormat="1">
      <c r="A144" s="127">
        <v>110</v>
      </c>
      <c r="B144" s="113" t="s">
        <v>258</v>
      </c>
      <c r="C144" s="267">
        <f>'[14]Sch C'!D152</f>
        <v>3403</v>
      </c>
      <c r="D144" s="267">
        <f>'[14]Sch C'!F152</f>
        <v>0</v>
      </c>
      <c r="E144" s="253">
        <f t="shared" si="34"/>
        <v>3403</v>
      </c>
      <c r="F144" s="177"/>
      <c r="G144" s="177">
        <f t="shared" si="35"/>
        <v>3403</v>
      </c>
      <c r="H144" s="175">
        <f t="shared" si="36"/>
        <v>6.2198761873602905E-3</v>
      </c>
      <c r="J144" s="133"/>
      <c r="K144" s="133"/>
      <c r="M144" s="231">
        <f t="shared" si="37"/>
        <v>1.1030794165316045</v>
      </c>
      <c r="N144" s="237">
        <f>SUMMARY!M144</f>
        <v>0.19288769592013771</v>
      </c>
    </row>
    <row r="145" spans="1:16" s="41" customFormat="1">
      <c r="A145" s="127" t="s">
        <v>241</v>
      </c>
      <c r="B145" s="113" t="s">
        <v>77</v>
      </c>
      <c r="C145" s="267">
        <f>'[14]Sch C'!D153</f>
        <v>0</v>
      </c>
      <c r="D145" s="267">
        <f>'[14]Sch C'!F153</f>
        <v>0</v>
      </c>
      <c r="E145" s="253">
        <f t="shared" si="34"/>
        <v>0</v>
      </c>
      <c r="F145" s="177"/>
      <c r="G145" s="177">
        <f t="shared" si="35"/>
        <v>0</v>
      </c>
      <c r="H145" s="175">
        <f t="shared" si="36"/>
        <v>0</v>
      </c>
      <c r="J145" s="133"/>
      <c r="K145" s="133"/>
      <c r="M145" s="231">
        <f t="shared" si="37"/>
        <v>0</v>
      </c>
      <c r="N145" s="237">
        <f>SUMMARY!M145</f>
        <v>0.1348362014542713</v>
      </c>
    </row>
    <row r="146" spans="1:16" s="41" customFormat="1">
      <c r="A146" s="127" t="s">
        <v>242</v>
      </c>
      <c r="B146" s="113" t="s">
        <v>301</v>
      </c>
      <c r="C146" s="267">
        <f>'[14]Sch C'!D154</f>
        <v>0</v>
      </c>
      <c r="D146" s="267">
        <f>'[14]Sch C'!F154</f>
        <v>0</v>
      </c>
      <c r="E146" s="253">
        <f t="shared" si="34"/>
        <v>0</v>
      </c>
      <c r="F146" s="177"/>
      <c r="G146" s="177">
        <f t="shared" si="35"/>
        <v>0</v>
      </c>
      <c r="H146" s="175">
        <f t="shared" si="36"/>
        <v>0</v>
      </c>
      <c r="J146" s="133"/>
      <c r="K146" s="133"/>
      <c r="M146" s="231">
        <f t="shared" si="37"/>
        <v>0</v>
      </c>
      <c r="N146" s="237">
        <f>SUMMARY!M146</f>
        <v>0.22358626390346037</v>
      </c>
    </row>
    <row r="147" spans="1:16" s="41" customFormat="1">
      <c r="A147" s="40"/>
      <c r="B147" s="113" t="s">
        <v>243</v>
      </c>
      <c r="C147" s="267">
        <f>SUM(C142:C146)</f>
        <v>3403</v>
      </c>
      <c r="D147" s="267">
        <f>SUM(D142:D146)</f>
        <v>0</v>
      </c>
      <c r="E147" s="177">
        <f>SUM(E142:E146)</f>
        <v>3403</v>
      </c>
      <c r="F147" s="177">
        <f>SUM(F142:F146)</f>
        <v>0</v>
      </c>
      <c r="G147" s="177">
        <f t="shared" si="35"/>
        <v>3403</v>
      </c>
      <c r="H147" s="198">
        <f t="shared" si="36"/>
        <v>6.2198761873602905E-3</v>
      </c>
      <c r="J147" s="133"/>
      <c r="K147" s="133"/>
      <c r="M147" s="231">
        <f t="shared" si="37"/>
        <v>1.1030794165316045</v>
      </c>
      <c r="N147" s="237">
        <f>SUMMARY!M147</f>
        <v>4.5453939749022387</v>
      </c>
      <c r="O147" s="232">
        <f>M147/N147-1</f>
        <v>-0.75731929451608671</v>
      </c>
      <c r="P147" s="172">
        <f>IF(O147&gt;=0.2,0.3,0)</f>
        <v>0</v>
      </c>
    </row>
    <row r="148" spans="1:16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6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6" s="41" customFormat="1">
      <c r="A150" s="127" t="s">
        <v>201</v>
      </c>
      <c r="B150" s="113" t="s">
        <v>40</v>
      </c>
      <c r="C150" s="267">
        <f>'[14]Sch C'!D158</f>
        <v>34484</v>
      </c>
      <c r="D150" s="267">
        <f>'[14]Sch C'!F158</f>
        <v>0</v>
      </c>
      <c r="E150" s="253">
        <f t="shared" ref="E150:E163" si="38">SUM(C150:D150)</f>
        <v>34484</v>
      </c>
      <c r="F150" s="177"/>
      <c r="G150" s="177">
        <f>IF(ISERROR(E150+F150),"",(E150+F150))</f>
        <v>34484</v>
      </c>
      <c r="H150" s="175">
        <f>IF(ISERROR(G150/$G$183),"",(G150/$G$183))</f>
        <v>6.3028566101948943E-2</v>
      </c>
      <c r="J150" s="255">
        <v>3628.97</v>
      </c>
      <c r="K150" s="255">
        <v>2877.41</v>
      </c>
      <c r="M150" s="231">
        <f t="shared" ref="M150:M164" si="39">IFERROR(G150/G$198,0)</f>
        <v>11.177957860615884</v>
      </c>
      <c r="N150" s="237">
        <f>SUMMARY!M150</f>
        <v>36.736125288969433</v>
      </c>
    </row>
    <row r="151" spans="1:16" s="41" customFormat="1">
      <c r="A151" s="127" t="s">
        <v>202</v>
      </c>
      <c r="B151" s="113" t="s">
        <v>76</v>
      </c>
      <c r="C151" s="267">
        <f>'[14]Sch C'!D159</f>
        <v>3525</v>
      </c>
      <c r="D151" s="267">
        <f>'[14]Sch C'!F159</f>
        <v>0</v>
      </c>
      <c r="E151" s="253">
        <f t="shared" si="38"/>
        <v>3525</v>
      </c>
      <c r="F151" s="177"/>
      <c r="G151" s="177">
        <f>IF(ISERROR(E151+F151),"",(E151+F151))</f>
        <v>3525</v>
      </c>
      <c r="H151" s="175">
        <f>IF(ISERROR(G151/$G$183),"",(G151/$G$183))</f>
        <v>6.4428632266955695E-3</v>
      </c>
      <c r="J151" s="133"/>
      <c r="K151" s="133"/>
      <c r="M151" s="231">
        <f t="shared" si="39"/>
        <v>1.1426256077795787</v>
      </c>
      <c r="N151" s="237">
        <f>SUMMARY!M151</f>
        <v>6.0365011649612361</v>
      </c>
    </row>
    <row r="152" spans="1:16" s="41" customFormat="1">
      <c r="A152" s="127">
        <v>110</v>
      </c>
      <c r="B152" s="113" t="s">
        <v>331</v>
      </c>
      <c r="C152" s="267">
        <f>'[14]Sch C'!D160</f>
        <v>0</v>
      </c>
      <c r="D152" s="267">
        <f>'[14]Sch C'!F160</f>
        <v>0</v>
      </c>
      <c r="E152" s="253">
        <f t="shared" si="38"/>
        <v>0</v>
      </c>
      <c r="F152" s="177"/>
      <c r="G152" s="177">
        <f t="shared" ref="G152:G163" si="40">IF(ISERROR(E152+F152),"",(E152+F152))</f>
        <v>0</v>
      </c>
      <c r="H152" s="175">
        <f t="shared" ref="H152:H163" si="41">IF(ISERROR(G152/$G$183),"",(G152/$G$183))</f>
        <v>0</v>
      </c>
      <c r="J152" s="133"/>
      <c r="K152" s="133"/>
      <c r="M152" s="231">
        <f t="shared" si="39"/>
        <v>0</v>
      </c>
      <c r="N152" s="237">
        <f>SUMMARY!M152</f>
        <v>0.29206527416329442</v>
      </c>
    </row>
    <row r="153" spans="1:16" s="41" customFormat="1">
      <c r="A153" s="40">
        <v>310</v>
      </c>
      <c r="B153" s="113" t="s">
        <v>77</v>
      </c>
      <c r="C153" s="267">
        <f>'[14]Sch C'!D161</f>
        <v>0</v>
      </c>
      <c r="D153" s="267">
        <f>'[14]Sch C'!F161</f>
        <v>0</v>
      </c>
      <c r="E153" s="253">
        <f t="shared" si="38"/>
        <v>0</v>
      </c>
      <c r="F153" s="177"/>
      <c r="G153" s="177">
        <f t="shared" si="40"/>
        <v>0</v>
      </c>
      <c r="H153" s="175">
        <f t="shared" si="41"/>
        <v>0</v>
      </c>
      <c r="J153" s="200"/>
      <c r="K153" s="200"/>
      <c r="M153" s="231">
        <f t="shared" si="39"/>
        <v>0</v>
      </c>
      <c r="N153" s="237">
        <f>SUMMARY!M153</f>
        <v>0.26431149201331644</v>
      </c>
    </row>
    <row r="154" spans="1:16" s="41" customFormat="1">
      <c r="A154" s="40">
        <v>313</v>
      </c>
      <c r="B154" s="113" t="s">
        <v>78</v>
      </c>
      <c r="C154" s="267">
        <f>'[14]Sch C'!D162</f>
        <v>0</v>
      </c>
      <c r="D154" s="267">
        <f>'[14]Sch C'!F162</f>
        <v>0</v>
      </c>
      <c r="E154" s="253">
        <f t="shared" si="38"/>
        <v>0</v>
      </c>
      <c r="F154" s="177"/>
      <c r="G154" s="177">
        <f t="shared" si="40"/>
        <v>0</v>
      </c>
      <c r="H154" s="175">
        <f t="shared" si="41"/>
        <v>0</v>
      </c>
      <c r="J154" s="200"/>
      <c r="K154" s="200"/>
      <c r="M154" s="231">
        <f t="shared" si="39"/>
        <v>0</v>
      </c>
      <c r="N154" s="237">
        <f>SUMMARY!M154</f>
        <v>0.19712143301586438</v>
      </c>
    </row>
    <row r="155" spans="1:16" s="41" customFormat="1">
      <c r="A155" s="40">
        <v>314</v>
      </c>
      <c r="B155" s="113" t="s">
        <v>79</v>
      </c>
      <c r="C155" s="267">
        <f>'[14]Sch C'!D163</f>
        <v>0</v>
      </c>
      <c r="D155" s="267">
        <f>'[14]Sch C'!F163</f>
        <v>0</v>
      </c>
      <c r="E155" s="253">
        <f t="shared" si="38"/>
        <v>0</v>
      </c>
      <c r="F155" s="177"/>
      <c r="G155" s="177">
        <f t="shared" si="40"/>
        <v>0</v>
      </c>
      <c r="H155" s="175">
        <f t="shared" si="41"/>
        <v>0</v>
      </c>
      <c r="J155" s="200"/>
      <c r="K155" s="200"/>
      <c r="M155" s="231">
        <f t="shared" si="39"/>
        <v>0</v>
      </c>
      <c r="N155" s="237">
        <f>SUMMARY!M155</f>
        <v>0.1314975542626681</v>
      </c>
    </row>
    <row r="156" spans="1:16" s="41" customFormat="1">
      <c r="A156" s="40">
        <v>315</v>
      </c>
      <c r="B156" s="113" t="s">
        <v>80</v>
      </c>
      <c r="C156" s="267">
        <f>'[14]Sch C'!D164</f>
        <v>0</v>
      </c>
      <c r="D156" s="267">
        <f>'[14]Sch C'!F164</f>
        <v>0</v>
      </c>
      <c r="E156" s="253">
        <f t="shared" si="38"/>
        <v>0</v>
      </c>
      <c r="F156" s="177"/>
      <c r="G156" s="177">
        <f t="shared" si="40"/>
        <v>0</v>
      </c>
      <c r="H156" s="175">
        <f t="shared" si="41"/>
        <v>0</v>
      </c>
      <c r="J156" s="200"/>
      <c r="K156" s="200"/>
      <c r="M156" s="231">
        <f t="shared" si="39"/>
        <v>0</v>
      </c>
      <c r="N156" s="237">
        <f>SUMMARY!M156</f>
        <v>1.5587317591595928E-2</v>
      </c>
    </row>
    <row r="157" spans="1:16" s="41" customFormat="1">
      <c r="A157" s="40">
        <v>316</v>
      </c>
      <c r="B157" s="113" t="s">
        <v>81</v>
      </c>
      <c r="C157" s="267">
        <f>'[14]Sch C'!D165</f>
        <v>0</v>
      </c>
      <c r="D157" s="267">
        <f>'[14]Sch C'!F165</f>
        <v>0</v>
      </c>
      <c r="E157" s="253">
        <f t="shared" si="38"/>
        <v>0</v>
      </c>
      <c r="F157" s="177"/>
      <c r="G157" s="177">
        <f t="shared" si="40"/>
        <v>0</v>
      </c>
      <c r="H157" s="175">
        <f t="shared" si="41"/>
        <v>0</v>
      </c>
      <c r="J157" s="200"/>
      <c r="K157" s="200"/>
      <c r="M157" s="231">
        <f t="shared" si="39"/>
        <v>0</v>
      </c>
      <c r="N157" s="237">
        <f>SUMMARY!M157</f>
        <v>0.15464235917140146</v>
      </c>
    </row>
    <row r="158" spans="1:16" s="41" customFormat="1">
      <c r="A158" s="40">
        <v>317</v>
      </c>
      <c r="B158" s="113" t="s">
        <v>82</v>
      </c>
      <c r="C158" s="267">
        <f>'[14]Sch C'!D166</f>
        <v>0</v>
      </c>
      <c r="D158" s="267">
        <f>'[14]Sch C'!F166</f>
        <v>0</v>
      </c>
      <c r="E158" s="253">
        <f t="shared" si="38"/>
        <v>0</v>
      </c>
      <c r="F158" s="177"/>
      <c r="G158" s="177">
        <f t="shared" si="40"/>
        <v>0</v>
      </c>
      <c r="H158" s="175">
        <f t="shared" si="41"/>
        <v>0</v>
      </c>
      <c r="J158" s="200"/>
      <c r="K158" s="200"/>
      <c r="M158" s="231">
        <f t="shared" si="39"/>
        <v>0</v>
      </c>
      <c r="N158" s="237">
        <f>SUMMARY!M158</f>
        <v>0.15845970778321275</v>
      </c>
    </row>
    <row r="159" spans="1:16" s="41" customFormat="1">
      <c r="A159" s="40">
        <v>318</v>
      </c>
      <c r="B159" s="113" t="s">
        <v>179</v>
      </c>
      <c r="C159" s="267">
        <f>'[14]Sch C'!D167</f>
        <v>37005</v>
      </c>
      <c r="D159" s="267">
        <f>'[14]Sch C'!F167</f>
        <v>0</v>
      </c>
      <c r="E159" s="253">
        <f t="shared" si="38"/>
        <v>37005</v>
      </c>
      <c r="F159" s="177"/>
      <c r="G159" s="177">
        <f t="shared" si="40"/>
        <v>37005</v>
      </c>
      <c r="H159" s="175">
        <f t="shared" si="41"/>
        <v>6.763635566067222E-2</v>
      </c>
      <c r="J159" s="200"/>
      <c r="K159" s="200"/>
      <c r="M159" s="231">
        <f t="shared" si="39"/>
        <v>11.995137763371151</v>
      </c>
      <c r="N159" s="237">
        <f>SUMMARY!M159</f>
        <v>10.207996493761893</v>
      </c>
    </row>
    <row r="160" spans="1:16" s="41" customFormat="1">
      <c r="A160" s="40">
        <v>319</v>
      </c>
      <c r="B160" s="113" t="s">
        <v>83</v>
      </c>
      <c r="C160" s="267">
        <f>'[14]Sch C'!D168</f>
        <v>0</v>
      </c>
      <c r="D160" s="267">
        <f>'[14]Sch C'!F168</f>
        <v>0</v>
      </c>
      <c r="E160" s="253">
        <f t="shared" si="38"/>
        <v>0</v>
      </c>
      <c r="F160" s="177"/>
      <c r="G160" s="177">
        <f t="shared" si="40"/>
        <v>0</v>
      </c>
      <c r="H160" s="175">
        <f t="shared" si="41"/>
        <v>0</v>
      </c>
      <c r="J160" s="133"/>
      <c r="K160" s="133"/>
      <c r="M160" s="231">
        <f t="shared" si="39"/>
        <v>0</v>
      </c>
      <c r="N160" s="237">
        <f>SUMMARY!M160</f>
        <v>2.7094781518673439</v>
      </c>
    </row>
    <row r="161" spans="1:16" s="41" customFormat="1">
      <c r="A161" s="40">
        <v>391</v>
      </c>
      <c r="B161" s="113" t="s">
        <v>84</v>
      </c>
      <c r="C161" s="267">
        <f>'[14]Sch C'!D169</f>
        <v>0</v>
      </c>
      <c r="D161" s="267">
        <f>'[14]Sch C'!F169</f>
        <v>0</v>
      </c>
      <c r="E161" s="253">
        <f t="shared" si="38"/>
        <v>0</v>
      </c>
      <c r="F161" s="177"/>
      <c r="G161" s="177">
        <f t="shared" si="40"/>
        <v>0</v>
      </c>
      <c r="H161" s="175">
        <f t="shared" si="41"/>
        <v>0</v>
      </c>
      <c r="J161" s="133"/>
      <c r="K161" s="133"/>
      <c r="M161" s="231">
        <f t="shared" si="39"/>
        <v>0</v>
      </c>
      <c r="N161" s="237">
        <f>SUMMARY!M161</f>
        <v>2.2617960840952134E-3</v>
      </c>
    </row>
    <row r="162" spans="1:16" s="41" customFormat="1">
      <c r="A162" s="40">
        <v>392</v>
      </c>
      <c r="B162" s="113" t="s">
        <v>245</v>
      </c>
      <c r="C162" s="267">
        <f>'[14]Sch C'!D170</f>
        <v>0</v>
      </c>
      <c r="D162" s="267">
        <f>'[14]Sch C'!F170</f>
        <v>0</v>
      </c>
      <c r="E162" s="253">
        <f t="shared" si="38"/>
        <v>0</v>
      </c>
      <c r="F162" s="177"/>
      <c r="G162" s="177">
        <f t="shared" si="40"/>
        <v>0</v>
      </c>
      <c r="H162" s="175">
        <f t="shared" si="41"/>
        <v>0</v>
      </c>
      <c r="J162" s="133"/>
      <c r="K162" s="133"/>
      <c r="M162" s="231">
        <f t="shared" si="39"/>
        <v>0</v>
      </c>
      <c r="N162" s="237">
        <f>SUMMARY!M162</f>
        <v>0.21066164348098596</v>
      </c>
    </row>
    <row r="163" spans="1:16" s="41" customFormat="1">
      <c r="A163" s="40">
        <v>490</v>
      </c>
      <c r="B163" s="113" t="s">
        <v>301</v>
      </c>
      <c r="C163" s="267">
        <f>'[14]Sch C'!D171</f>
        <v>0</v>
      </c>
      <c r="D163" s="267">
        <f>'[14]Sch C'!F171</f>
        <v>0</v>
      </c>
      <c r="E163" s="253">
        <f t="shared" si="38"/>
        <v>0</v>
      </c>
      <c r="F163" s="177"/>
      <c r="G163" s="177">
        <f t="shared" si="40"/>
        <v>0</v>
      </c>
      <c r="H163" s="175">
        <f t="shared" si="41"/>
        <v>0</v>
      </c>
      <c r="J163" s="133"/>
      <c r="K163" s="133"/>
      <c r="M163" s="231">
        <f t="shared" si="39"/>
        <v>0</v>
      </c>
      <c r="N163" s="237">
        <f>SUMMARY!M163</f>
        <v>0.31220961127082963</v>
      </c>
    </row>
    <row r="164" spans="1:16" s="41" customFormat="1">
      <c r="A164" s="40"/>
      <c r="B164" s="199" t="s">
        <v>86</v>
      </c>
      <c r="C164" s="267">
        <f>SUM(C150:C163)</f>
        <v>75014</v>
      </c>
      <c r="D164" s="267">
        <f>SUM(D150:D163)</f>
        <v>0</v>
      </c>
      <c r="E164" s="177">
        <f>SUM(E150:E163)</f>
        <v>75014</v>
      </c>
      <c r="F164" s="177">
        <f>SUM(F150:F163)</f>
        <v>0</v>
      </c>
      <c r="G164" s="177">
        <f>IF(ISERROR(E164+F164),"",(E164+F164))</f>
        <v>75014</v>
      </c>
      <c r="H164" s="175">
        <f>IF(ISERROR(G164/$G$183),"",(G164/$G$183))</f>
        <v>0.13710778498931672</v>
      </c>
      <c r="J164" s="133"/>
      <c r="K164" s="133"/>
      <c r="M164" s="231">
        <f t="shared" si="39"/>
        <v>24.315721231766613</v>
      </c>
      <c r="N164" s="237">
        <f>SUMMARY!M164</f>
        <v>57.428919288397175</v>
      </c>
      <c r="O164" s="232">
        <f>M164/N164-1</f>
        <v>-0.57659448352740794</v>
      </c>
      <c r="P164" s="172">
        <f>IF(O164&gt;=0.2,3.5,0)</f>
        <v>0</v>
      </c>
    </row>
    <row r="165" spans="1:16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6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6" s="41" customFormat="1">
      <c r="A167" s="201" t="s">
        <v>198</v>
      </c>
      <c r="B167" s="206" t="s">
        <v>278</v>
      </c>
      <c r="C167" s="267">
        <f>'[14]Sch C'!D186</f>
        <v>0</v>
      </c>
      <c r="D167" s="267">
        <f>'[14]Sch C'!F186</f>
        <v>0</v>
      </c>
      <c r="E167" s="253">
        <f t="shared" ref="E167:E180" si="42">SUM(C167:D167)</f>
        <v>0</v>
      </c>
      <c r="F167" s="252"/>
      <c r="G167" s="174">
        <f>IF(ISERROR(E167+F167),"",(E167+F167))</f>
        <v>0</v>
      </c>
      <c r="H167" s="175">
        <f>IF(ISERROR(G167/$G$183),"",(G167/$G$183))</f>
        <v>0</v>
      </c>
      <c r="I167" s="37"/>
      <c r="J167" s="256">
        <v>0</v>
      </c>
      <c r="K167" s="256">
        <v>0</v>
      </c>
      <c r="M167" s="231">
        <f t="shared" ref="M167:M181" si="43">IFERROR(G167/G$198,0)</f>
        <v>0</v>
      </c>
      <c r="N167" s="237">
        <f>SUMMARY!M167</f>
        <v>0</v>
      </c>
    </row>
    <row r="168" spans="1:16" s="41" customFormat="1">
      <c r="A168" s="201" t="s">
        <v>279</v>
      </c>
      <c r="B168" s="207" t="s">
        <v>341</v>
      </c>
      <c r="C168" s="267">
        <f>'[14]Sch C'!D187</f>
        <v>0</v>
      </c>
      <c r="D168" s="267">
        <f>'[14]Sch C'!F187</f>
        <v>0</v>
      </c>
      <c r="E168" s="253">
        <f t="shared" si="4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  <c r="M168" s="231">
        <f t="shared" si="43"/>
        <v>0</v>
      </c>
      <c r="N168" s="237">
        <f>SUMMARY!M168</f>
        <v>0</v>
      </c>
    </row>
    <row r="169" spans="1:16" s="41" customFormat="1">
      <c r="A169" s="201" t="s">
        <v>280</v>
      </c>
      <c r="B169" s="207" t="s">
        <v>281</v>
      </c>
      <c r="C169" s="267">
        <f>'[14]Sch C'!D188</f>
        <v>0</v>
      </c>
      <c r="D169" s="267">
        <f>'[14]Sch C'!F188</f>
        <v>0</v>
      </c>
      <c r="E169" s="253">
        <f t="shared" si="4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  <c r="M169" s="231">
        <f t="shared" si="43"/>
        <v>0</v>
      </c>
      <c r="N169" s="237">
        <f>SUMMARY!M169</f>
        <v>0</v>
      </c>
    </row>
    <row r="170" spans="1:16" s="41" customFormat="1">
      <c r="A170" s="201" t="s">
        <v>202</v>
      </c>
      <c r="B170" s="207" t="s">
        <v>282</v>
      </c>
      <c r="C170" s="267">
        <f>'[14]Sch C'!D189</f>
        <v>0</v>
      </c>
      <c r="D170" s="267">
        <f>'[14]Sch C'!F189</f>
        <v>0</v>
      </c>
      <c r="E170" s="253">
        <f t="shared" si="42"/>
        <v>0</v>
      </c>
      <c r="F170" s="177"/>
      <c r="G170" s="177">
        <f>IF(ISERROR(E170+F170),"",(E170+F170))</f>
        <v>0</v>
      </c>
      <c r="H170" s="175">
        <f>IF(ISERROR(G170/$G$183),"",(G170/$G$183))</f>
        <v>0</v>
      </c>
      <c r="I170" s="209"/>
      <c r="J170" s="205"/>
      <c r="K170" s="40"/>
      <c r="M170" s="231">
        <f t="shared" si="43"/>
        <v>0</v>
      </c>
      <c r="N170" s="237">
        <f>SUMMARY!M170</f>
        <v>0.44454739098642471</v>
      </c>
    </row>
    <row r="171" spans="1:16" s="41" customFormat="1">
      <c r="A171" s="201" t="s">
        <v>283</v>
      </c>
      <c r="B171" s="207" t="s">
        <v>284</v>
      </c>
      <c r="C171" s="267">
        <f>'[14]Sch C'!D190</f>
        <v>0</v>
      </c>
      <c r="D171" s="267">
        <f>'[14]Sch C'!F190</f>
        <v>0</v>
      </c>
      <c r="E171" s="253">
        <f t="shared" si="4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  <c r="M171" s="231">
        <f t="shared" si="43"/>
        <v>0</v>
      </c>
      <c r="N171" s="237">
        <f>SUMMARY!M171</f>
        <v>4.7325130916209086E-3</v>
      </c>
    </row>
    <row r="172" spans="1:16" s="41" customFormat="1">
      <c r="A172" s="201" t="s">
        <v>285</v>
      </c>
      <c r="B172" s="207" t="s">
        <v>286</v>
      </c>
      <c r="C172" s="267">
        <f>'[14]Sch C'!D191</f>
        <v>0</v>
      </c>
      <c r="D172" s="267">
        <f>'[14]Sch C'!F191</f>
        <v>0</v>
      </c>
      <c r="E172" s="253">
        <f t="shared" si="42"/>
        <v>0</v>
      </c>
      <c r="F172" s="177"/>
      <c r="G172" s="177">
        <f t="shared" ref="G172:G181" si="44">IF(ISERROR(E172+F172),"",(E172+F172))</f>
        <v>0</v>
      </c>
      <c r="H172" s="175">
        <f t="shared" ref="H172:H180" si="45">IF(ISERROR(G172/$G$183),"",(G172/$G$183))</f>
        <v>0</v>
      </c>
      <c r="I172" s="209"/>
      <c r="J172" s="205"/>
      <c r="K172" s="40"/>
      <c r="M172" s="231">
        <f t="shared" si="43"/>
        <v>0</v>
      </c>
      <c r="N172" s="237">
        <f>SUMMARY!M172</f>
        <v>0.29515984721522032</v>
      </c>
    </row>
    <row r="173" spans="1:16" s="41" customFormat="1">
      <c r="A173" s="201" t="s">
        <v>287</v>
      </c>
      <c r="B173" s="207" t="s">
        <v>288</v>
      </c>
      <c r="C173" s="267">
        <f>'[14]Sch C'!D192</f>
        <v>0</v>
      </c>
      <c r="D173" s="267">
        <f>'[14]Sch C'!F192</f>
        <v>0</v>
      </c>
      <c r="E173" s="253">
        <f t="shared" si="42"/>
        <v>0</v>
      </c>
      <c r="F173" s="177"/>
      <c r="G173" s="177">
        <f t="shared" si="44"/>
        <v>0</v>
      </c>
      <c r="H173" s="175">
        <f t="shared" si="45"/>
        <v>0</v>
      </c>
      <c r="I173" s="209"/>
      <c r="J173" s="205"/>
      <c r="K173" s="40"/>
      <c r="M173" s="231">
        <f t="shared" si="43"/>
        <v>0</v>
      </c>
      <c r="N173" s="237">
        <f>SUMMARY!M173</f>
        <v>9.3414903328655319E-2</v>
      </c>
    </row>
    <row r="174" spans="1:16" s="41" customFormat="1">
      <c r="A174" s="201" t="s">
        <v>289</v>
      </c>
      <c r="B174" s="207" t="s">
        <v>290</v>
      </c>
      <c r="C174" s="267">
        <f>'[14]Sch C'!D193</f>
        <v>0</v>
      </c>
      <c r="D174" s="267">
        <f>'[14]Sch C'!F193</f>
        <v>0</v>
      </c>
      <c r="E174" s="253">
        <f t="shared" si="42"/>
        <v>0</v>
      </c>
      <c r="F174" s="177"/>
      <c r="G174" s="177">
        <f t="shared" si="44"/>
        <v>0</v>
      </c>
      <c r="H174" s="175">
        <f t="shared" si="45"/>
        <v>0</v>
      </c>
      <c r="I174" s="209"/>
      <c r="J174" s="205"/>
      <c r="K174" s="40"/>
      <c r="M174" s="231">
        <f t="shared" si="43"/>
        <v>0</v>
      </c>
      <c r="N174" s="237">
        <f>SUMMARY!M174</f>
        <v>0</v>
      </c>
    </row>
    <row r="175" spans="1:16" s="41" customFormat="1">
      <c r="A175" s="201" t="s">
        <v>291</v>
      </c>
      <c r="B175" s="207" t="s">
        <v>292</v>
      </c>
      <c r="C175" s="267">
        <f>'[14]Sch C'!D194</f>
        <v>0</v>
      </c>
      <c r="D175" s="267">
        <f>'[14]Sch C'!F194</f>
        <v>0</v>
      </c>
      <c r="E175" s="253">
        <f t="shared" si="42"/>
        <v>0</v>
      </c>
      <c r="F175" s="177"/>
      <c r="G175" s="177">
        <f t="shared" si="44"/>
        <v>0</v>
      </c>
      <c r="H175" s="175">
        <f t="shared" si="45"/>
        <v>0</v>
      </c>
      <c r="I175" s="209"/>
      <c r="J175" s="205"/>
      <c r="K175" s="40"/>
      <c r="M175" s="231">
        <f t="shared" si="43"/>
        <v>0</v>
      </c>
      <c r="N175" s="237">
        <f>SUMMARY!M175</f>
        <v>0</v>
      </c>
    </row>
    <row r="176" spans="1:16" s="41" customFormat="1">
      <c r="A176" s="201" t="s">
        <v>293</v>
      </c>
      <c r="B176" s="207" t="s">
        <v>294</v>
      </c>
      <c r="C176" s="267">
        <f>'[14]Sch C'!D195</f>
        <v>0</v>
      </c>
      <c r="D176" s="267">
        <f>'[14]Sch C'!F195</f>
        <v>0</v>
      </c>
      <c r="E176" s="253">
        <f t="shared" si="42"/>
        <v>0</v>
      </c>
      <c r="F176" s="177"/>
      <c r="G176" s="177">
        <f t="shared" si="44"/>
        <v>0</v>
      </c>
      <c r="H176" s="175">
        <f t="shared" si="45"/>
        <v>0</v>
      </c>
      <c r="I176" s="209"/>
      <c r="J176" s="205"/>
      <c r="K176" s="40"/>
      <c r="M176" s="231">
        <f t="shared" si="43"/>
        <v>0</v>
      </c>
      <c r="N176" s="237">
        <f>SUMMARY!M176</f>
        <v>0</v>
      </c>
    </row>
    <row r="177" spans="1:16" s="41" customFormat="1">
      <c r="A177" s="201" t="s">
        <v>295</v>
      </c>
      <c r="B177" s="207" t="s">
        <v>296</v>
      </c>
      <c r="C177" s="267">
        <f>'[14]Sch C'!D196</f>
        <v>0</v>
      </c>
      <c r="D177" s="267">
        <f>'[14]Sch C'!F196</f>
        <v>0</v>
      </c>
      <c r="E177" s="253">
        <f t="shared" si="42"/>
        <v>0</v>
      </c>
      <c r="F177" s="177"/>
      <c r="G177" s="177">
        <f t="shared" si="44"/>
        <v>0</v>
      </c>
      <c r="H177" s="175">
        <f t="shared" si="45"/>
        <v>0</v>
      </c>
      <c r="I177" s="209"/>
      <c r="J177" s="205"/>
      <c r="K177" s="40"/>
      <c r="M177" s="231">
        <f t="shared" si="43"/>
        <v>0</v>
      </c>
      <c r="N177" s="237">
        <f>SUMMARY!M177</f>
        <v>5.3138582698622483E-4</v>
      </c>
    </row>
    <row r="178" spans="1:16" s="41" customFormat="1">
      <c r="A178" s="201" t="s">
        <v>297</v>
      </c>
      <c r="B178" s="207" t="s">
        <v>298</v>
      </c>
      <c r="C178" s="267">
        <f>'[14]Sch C'!D197</f>
        <v>1173</v>
      </c>
      <c r="D178" s="267">
        <f>'[14]Sch C'!F197</f>
        <v>0</v>
      </c>
      <c r="E178" s="253">
        <f t="shared" si="42"/>
        <v>1173</v>
      </c>
      <c r="F178" s="177"/>
      <c r="G178" s="177">
        <f t="shared" si="44"/>
        <v>1173</v>
      </c>
      <c r="H178" s="175">
        <f t="shared" si="45"/>
        <v>2.1439655503301853E-3</v>
      </c>
      <c r="I178" s="209"/>
      <c r="J178" s="205"/>
      <c r="K178" s="40"/>
      <c r="M178" s="231">
        <f t="shared" si="43"/>
        <v>0.38022690437601298</v>
      </c>
      <c r="N178" s="237">
        <f>SUMMARY!M178</f>
        <v>8.6647682113189725E-2</v>
      </c>
    </row>
    <row r="179" spans="1:16" s="41" customFormat="1">
      <c r="A179" s="201" t="s">
        <v>299</v>
      </c>
      <c r="B179" s="207" t="s">
        <v>300</v>
      </c>
      <c r="C179" s="267">
        <f>'[14]Sch C'!D198</f>
        <v>0</v>
      </c>
      <c r="D179" s="267">
        <f>'[14]Sch C'!F198</f>
        <v>0</v>
      </c>
      <c r="E179" s="253">
        <f t="shared" si="42"/>
        <v>0</v>
      </c>
      <c r="F179" s="177"/>
      <c r="G179" s="177">
        <f t="shared" si="44"/>
        <v>0</v>
      </c>
      <c r="H179" s="175">
        <f t="shared" si="45"/>
        <v>0</v>
      </c>
      <c r="I179" s="209"/>
      <c r="J179" s="205"/>
      <c r="K179" s="40"/>
      <c r="M179" s="231">
        <f t="shared" si="43"/>
        <v>0</v>
      </c>
      <c r="N179" s="237">
        <f>SUMMARY!M179</f>
        <v>0</v>
      </c>
    </row>
    <row r="180" spans="1:16" s="41" customFormat="1">
      <c r="A180" s="201" t="s">
        <v>242</v>
      </c>
      <c r="B180" s="210" t="s">
        <v>301</v>
      </c>
      <c r="C180" s="267">
        <f>'[14]Sch C'!D199</f>
        <v>0</v>
      </c>
      <c r="D180" s="267">
        <f>'[14]Sch C'!F199</f>
        <v>0</v>
      </c>
      <c r="E180" s="253">
        <f t="shared" si="42"/>
        <v>0</v>
      </c>
      <c r="F180" s="177"/>
      <c r="G180" s="177">
        <f t="shared" si="44"/>
        <v>0</v>
      </c>
      <c r="H180" s="175">
        <f t="shared" si="45"/>
        <v>0</v>
      </c>
      <c r="I180" s="209"/>
      <c r="J180" s="205"/>
      <c r="K180" s="40"/>
      <c r="M180" s="231">
        <f t="shared" si="43"/>
        <v>0</v>
      </c>
      <c r="N180" s="237">
        <f>SUMMARY!M180</f>
        <v>1.2739634570054365E-2</v>
      </c>
    </row>
    <row r="181" spans="1:16" s="41" customFormat="1">
      <c r="A181" s="211"/>
      <c r="B181" s="207" t="s">
        <v>302</v>
      </c>
      <c r="C181" s="267">
        <f>SUM(C167:C180)</f>
        <v>1173</v>
      </c>
      <c r="D181" s="267">
        <f>SUM(D167:D180)</f>
        <v>0</v>
      </c>
      <c r="E181" s="212">
        <f>SUM(E167:E180)</f>
        <v>1173</v>
      </c>
      <c r="F181" s="287">
        <f>SUM(F167:F180)</f>
        <v>0</v>
      </c>
      <c r="G181" s="177">
        <f t="shared" si="44"/>
        <v>1173</v>
      </c>
      <c r="H181" s="175">
        <f>IF(ISERROR(G181/$G$183),"",(G181/$G$183))</f>
        <v>2.1439655503301853E-3</v>
      </c>
      <c r="I181" s="213"/>
      <c r="J181" s="205"/>
      <c r="K181" s="205"/>
      <c r="M181" s="231">
        <f t="shared" si="43"/>
        <v>0.38022690437601298</v>
      </c>
      <c r="N181" s="237">
        <f>SUMMARY!M181</f>
        <v>0.9377733571321516</v>
      </c>
      <c r="O181" s="232"/>
      <c r="P181" s="172"/>
    </row>
    <row r="182" spans="1:16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6" s="41" customFormat="1">
      <c r="A183" s="214"/>
      <c r="B183" s="215" t="s">
        <v>246</v>
      </c>
      <c r="C183" s="267">
        <f>SUM(C21:C181)/2</f>
        <v>547117</v>
      </c>
      <c r="D183" s="267">
        <f>SUM(D21:D181)/2</f>
        <v>0</v>
      </c>
      <c r="E183" s="252">
        <f>SUM(E21:E181)/2</f>
        <v>547117</v>
      </c>
      <c r="F183" s="173">
        <f>SUM(F21:F181)/2</f>
        <v>0</v>
      </c>
      <c r="G183" s="173">
        <f>SUM(G21:G181)/2</f>
        <v>547117</v>
      </c>
      <c r="H183" s="175">
        <f>IF(ISERROR(G183/$G$183),"",(G183/$G$183))</f>
        <v>1</v>
      </c>
      <c r="J183" s="255">
        <f>SUM(J21:J181)</f>
        <v>28088.100000000002</v>
      </c>
      <c r="K183" s="255">
        <f>SUM(K21:K181)</f>
        <v>25827.81</v>
      </c>
      <c r="M183" s="231">
        <f>IFERROR(G183/G$198,0)</f>
        <v>177.34748784440842</v>
      </c>
      <c r="N183" s="237">
        <f>SUMMARY!M183</f>
        <v>172.52978830860349</v>
      </c>
      <c r="P183" s="172">
        <f>SUM(P57:P181)</f>
        <v>2.2000000000000002</v>
      </c>
    </row>
    <row r="184" spans="1:16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6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6" s="41" customFormat="1" ht="13.5" thickBot="1">
      <c r="A186" s="40"/>
      <c r="B186" s="216" t="s">
        <v>146</v>
      </c>
      <c r="C186" s="306">
        <f>'[14]Sch C'!D204</f>
        <v>547117</v>
      </c>
      <c r="D186" s="27"/>
      <c r="E186" s="27"/>
      <c r="F186" s="277" t="s">
        <v>381</v>
      </c>
      <c r="G186" s="27"/>
      <c r="J186" s="133"/>
      <c r="K186" s="133"/>
      <c r="M186" s="231"/>
      <c r="N186" s="237"/>
    </row>
    <row r="187" spans="1:16" s="41" customFormat="1" ht="13.5" thickTop="1">
      <c r="A187" s="40"/>
      <c r="B187" s="113" t="s">
        <v>180</v>
      </c>
      <c r="C187" s="267">
        <f>C183-C186</f>
        <v>0</v>
      </c>
      <c r="D187"/>
      <c r="E187" s="27"/>
      <c r="F187" s="277" t="s">
        <v>383</v>
      </c>
      <c r="G187" s="27"/>
      <c r="J187" s="133"/>
      <c r="K187" s="133"/>
    </row>
    <row r="188" spans="1:16" s="41" customFormat="1">
      <c r="A188" s="40"/>
      <c r="B188" s="217"/>
      <c r="C188" s="282"/>
      <c r="D188" s="282"/>
      <c r="E188" s="35"/>
      <c r="F188" s="277" t="s">
        <v>382</v>
      </c>
      <c r="G188" s="35"/>
      <c r="H188" s="172"/>
      <c r="J188" s="133"/>
      <c r="K188" s="133"/>
    </row>
    <row r="189" spans="1:16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6" s="41" customFormat="1">
      <c r="A190" s="40"/>
      <c r="B190" s="215" t="s">
        <v>247</v>
      </c>
      <c r="C190" s="267">
        <f>C17-C183</f>
        <v>37195</v>
      </c>
      <c r="D190" s="267">
        <f>D17-D183</f>
        <v>0</v>
      </c>
      <c r="E190" s="267">
        <f>E17-E183</f>
        <v>37195</v>
      </c>
      <c r="F190" s="267">
        <f>F17-F183</f>
        <v>0</v>
      </c>
      <c r="G190" s="267">
        <f>G17-G183</f>
        <v>37195</v>
      </c>
      <c r="J190" s="133"/>
      <c r="K190" s="133"/>
      <c r="M190" s="231">
        <f>IFERROR(G190/G$198,0)</f>
        <v>12.056726094003242</v>
      </c>
      <c r="N190" s="237">
        <f>SUMMARY!M190</f>
        <v>14.272084985398237</v>
      </c>
    </row>
    <row r="191" spans="1:16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6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74">
        <f>'[14]Sch D'!C9</f>
        <v>3085</v>
      </c>
      <c r="D194" s="284"/>
      <c r="E194" s="258">
        <f>C194+D194</f>
        <v>3085</v>
      </c>
      <c r="F194" s="254"/>
      <c r="G194" s="221">
        <f>E194+F194</f>
        <v>3085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74">
        <f>'[14]Sch D'!D9</f>
        <v>0</v>
      </c>
      <c r="D195" s="284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74">
        <f>'[14]Sch D'!E9</f>
        <v>0</v>
      </c>
      <c r="D196" s="284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74">
        <f>'[14]Sch D'!F9</f>
        <v>0</v>
      </c>
      <c r="D197" s="284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74">
        <f>SUM(C194:C197)</f>
        <v>3085</v>
      </c>
      <c r="D198" s="284"/>
      <c r="E198" s="259">
        <f>SUM(E194:E197)</f>
        <v>3085</v>
      </c>
      <c r="F198" s="223">
        <f>SUM(F194:F197)</f>
        <v>0</v>
      </c>
      <c r="G198" s="223">
        <f>SUM(G194:G197)</f>
        <v>3085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85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6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8">
        <f>'[14]Sch D'!G22</f>
        <v>12</v>
      </c>
      <c r="D201" s="283"/>
      <c r="E201" s="258">
        <f>C201+D201</f>
        <v>12</v>
      </c>
      <c r="F201" s="218"/>
      <c r="G201" s="225">
        <f>E201+F201</f>
        <v>12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8">
        <f>'[14]Sch D'!G24</f>
        <v>12</v>
      </c>
      <c r="D202" s="283"/>
      <c r="E202" s="258">
        <f>C202+D202</f>
        <v>12</v>
      </c>
      <c r="F202" s="263"/>
      <c r="G202" s="225">
        <f>E202+F202</f>
        <v>12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8">
        <f>$C$4-$C$3+1</f>
        <v>365</v>
      </c>
      <c r="D203" s="35"/>
      <c r="E203" s="225">
        <f>C203</f>
        <v>365</v>
      </c>
      <c r="F203" s="295">
        <v>91</v>
      </c>
      <c r="G203" s="225">
        <f>E203+F203</f>
        <v>456</v>
      </c>
      <c r="H203" s="41"/>
      <c r="I203" s="41"/>
      <c r="J203" s="133"/>
      <c r="K203" s="133"/>
    </row>
    <row r="204" spans="1:11">
      <c r="A204" s="40"/>
      <c r="B204" s="115"/>
      <c r="C204" s="286"/>
      <c r="D204" s="35"/>
      <c r="E204" s="35"/>
      <c r="F204" s="264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74">
        <f>'[14]Sch D'!G28</f>
        <v>4380</v>
      </c>
      <c r="D205" s="275"/>
      <c r="E205" s="254">
        <f>E201*E203</f>
        <v>4380</v>
      </c>
      <c r="F205" s="254">
        <f>G201*F203</f>
        <v>1092</v>
      </c>
      <c r="G205" s="218">
        <f>G201*G203</f>
        <v>5472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9">
        <f>'[14]Sch D'!G30</f>
        <v>0.704337899543379</v>
      </c>
      <c r="D206" s="35"/>
      <c r="E206" s="260">
        <f>IFERROR(E198/E205,"0")</f>
        <v>0.704337899543379</v>
      </c>
      <c r="F206" s="293">
        <f>IFERROR(F198/F205,"")</f>
        <v>0</v>
      </c>
      <c r="G206" s="227">
        <f>G198/G205</f>
        <v>0.56377923976608191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9">
        <f>'[14]Sch D'!G32</f>
        <v>0.704337899543379</v>
      </c>
      <c r="D207" s="35"/>
      <c r="E207" s="260">
        <f>IFERROR((E194+E195)/E205,"0")</f>
        <v>0.704337899543379</v>
      </c>
      <c r="F207" s="293">
        <f>IFERROR(((F194+F195)/F205),"")</f>
        <v>0</v>
      </c>
      <c r="G207" s="227">
        <f>(G194+G195)/G205</f>
        <v>0.56377923976608191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9">
        <f>'[14]Sch D'!G34</f>
        <v>1</v>
      </c>
      <c r="D208" s="35"/>
      <c r="E208" s="260">
        <f>IFERROR(E207/E206,"0")</f>
        <v>1</v>
      </c>
      <c r="F208" s="293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conditionalFormatting sqref="D2">
    <cfRule type="cellIs" dxfId="11" priority="2" stopIfTrue="1" operator="equal">
      <formula>0</formula>
    </cfRule>
  </conditionalFormatting>
  <conditionalFormatting sqref="C2">
    <cfRule type="cellIs" dxfId="10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tabColor rgb="FFFFFF00"/>
    <pageSetUpPr fitToPage="1"/>
  </sheetPr>
  <dimension ref="A1:P216"/>
  <sheetViews>
    <sheetView showGridLines="0" zoomScaleNormal="100" workbookViewId="0">
      <selection activeCell="C1" sqref="C1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4" width="11.69921875" style="50"/>
    <col min="15" max="15" width="14.296875" style="50" bestFit="1" customWidth="1"/>
    <col min="16" max="16" width="20.296875" style="50" bestFit="1" customWidth="1"/>
    <col min="17" max="16384" width="11.69921875" style="50"/>
  </cols>
  <sheetData>
    <row r="1" spans="1:16" ht="22.5">
      <c r="A1" s="157"/>
      <c r="B1" s="153" t="s">
        <v>333</v>
      </c>
      <c r="C1" s="277"/>
    </row>
    <row r="2" spans="1:16" ht="23" customHeight="1">
      <c r="A2" s="154" t="s">
        <v>401</v>
      </c>
      <c r="B2" s="155" t="s">
        <v>184</v>
      </c>
      <c r="C2" s="257" t="s">
        <v>409</v>
      </c>
      <c r="D2" s="257"/>
      <c r="E2" s="24"/>
    </row>
    <row r="3" spans="1:16">
      <c r="A3" s="23"/>
      <c r="B3" s="50" t="s">
        <v>185</v>
      </c>
      <c r="C3" s="308">
        <f>'[15]Sch A pg 1'!C39</f>
        <v>42917</v>
      </c>
      <c r="D3" s="300"/>
      <c r="E3" s="157"/>
    </row>
    <row r="4" spans="1:16">
      <c r="A4" s="23"/>
      <c r="B4" s="158" t="s">
        <v>186</v>
      </c>
      <c r="C4" s="309">
        <f>'[15]Sch A pg 1'!G39</f>
        <v>43281</v>
      </c>
      <c r="D4" s="300"/>
      <c r="E4" s="160"/>
      <c r="G4" s="161"/>
    </row>
    <row r="5" spans="1:16">
      <c r="A5" s="23"/>
      <c r="B5" s="158"/>
      <c r="C5" s="162"/>
      <c r="D5" s="24"/>
      <c r="E5" s="157"/>
      <c r="G5" s="161"/>
    </row>
    <row r="6" spans="1:16">
      <c r="A6" s="23"/>
      <c r="B6" s="158"/>
      <c r="C6" s="162"/>
      <c r="D6" s="24"/>
    </row>
    <row r="7" spans="1:16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51">
        <v>7</v>
      </c>
      <c r="K7" s="51">
        <v>8</v>
      </c>
      <c r="M7" s="157">
        <v>9</v>
      </c>
      <c r="N7" s="157">
        <v>10</v>
      </c>
      <c r="O7" s="157">
        <v>11</v>
      </c>
      <c r="P7" s="157">
        <v>12</v>
      </c>
    </row>
    <row r="8" spans="1:16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  <c r="M8" s="167" t="s">
        <v>352</v>
      </c>
      <c r="N8" s="167" t="s">
        <v>353</v>
      </c>
      <c r="O8" s="167" t="s">
        <v>354</v>
      </c>
      <c r="P8" s="167" t="s">
        <v>355</v>
      </c>
    </row>
    <row r="9" spans="1:16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  <c r="M9" s="233" t="s">
        <v>356</v>
      </c>
      <c r="N9" s="233" t="s">
        <v>352</v>
      </c>
      <c r="O9" s="233" t="s">
        <v>357</v>
      </c>
      <c r="P9" s="233" t="s">
        <v>358</v>
      </c>
    </row>
    <row r="10" spans="1:16">
      <c r="A10" s="23"/>
      <c r="C10" s="162"/>
      <c r="D10" s="24"/>
      <c r="F10" s="24"/>
      <c r="G10" s="24"/>
    </row>
    <row r="11" spans="1:16" s="41" customFormat="1">
      <c r="A11" s="40" t="s">
        <v>335</v>
      </c>
      <c r="B11" s="171" t="s">
        <v>190</v>
      </c>
      <c r="C11" s="27"/>
      <c r="D11" s="27"/>
      <c r="E11" s="27"/>
      <c r="F11" s="27"/>
      <c r="G11" s="27"/>
      <c r="H11" s="172"/>
      <c r="J11" s="133"/>
      <c r="K11" s="133"/>
    </row>
    <row r="12" spans="1:16" s="41" customFormat="1">
      <c r="A12" s="127" t="s">
        <v>62</v>
      </c>
      <c r="B12" s="113" t="s">
        <v>191</v>
      </c>
      <c r="C12" s="310">
        <f>'[15]Sch B'!E10</f>
        <v>2918038</v>
      </c>
      <c r="D12" s="310">
        <f>'[15]Sch B'!G10</f>
        <v>0</v>
      </c>
      <c r="E12" s="253">
        <f>SUM(C12:D12)</f>
        <v>2918038</v>
      </c>
      <c r="F12" s="174"/>
      <c r="G12" s="174">
        <f>IF(ISERROR(E12+F12)," ",(E12+F12))</f>
        <v>2918038</v>
      </c>
      <c r="H12" s="175">
        <f t="shared" ref="H12:H17" si="0">IF(ISERROR(G12/$G$17),"",(G12/$G$17))</f>
        <v>0.99853909951698427</v>
      </c>
      <c r="J12" s="240" t="s">
        <v>346</v>
      </c>
      <c r="K12" s="241">
        <f>G17</f>
        <v>2922307.2</v>
      </c>
      <c r="M12" s="231">
        <f>IFERROR(G12/G$194,0)</f>
        <v>193.54234927372821</v>
      </c>
      <c r="N12" s="235">
        <f>SUMMARY!M12</f>
        <v>184.6118644900132</v>
      </c>
    </row>
    <row r="13" spans="1:16" s="41" customFormat="1">
      <c r="A13" s="127" t="s">
        <v>64</v>
      </c>
      <c r="B13" s="113" t="s">
        <v>192</v>
      </c>
      <c r="C13" s="310">
        <f>'[15]Sch B'!E15</f>
        <v>0</v>
      </c>
      <c r="D13" s="310">
        <f>'[15]Sch B'!G15</f>
        <v>0</v>
      </c>
      <c r="E13" s="253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42" t="s">
        <v>347</v>
      </c>
      <c r="K13" s="243">
        <f>G183</f>
        <v>2458288</v>
      </c>
      <c r="M13" s="231">
        <f>IFERROR(G13/G$195,0)</f>
        <v>0</v>
      </c>
      <c r="N13" s="235">
        <f>SUMMARY!M13</f>
        <v>273.59202306583376</v>
      </c>
    </row>
    <row r="14" spans="1:16" s="41" customFormat="1">
      <c r="A14" s="127" t="s">
        <v>66</v>
      </c>
      <c r="B14" s="113" t="s">
        <v>193</v>
      </c>
      <c r="C14" s="310">
        <f>'[15]Sch B'!E20</f>
        <v>0</v>
      </c>
      <c r="D14" s="310">
        <f>'[15]Sch B'!G20</f>
        <v>0</v>
      </c>
      <c r="E14" s="253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42" t="s">
        <v>348</v>
      </c>
      <c r="K14" s="243">
        <f>G198</f>
        <v>15100</v>
      </c>
      <c r="M14" s="231">
        <f>IFERROR(G14/G$196,0)</f>
        <v>0</v>
      </c>
      <c r="N14" s="235">
        <f>SUMMARY!M14</f>
        <v>185.53</v>
      </c>
    </row>
    <row r="15" spans="1:16" s="41" customFormat="1">
      <c r="A15" s="127" t="s">
        <v>68</v>
      </c>
      <c r="B15" s="179" t="s">
        <v>194</v>
      </c>
      <c r="C15" s="310">
        <f>'[15]Sch B'!E25</f>
        <v>4269.2</v>
      </c>
      <c r="D15" s="310">
        <f>'[15]Sch B'!G25</f>
        <v>0</v>
      </c>
      <c r="E15" s="253">
        <f t="shared" si="1"/>
        <v>4269.2</v>
      </c>
      <c r="F15" s="177"/>
      <c r="G15" s="177">
        <f>IF(ISERROR(E15+F15),"",(E15+F15))</f>
        <v>4269.2</v>
      </c>
      <c r="H15" s="178">
        <f t="shared" si="0"/>
        <v>1.4609004830156117E-3</v>
      </c>
      <c r="J15" s="242" t="s">
        <v>349</v>
      </c>
      <c r="K15" s="243">
        <f>G201</f>
        <v>50</v>
      </c>
      <c r="M15" s="231">
        <f>IFERROR(G15/G$197,0)</f>
        <v>185.61739130434782</v>
      </c>
      <c r="N15" s="235">
        <f>SUMMARY!M15</f>
        <v>261.3311004784689</v>
      </c>
    </row>
    <row r="16" spans="1:16" s="41" customFormat="1">
      <c r="A16" s="127" t="s">
        <v>145</v>
      </c>
      <c r="B16" s="115" t="s">
        <v>195</v>
      </c>
      <c r="C16" s="310">
        <f>'[15]Sch B'!E40</f>
        <v>0</v>
      </c>
      <c r="D16" s="310">
        <f>'[15]Sch B'!G40</f>
        <v>0</v>
      </c>
      <c r="E16" s="253">
        <f t="shared" si="1"/>
        <v>0</v>
      </c>
      <c r="F16" s="177"/>
      <c r="G16" s="177">
        <f>IF(ISERROR(E16+F16),"",(E16+F16))</f>
        <v>0</v>
      </c>
      <c r="H16" s="178">
        <f t="shared" si="0"/>
        <v>0</v>
      </c>
      <c r="J16" s="242" t="s">
        <v>350</v>
      </c>
      <c r="K16" s="243">
        <f>G205</f>
        <v>18250</v>
      </c>
      <c r="M16" s="238" t="s">
        <v>196</v>
      </c>
      <c r="N16" s="236" t="str">
        <f>SUMMARY!M16</f>
        <v>n/a</v>
      </c>
    </row>
    <row r="17" spans="1:14" s="41" customFormat="1">
      <c r="A17" s="40"/>
      <c r="B17" s="179" t="s">
        <v>91</v>
      </c>
      <c r="C17" s="310">
        <f>SUM(C12:C16)</f>
        <v>2922307.2</v>
      </c>
      <c r="D17" s="310">
        <f>SUM(D12:D16)</f>
        <v>0</v>
      </c>
      <c r="E17" s="177">
        <f>SUM(E12:E16)</f>
        <v>2922307.2</v>
      </c>
      <c r="F17" s="177">
        <f>SUM(F12:F16)</f>
        <v>0</v>
      </c>
      <c r="G17" s="177">
        <f>IF(ISERROR(E17+F17),"",(E17+F17))</f>
        <v>2922307.2</v>
      </c>
      <c r="H17" s="178">
        <f t="shared" si="0"/>
        <v>1</v>
      </c>
      <c r="J17" s="242"/>
      <c r="K17" s="243"/>
      <c r="M17" s="231">
        <f>IFERROR(G17/G$198,0)</f>
        <v>193.53027814569538</v>
      </c>
      <c r="N17" s="235">
        <f>SUMMARY!M17</f>
        <v>186.80187329400172</v>
      </c>
    </row>
    <row r="18" spans="1:14" s="41" customFormat="1">
      <c r="A18" s="40"/>
      <c r="B18" s="179"/>
      <c r="C18" s="311"/>
      <c r="D18" s="311"/>
      <c r="E18" s="27"/>
      <c r="F18" s="27"/>
      <c r="G18" s="27"/>
      <c r="H18" s="180"/>
      <c r="J18" s="242" t="s">
        <v>188</v>
      </c>
      <c r="K18" s="243">
        <f>J183</f>
        <v>97533</v>
      </c>
    </row>
    <row r="19" spans="1:14">
      <c r="A19" s="30" t="s">
        <v>336</v>
      </c>
      <c r="B19" s="181" t="s">
        <v>157</v>
      </c>
      <c r="C19" s="312"/>
      <c r="D19" s="313"/>
      <c r="F19" s="24"/>
      <c r="G19" s="24"/>
      <c r="J19" s="244" t="s">
        <v>309</v>
      </c>
      <c r="K19" s="245">
        <f>K183</f>
        <v>98379</v>
      </c>
    </row>
    <row r="20" spans="1:14">
      <c r="A20" s="182" t="s">
        <v>197</v>
      </c>
      <c r="B20" s="158" t="s">
        <v>19</v>
      </c>
      <c r="C20" s="314"/>
      <c r="D20" s="314"/>
    </row>
    <row r="21" spans="1:14" s="41" customFormat="1">
      <c r="A21" s="127" t="s">
        <v>198</v>
      </c>
      <c r="B21" s="113" t="s">
        <v>20</v>
      </c>
      <c r="C21" s="310">
        <f>'[15]Sch C'!D10</f>
        <v>58958</v>
      </c>
      <c r="D21" s="310">
        <f>'[15]Sch C'!F10</f>
        <v>0</v>
      </c>
      <c r="E21" s="253">
        <f t="shared" ref="E21:E56" si="2">SUM(C21:D21)</f>
        <v>58958</v>
      </c>
      <c r="F21" s="174"/>
      <c r="G21" s="174">
        <f t="shared" ref="G21:G57" si="3">IF(ISERROR(E21+F21),"",(E21+F21))</f>
        <v>58958</v>
      </c>
      <c r="H21" s="175">
        <f>IF(ISERROR(G21/$G$183),"",(G21/$G$183))</f>
        <v>2.3983357523609927E-2</v>
      </c>
      <c r="J21" s="255">
        <v>2040</v>
      </c>
      <c r="K21" s="255">
        <v>2080</v>
      </c>
      <c r="M21" s="231">
        <f>IFERROR(G21/G$198,0)</f>
        <v>3.9045033112582783</v>
      </c>
      <c r="N21" s="237">
        <f>SUMMARY!M21</f>
        <v>4.89361837414104</v>
      </c>
    </row>
    <row r="22" spans="1:14" s="41" customFormat="1">
      <c r="A22" s="127" t="s">
        <v>199</v>
      </c>
      <c r="B22" s="113" t="s">
        <v>200</v>
      </c>
      <c r="C22" s="310">
        <f>'[15]Sch C'!D11</f>
        <v>109064</v>
      </c>
      <c r="D22" s="310">
        <f>'[15]Sch C'!F11</f>
        <v>0</v>
      </c>
      <c r="E22" s="253">
        <f t="shared" si="2"/>
        <v>109064</v>
      </c>
      <c r="F22" s="177"/>
      <c r="G22" s="177">
        <f t="shared" si="3"/>
        <v>109064</v>
      </c>
      <c r="H22" s="175">
        <f t="shared" ref="H22:H57" si="4">IF(ISERROR(G22/$G$183),"",(G22/$G$183))</f>
        <v>4.4365835085230045E-2</v>
      </c>
      <c r="J22" s="183">
        <v>2040</v>
      </c>
      <c r="K22" s="183">
        <v>2080</v>
      </c>
      <c r="M22" s="231">
        <f t="shared" ref="M22:M57" si="5">IFERROR(G22/G$198,0)</f>
        <v>7.2227814569536424</v>
      </c>
      <c r="N22" s="237">
        <f>SUMMARY!M22</f>
        <v>0.49748613628002669</v>
      </c>
    </row>
    <row r="23" spans="1:14" s="41" customFormat="1">
      <c r="A23" s="127" t="s">
        <v>201</v>
      </c>
      <c r="B23" s="113" t="s">
        <v>22</v>
      </c>
      <c r="C23" s="310">
        <f>'[15]Sch C'!D12</f>
        <v>72245</v>
      </c>
      <c r="D23" s="310">
        <f>'[15]Sch C'!F12</f>
        <v>0</v>
      </c>
      <c r="E23" s="253">
        <f t="shared" si="2"/>
        <v>72245</v>
      </c>
      <c r="F23" s="177"/>
      <c r="G23" s="177">
        <f t="shared" si="3"/>
        <v>72245</v>
      </c>
      <c r="H23" s="175">
        <f t="shared" si="4"/>
        <v>2.9388338551056669E-2</v>
      </c>
      <c r="J23" s="183">
        <v>3760</v>
      </c>
      <c r="K23" s="183">
        <v>3898</v>
      </c>
      <c r="M23" s="231">
        <f t="shared" si="5"/>
        <v>4.7844370860927157</v>
      </c>
      <c r="N23" s="237">
        <f>SUMMARY!M23</f>
        <v>3.2351822835056927</v>
      </c>
    </row>
    <row r="24" spans="1:14" s="41" customFormat="1">
      <c r="A24" s="127" t="s">
        <v>202</v>
      </c>
      <c r="B24" s="113" t="s">
        <v>23</v>
      </c>
      <c r="C24" s="310">
        <f>'[15]Sch C'!D13</f>
        <v>338664</v>
      </c>
      <c r="D24" s="310">
        <f>'[15]Sch C'!F13</f>
        <v>-277937</v>
      </c>
      <c r="E24" s="253">
        <f t="shared" si="2"/>
        <v>60727</v>
      </c>
      <c r="F24" s="177"/>
      <c r="G24" s="177">
        <f t="shared" si="3"/>
        <v>60727</v>
      </c>
      <c r="H24" s="175">
        <f t="shared" si="4"/>
        <v>2.470296401398046E-2</v>
      </c>
      <c r="J24" s="133"/>
      <c r="K24" s="133"/>
      <c r="M24" s="231">
        <f t="shared" si="5"/>
        <v>4.0216556291390733</v>
      </c>
      <c r="N24" s="237">
        <f>SUMMARY!M24</f>
        <v>2.430674269571576</v>
      </c>
    </row>
    <row r="25" spans="1:14" s="41" customFormat="1">
      <c r="A25" s="127" t="s">
        <v>164</v>
      </c>
      <c r="B25" s="113" t="s">
        <v>163</v>
      </c>
      <c r="C25" s="310">
        <f>'[15]Sch C'!D14</f>
        <v>0</v>
      </c>
      <c r="D25" s="310">
        <f>'[15]Sch C'!F14</f>
        <v>0</v>
      </c>
      <c r="E25" s="253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  <c r="M25" s="231">
        <f t="shared" si="5"/>
        <v>0</v>
      </c>
      <c r="N25" s="237">
        <f>SUMMARY!M25</f>
        <v>8.9708827817366776E-2</v>
      </c>
    </row>
    <row r="26" spans="1:14" s="41" customFormat="1">
      <c r="A26" s="127" t="s">
        <v>203</v>
      </c>
      <c r="B26" s="113" t="s">
        <v>24</v>
      </c>
      <c r="C26" s="310">
        <f>'[15]Sch C'!D15</f>
        <v>0</v>
      </c>
      <c r="D26" s="310">
        <f>'[15]Sch C'!F15</f>
        <v>0</v>
      </c>
      <c r="E26" s="253">
        <f t="shared" si="2"/>
        <v>0</v>
      </c>
      <c r="F26" s="177"/>
      <c r="G26" s="177">
        <f t="shared" si="3"/>
        <v>0</v>
      </c>
      <c r="H26" s="175">
        <f t="shared" si="4"/>
        <v>0</v>
      </c>
      <c r="J26" s="133"/>
      <c r="K26" s="133"/>
      <c r="M26" s="231">
        <f t="shared" si="5"/>
        <v>0</v>
      </c>
      <c r="N26" s="237">
        <f>SUMMARY!M26</f>
        <v>1.9962086756684334</v>
      </c>
    </row>
    <row r="27" spans="1:14" s="41" customFormat="1">
      <c r="A27" s="127" t="s">
        <v>204</v>
      </c>
      <c r="B27" s="113" t="s">
        <v>165</v>
      </c>
      <c r="C27" s="310">
        <f>'[15]Sch C'!D16</f>
        <v>0</v>
      </c>
      <c r="D27" s="310">
        <f>'[15]Sch C'!F16</f>
        <v>0</v>
      </c>
      <c r="E27" s="253">
        <f t="shared" si="2"/>
        <v>0</v>
      </c>
      <c r="F27" s="177"/>
      <c r="G27" s="177">
        <f t="shared" si="3"/>
        <v>0</v>
      </c>
      <c r="H27" s="175">
        <f t="shared" si="4"/>
        <v>0</v>
      </c>
      <c r="J27" s="133"/>
      <c r="K27" s="133"/>
      <c r="M27" s="231">
        <f t="shared" si="5"/>
        <v>0</v>
      </c>
      <c r="N27" s="237">
        <f>SUMMARY!M27</f>
        <v>6.3970053910681761</v>
      </c>
    </row>
    <row r="28" spans="1:14" s="41" customFormat="1">
      <c r="A28" s="127" t="s">
        <v>205</v>
      </c>
      <c r="B28" s="113" t="s">
        <v>25</v>
      </c>
      <c r="C28" s="310">
        <f>'[15]Sch C'!D17</f>
        <v>12170</v>
      </c>
      <c r="D28" s="310">
        <f>'[15]Sch C'!F17</f>
        <v>0</v>
      </c>
      <c r="E28" s="253">
        <f t="shared" si="2"/>
        <v>12170</v>
      </c>
      <c r="F28" s="177"/>
      <c r="G28" s="177">
        <f t="shared" si="3"/>
        <v>12170</v>
      </c>
      <c r="H28" s="175">
        <f t="shared" si="4"/>
        <v>4.9505997669923134E-3</v>
      </c>
      <c r="J28" s="133"/>
      <c r="K28" s="133"/>
      <c r="M28" s="231">
        <f t="shared" si="5"/>
        <v>0.8059602649006623</v>
      </c>
      <c r="N28" s="237">
        <f>SUMMARY!M28</f>
        <v>0.11687604176601765</v>
      </c>
    </row>
    <row r="29" spans="1:14" s="41" customFormat="1">
      <c r="A29" s="127" t="s">
        <v>206</v>
      </c>
      <c r="B29" s="113" t="s">
        <v>26</v>
      </c>
      <c r="C29" s="310">
        <f>'[15]Sch C'!D18</f>
        <v>21689</v>
      </c>
      <c r="D29" s="310">
        <f>'[15]Sch C'!F18</f>
        <v>0</v>
      </c>
      <c r="E29" s="253">
        <f t="shared" si="2"/>
        <v>21689</v>
      </c>
      <c r="F29" s="177"/>
      <c r="G29" s="177">
        <f t="shared" si="3"/>
        <v>21689</v>
      </c>
      <c r="H29" s="175">
        <f t="shared" si="4"/>
        <v>8.8228067663349459E-3</v>
      </c>
      <c r="J29" s="133"/>
      <c r="K29" s="133"/>
      <c r="M29" s="231">
        <f t="shared" si="5"/>
        <v>1.4363576158940397</v>
      </c>
      <c r="N29" s="237">
        <f>SUMMARY!M29</f>
        <v>0.78350101508318237</v>
      </c>
    </row>
    <row r="30" spans="1:14" s="41" customFormat="1">
      <c r="A30" s="127" t="s">
        <v>207</v>
      </c>
      <c r="B30" s="113" t="s">
        <v>208</v>
      </c>
      <c r="C30" s="310">
        <f>'[15]Sch C'!D19</f>
        <v>6437</v>
      </c>
      <c r="D30" s="310">
        <f>'[15]Sch C'!F19</f>
        <v>0</v>
      </c>
      <c r="E30" s="253">
        <f t="shared" si="2"/>
        <v>6437</v>
      </c>
      <c r="F30" s="177"/>
      <c r="G30" s="177">
        <f t="shared" si="3"/>
        <v>6437</v>
      </c>
      <c r="H30" s="175">
        <f t="shared" si="4"/>
        <v>2.6184889646778571E-3</v>
      </c>
      <c r="J30" s="133"/>
      <c r="K30" s="133"/>
      <c r="M30" s="231">
        <f t="shared" si="5"/>
        <v>0.42629139072847683</v>
      </c>
      <c r="N30" s="237">
        <f>SUMMARY!M30</f>
        <v>0.40083114193451697</v>
      </c>
    </row>
    <row r="31" spans="1:14" s="41" customFormat="1">
      <c r="A31" s="127" t="s">
        <v>209</v>
      </c>
      <c r="B31" s="113" t="s">
        <v>210</v>
      </c>
      <c r="C31" s="310">
        <f>'[15]Sch C'!D20</f>
        <v>5537</v>
      </c>
      <c r="D31" s="310">
        <f>'[15]Sch C'!F20</f>
        <v>6080.72</v>
      </c>
      <c r="E31" s="253">
        <f t="shared" si="2"/>
        <v>11617.720000000001</v>
      </c>
      <c r="F31" s="177"/>
      <c r="G31" s="177">
        <f t="shared" si="3"/>
        <v>11617.720000000001</v>
      </c>
      <c r="H31" s="175">
        <f t="shared" si="4"/>
        <v>4.7259393529155251E-3</v>
      </c>
      <c r="J31" s="133"/>
      <c r="K31" s="133"/>
      <c r="M31" s="231">
        <f t="shared" si="5"/>
        <v>0.76938543046357621</v>
      </c>
      <c r="N31" s="237">
        <f>SUMMARY!M31</f>
        <v>0.43509517256414104</v>
      </c>
    </row>
    <row r="32" spans="1:14" s="41" customFormat="1">
      <c r="A32" s="127" t="s">
        <v>211</v>
      </c>
      <c r="B32" s="113" t="s">
        <v>29</v>
      </c>
      <c r="C32" s="310">
        <f>'[15]Sch C'!D21</f>
        <v>44260</v>
      </c>
      <c r="D32" s="310">
        <f>'[15]Sch C'!F21</f>
        <v>0</v>
      </c>
      <c r="E32" s="253">
        <f t="shared" si="2"/>
        <v>44260</v>
      </c>
      <c r="F32" s="177"/>
      <c r="G32" s="177">
        <f t="shared" si="3"/>
        <v>44260</v>
      </c>
      <c r="H32" s="175">
        <f t="shared" si="4"/>
        <v>1.8004399809949039E-2</v>
      </c>
      <c r="J32" s="133"/>
      <c r="K32" s="133"/>
      <c r="M32" s="231">
        <f t="shared" si="5"/>
        <v>2.9311258278145695</v>
      </c>
      <c r="N32" s="237">
        <f>SUMMARY!M32</f>
        <v>0.49005045894476768</v>
      </c>
    </row>
    <row r="33" spans="1:14" s="41" customFormat="1">
      <c r="A33" s="40">
        <v>130</v>
      </c>
      <c r="B33" s="113" t="s">
        <v>166</v>
      </c>
      <c r="C33" s="310">
        <f>'[15]Sch C'!D22</f>
        <v>0</v>
      </c>
      <c r="D33" s="310">
        <f>'[15]Sch C'!F22</f>
        <v>0</v>
      </c>
      <c r="E33" s="253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  <c r="M33" s="231">
        <f t="shared" si="5"/>
        <v>0</v>
      </c>
      <c r="N33" s="237">
        <f>SUMMARY!M33</f>
        <v>0</v>
      </c>
    </row>
    <row r="34" spans="1:14" s="41" customFormat="1">
      <c r="A34" s="40">
        <v>140</v>
      </c>
      <c r="B34" s="113" t="s">
        <v>212</v>
      </c>
      <c r="C34" s="310">
        <f>'[15]Sch C'!D23</f>
        <v>26049</v>
      </c>
      <c r="D34" s="310">
        <f>'[15]Sch C'!F23</f>
        <v>-15749.72</v>
      </c>
      <c r="E34" s="253">
        <f t="shared" si="2"/>
        <v>10299.280000000001</v>
      </c>
      <c r="F34" s="177"/>
      <c r="G34" s="177">
        <f t="shared" si="3"/>
        <v>10299.280000000001</v>
      </c>
      <c r="H34" s="175">
        <f t="shared" si="4"/>
        <v>4.1896148864575674E-3</v>
      </c>
      <c r="J34" s="133"/>
      <c r="K34" s="133"/>
      <c r="M34" s="231">
        <f t="shared" si="5"/>
        <v>0.68207152317880804</v>
      </c>
      <c r="N34" s="237">
        <f>SUMMARY!M34</f>
        <v>0.62292362123544942</v>
      </c>
    </row>
    <row r="35" spans="1:14" s="41" customFormat="1">
      <c r="A35" s="40">
        <v>150</v>
      </c>
      <c r="B35" s="113" t="s">
        <v>31</v>
      </c>
      <c r="C35" s="310">
        <f>'[15]Sch C'!D24</f>
        <v>5282</v>
      </c>
      <c r="D35" s="310">
        <f>'[15]Sch C'!F24</f>
        <v>0</v>
      </c>
      <c r="E35" s="253">
        <f t="shared" si="2"/>
        <v>5282</v>
      </c>
      <c r="F35" s="177"/>
      <c r="G35" s="177">
        <f t="shared" si="3"/>
        <v>5282</v>
      </c>
      <c r="H35" s="175">
        <f t="shared" si="4"/>
        <v>2.1486497920504026E-3</v>
      </c>
      <c r="J35" s="133"/>
      <c r="K35" s="133"/>
      <c r="M35" s="231">
        <f t="shared" si="5"/>
        <v>0.34980132450331125</v>
      </c>
      <c r="N35" s="237">
        <f>SUMMARY!M35</f>
        <v>0.42186212127405426</v>
      </c>
    </row>
    <row r="36" spans="1:14" s="41" customFormat="1">
      <c r="A36" s="40">
        <v>160</v>
      </c>
      <c r="B36" s="113" t="s">
        <v>32</v>
      </c>
      <c r="C36" s="310">
        <f>'[15]Sch C'!D25</f>
        <v>0</v>
      </c>
      <c r="D36" s="310">
        <f>'[15]Sch C'!F25</f>
        <v>0</v>
      </c>
      <c r="E36" s="253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  <c r="M36" s="231">
        <f t="shared" si="5"/>
        <v>0</v>
      </c>
      <c r="N36" s="237">
        <f>SUMMARY!M36</f>
        <v>0.28779311378469336</v>
      </c>
    </row>
    <row r="37" spans="1:14" s="41" customFormat="1">
      <c r="A37" s="40">
        <v>170</v>
      </c>
      <c r="B37" s="113" t="s">
        <v>33</v>
      </c>
      <c r="C37" s="310">
        <f>'[15]Sch C'!D26</f>
        <v>126021</v>
      </c>
      <c r="D37" s="310">
        <f>'[15]Sch C'!F26</f>
        <v>0</v>
      </c>
      <c r="E37" s="253">
        <f t="shared" si="2"/>
        <v>126021</v>
      </c>
      <c r="F37" s="177"/>
      <c r="G37" s="177">
        <f t="shared" si="3"/>
        <v>126021</v>
      </c>
      <c r="H37" s="175">
        <f t="shared" si="4"/>
        <v>5.1263724998860997E-2</v>
      </c>
      <c r="J37" s="133"/>
      <c r="K37" s="133"/>
      <c r="M37" s="231">
        <f t="shared" si="5"/>
        <v>8.3457615894039741</v>
      </c>
      <c r="N37" s="237">
        <f>SUMMARY!M37</f>
        <v>7.4287387080511769</v>
      </c>
    </row>
    <row r="38" spans="1:14" s="41" customFormat="1">
      <c r="A38" s="40">
        <v>180</v>
      </c>
      <c r="B38" s="113" t="s">
        <v>213</v>
      </c>
      <c r="C38" s="310">
        <f>'[15]Sch C'!D27</f>
        <v>5932</v>
      </c>
      <c r="D38" s="310">
        <f>'[15]Sch C'!F27</f>
        <v>0</v>
      </c>
      <c r="E38" s="253">
        <f t="shared" si="2"/>
        <v>5932</v>
      </c>
      <c r="F38" s="177"/>
      <c r="G38" s="177">
        <f t="shared" si="3"/>
        <v>5932</v>
      </c>
      <c r="H38" s="175">
        <f t="shared" si="4"/>
        <v>2.4130614476416106E-3</v>
      </c>
      <c r="J38" s="133"/>
      <c r="K38" s="133"/>
      <c r="M38" s="231">
        <f t="shared" si="5"/>
        <v>0.39284768211920529</v>
      </c>
      <c r="N38" s="237">
        <f>SUMMARY!M38</f>
        <v>3.4646492172278012E-2</v>
      </c>
    </row>
    <row r="39" spans="1:14" s="41" customFormat="1">
      <c r="A39" s="40">
        <v>190</v>
      </c>
      <c r="B39" s="113" t="s">
        <v>35</v>
      </c>
      <c r="C39" s="310">
        <f>'[15]Sch C'!D28</f>
        <v>0</v>
      </c>
      <c r="D39" s="310">
        <f>'[15]Sch C'!F28</f>
        <v>0</v>
      </c>
      <c r="E39" s="253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  <c r="M39" s="231">
        <f t="shared" si="5"/>
        <v>0</v>
      </c>
      <c r="N39" s="237">
        <f>SUMMARY!M39</f>
        <v>0</v>
      </c>
    </row>
    <row r="40" spans="1:14" s="41" customFormat="1">
      <c r="A40" s="40">
        <v>200</v>
      </c>
      <c r="B40" s="113" t="s">
        <v>36</v>
      </c>
      <c r="C40" s="310">
        <f>'[15]Sch C'!D29</f>
        <v>0</v>
      </c>
      <c r="D40" s="310">
        <f>'[15]Sch C'!F29</f>
        <v>0</v>
      </c>
      <c r="E40" s="253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  <c r="M40" s="231">
        <f t="shared" si="5"/>
        <v>0</v>
      </c>
      <c r="N40" s="237">
        <f>SUMMARY!M40</f>
        <v>0</v>
      </c>
    </row>
    <row r="41" spans="1:14" s="41" customFormat="1">
      <c r="A41" s="40">
        <v>210</v>
      </c>
      <c r="B41" s="113" t="s">
        <v>37</v>
      </c>
      <c r="C41" s="310">
        <f>'[15]Sch C'!D30</f>
        <v>0</v>
      </c>
      <c r="D41" s="310">
        <f>'[15]Sch C'!F30</f>
        <v>0</v>
      </c>
      <c r="E41" s="253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  <c r="M41" s="231">
        <f t="shared" si="5"/>
        <v>0</v>
      </c>
      <c r="N41" s="237">
        <f>SUMMARY!M41</f>
        <v>0</v>
      </c>
    </row>
    <row r="42" spans="1:14" s="41" customFormat="1">
      <c r="A42" s="40">
        <v>220</v>
      </c>
      <c r="B42" s="113" t="s">
        <v>214</v>
      </c>
      <c r="C42" s="310">
        <f>'[15]Sch C'!D31</f>
        <v>0</v>
      </c>
      <c r="D42" s="310">
        <f>'[15]Sch C'!F31</f>
        <v>0</v>
      </c>
      <c r="E42" s="253">
        <f t="shared" si="2"/>
        <v>0</v>
      </c>
      <c r="F42" s="177"/>
      <c r="G42" s="177">
        <f t="shared" si="3"/>
        <v>0</v>
      </c>
      <c r="H42" s="175">
        <f t="shared" si="4"/>
        <v>0</v>
      </c>
      <c r="J42" s="133"/>
      <c r="K42" s="133"/>
      <c r="M42" s="231">
        <f t="shared" si="5"/>
        <v>0</v>
      </c>
      <c r="N42" s="237">
        <f>SUMMARY!M42</f>
        <v>1.5147902388511165</v>
      </c>
    </row>
    <row r="43" spans="1:14" s="41" customFormat="1">
      <c r="A43" s="40">
        <v>230</v>
      </c>
      <c r="B43" s="113" t="s">
        <v>148</v>
      </c>
      <c r="C43" s="310">
        <f>'[15]Sch C'!D32</f>
        <v>35268</v>
      </c>
      <c r="D43" s="310">
        <f>'[15]Sch C'!F32</f>
        <v>0</v>
      </c>
      <c r="E43" s="253">
        <f t="shared" si="2"/>
        <v>35268</v>
      </c>
      <c r="F43" s="177"/>
      <c r="G43" s="177">
        <f t="shared" si="3"/>
        <v>35268</v>
      </c>
      <c r="H43" s="175">
        <f t="shared" si="4"/>
        <v>1.4346569645216509E-2</v>
      </c>
      <c r="J43" s="133"/>
      <c r="K43" s="133"/>
      <c r="M43" s="231">
        <f t="shared" si="5"/>
        <v>2.3356291390728479</v>
      </c>
      <c r="N43" s="237">
        <f>SUMMARY!M43</f>
        <v>0.91162758482870754</v>
      </c>
    </row>
    <row r="44" spans="1:14" s="41" customFormat="1">
      <c r="A44" s="40">
        <v>240</v>
      </c>
      <c r="B44" s="113" t="s">
        <v>167</v>
      </c>
      <c r="C44" s="310">
        <f>'[15]Sch C'!D33</f>
        <v>0</v>
      </c>
      <c r="D44" s="310">
        <f>'[15]Sch C'!F33</f>
        <v>0</v>
      </c>
      <c r="E44" s="253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  <c r="M44" s="231">
        <f t="shared" si="5"/>
        <v>0</v>
      </c>
      <c r="N44" s="237">
        <f>SUMMARY!M44</f>
        <v>0</v>
      </c>
    </row>
    <row r="45" spans="1:14" s="41" customFormat="1">
      <c r="A45" s="40">
        <v>250</v>
      </c>
      <c r="B45" s="113" t="s">
        <v>168</v>
      </c>
      <c r="C45" s="310">
        <f>'[15]Sch C'!D34</f>
        <v>0</v>
      </c>
      <c r="D45" s="310">
        <f>'[15]Sch C'!F34</f>
        <v>0</v>
      </c>
      <c r="E45" s="253">
        <f t="shared" si="2"/>
        <v>0</v>
      </c>
      <c r="F45" s="177"/>
      <c r="G45" s="177">
        <f t="shared" si="3"/>
        <v>0</v>
      </c>
      <c r="H45" s="175">
        <f t="shared" si="4"/>
        <v>0</v>
      </c>
      <c r="J45" s="133"/>
      <c r="K45" s="133"/>
      <c r="M45" s="231">
        <f t="shared" si="5"/>
        <v>0</v>
      </c>
      <c r="N45" s="237">
        <f>SUMMARY!M45</f>
        <v>0.95284109747069434</v>
      </c>
    </row>
    <row r="46" spans="1:14" s="41" customFormat="1">
      <c r="A46" s="40">
        <v>270</v>
      </c>
      <c r="B46" s="113" t="s">
        <v>215</v>
      </c>
      <c r="C46" s="310">
        <f>'[15]Sch C'!D35</f>
        <v>0</v>
      </c>
      <c r="D46" s="310">
        <f>'[15]Sch C'!F35</f>
        <v>0</v>
      </c>
      <c r="E46" s="253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  <c r="M46" s="231">
        <f t="shared" si="5"/>
        <v>0</v>
      </c>
      <c r="N46" s="237">
        <f>SUMMARY!M46</f>
        <v>0</v>
      </c>
    </row>
    <row r="47" spans="1:14" s="41" customFormat="1">
      <c r="A47" s="40">
        <v>280</v>
      </c>
      <c r="B47" s="113" t="s">
        <v>216</v>
      </c>
      <c r="C47" s="310">
        <f>'[15]Sch C'!D36</f>
        <v>0</v>
      </c>
      <c r="D47" s="310">
        <f>'[15]Sch C'!F36</f>
        <v>0</v>
      </c>
      <c r="E47" s="253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55">
        <v>0</v>
      </c>
      <c r="K47" s="255">
        <v>0</v>
      </c>
      <c r="M47" s="231">
        <f t="shared" si="5"/>
        <v>0</v>
      </c>
      <c r="N47" s="237">
        <f>SUMMARY!M47</f>
        <v>0.19233028581290676</v>
      </c>
    </row>
    <row r="48" spans="1:14" s="41" customFormat="1">
      <c r="A48" s="40">
        <v>290</v>
      </c>
      <c r="B48" s="113" t="s">
        <v>170</v>
      </c>
      <c r="C48" s="310">
        <f>'[15]Sch C'!D37</f>
        <v>0</v>
      </c>
      <c r="D48" s="310">
        <f>'[15]Sch C'!F37</f>
        <v>0</v>
      </c>
      <c r="E48" s="253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  <c r="M48" s="231">
        <f t="shared" si="5"/>
        <v>0</v>
      </c>
      <c r="N48" s="237">
        <f>SUMMARY!M48</f>
        <v>0</v>
      </c>
    </row>
    <row r="49" spans="1:16" s="41" customFormat="1">
      <c r="A49" s="40">
        <v>300</v>
      </c>
      <c r="B49" s="113" t="s">
        <v>171</v>
      </c>
      <c r="C49" s="310">
        <f>'[15]Sch C'!D38</f>
        <v>0</v>
      </c>
      <c r="D49" s="310">
        <f>'[15]Sch C'!F38</f>
        <v>0</v>
      </c>
      <c r="E49" s="253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  <c r="M49" s="231">
        <f t="shared" si="5"/>
        <v>0</v>
      </c>
      <c r="N49" s="237">
        <f>SUMMARY!M49</f>
        <v>1.5984176510929746E-2</v>
      </c>
    </row>
    <row r="50" spans="1:16" s="41" customFormat="1">
      <c r="A50" s="40">
        <v>310</v>
      </c>
      <c r="B50" s="113" t="s">
        <v>172</v>
      </c>
      <c r="C50" s="310">
        <f>'[15]Sch C'!D39</f>
        <v>0</v>
      </c>
      <c r="D50" s="310">
        <f>'[15]Sch C'!F39</f>
        <v>0</v>
      </c>
      <c r="E50" s="253">
        <f t="shared" si="2"/>
        <v>0</v>
      </c>
      <c r="F50" s="177"/>
      <c r="G50" s="177">
        <f t="shared" si="3"/>
        <v>0</v>
      </c>
      <c r="H50" s="175">
        <f t="shared" si="4"/>
        <v>0</v>
      </c>
      <c r="J50" s="133"/>
      <c r="K50" s="133"/>
      <c r="M50" s="231">
        <f t="shared" si="5"/>
        <v>0</v>
      </c>
      <c r="N50" s="237">
        <f>SUMMARY!M50</f>
        <v>0.13508290981428747</v>
      </c>
    </row>
    <row r="51" spans="1:16" s="41" customFormat="1">
      <c r="A51" s="40">
        <v>320</v>
      </c>
      <c r="B51" s="113" t="s">
        <v>173</v>
      </c>
      <c r="C51" s="310">
        <f>'[15]Sch C'!D40</f>
        <v>0</v>
      </c>
      <c r="D51" s="310">
        <f>'[15]Sch C'!F40</f>
        <v>0</v>
      </c>
      <c r="E51" s="253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  <c r="M51" s="231">
        <f t="shared" si="5"/>
        <v>0</v>
      </c>
      <c r="N51" s="237">
        <f>SUMMARY!M51</f>
        <v>6.1666189781950142E-3</v>
      </c>
    </row>
    <row r="52" spans="1:16" s="41" customFormat="1">
      <c r="A52" s="40">
        <v>330</v>
      </c>
      <c r="B52" s="113" t="s">
        <v>44</v>
      </c>
      <c r="C52" s="310">
        <f>'[15]Sch C'!D41</f>
        <v>0</v>
      </c>
      <c r="D52" s="310">
        <f>'[15]Sch C'!F41</f>
        <v>0</v>
      </c>
      <c r="E52" s="253">
        <f t="shared" si="2"/>
        <v>0</v>
      </c>
      <c r="F52" s="177"/>
      <c r="G52" s="177">
        <f t="shared" si="3"/>
        <v>0</v>
      </c>
      <c r="H52" s="175">
        <f t="shared" si="4"/>
        <v>0</v>
      </c>
      <c r="J52" s="133"/>
      <c r="K52" s="133"/>
      <c r="M52" s="231">
        <f t="shared" si="5"/>
        <v>0</v>
      </c>
      <c r="N52" s="237">
        <f>SUMMARY!M52</f>
        <v>0.42601224458281667</v>
      </c>
    </row>
    <row r="53" spans="1:16" s="41" customFormat="1">
      <c r="A53" s="40">
        <v>340</v>
      </c>
      <c r="B53" s="113" t="s">
        <v>174</v>
      </c>
      <c r="C53" s="310">
        <f>'[15]Sch C'!D42</f>
        <v>49</v>
      </c>
      <c r="D53" s="310">
        <f>'[15]Sch C'!F42</f>
        <v>1231</v>
      </c>
      <c r="E53" s="253">
        <f t="shared" si="2"/>
        <v>1280</v>
      </c>
      <c r="F53" s="177"/>
      <c r="G53" s="177">
        <f t="shared" si="3"/>
        <v>1280</v>
      </c>
      <c r="H53" s="175">
        <f t="shared" si="4"/>
        <v>5.2068756793345616E-4</v>
      </c>
      <c r="J53" s="133"/>
      <c r="K53" s="133"/>
      <c r="M53" s="231">
        <f t="shared" si="5"/>
        <v>8.4768211920529801E-2</v>
      </c>
      <c r="N53" s="237">
        <f>SUMMARY!M53</f>
        <v>7.6151676590410528E-2</v>
      </c>
    </row>
    <row r="54" spans="1:16" s="41" customFormat="1">
      <c r="A54" s="40">
        <v>350</v>
      </c>
      <c r="B54" s="113" t="s">
        <v>175</v>
      </c>
      <c r="C54" s="310">
        <f>'[15]Sch C'!D43</f>
        <v>0</v>
      </c>
      <c r="D54" s="310">
        <f>'[15]Sch C'!F43</f>
        <v>0</v>
      </c>
      <c r="E54" s="253">
        <f t="shared" si="2"/>
        <v>0</v>
      </c>
      <c r="F54" s="177"/>
      <c r="G54" s="177">
        <f t="shared" si="3"/>
        <v>0</v>
      </c>
      <c r="H54" s="175">
        <f t="shared" si="4"/>
        <v>0</v>
      </c>
      <c r="J54" s="133"/>
      <c r="K54" s="133"/>
      <c r="M54" s="231">
        <f t="shared" si="5"/>
        <v>0</v>
      </c>
      <c r="N54" s="237">
        <f>SUMMARY!M54</f>
        <v>0.14480490873334878</v>
      </c>
    </row>
    <row r="55" spans="1:16" s="41" customFormat="1">
      <c r="A55" s="40">
        <v>360</v>
      </c>
      <c r="B55" s="113" t="s">
        <v>176</v>
      </c>
      <c r="C55" s="310">
        <f>'[15]Sch C'!D44</f>
        <v>0</v>
      </c>
      <c r="D55" s="310">
        <f>'[15]Sch C'!F44</f>
        <v>0</v>
      </c>
      <c r="E55" s="253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  <c r="M55" s="231">
        <f t="shared" si="5"/>
        <v>0</v>
      </c>
      <c r="N55" s="237">
        <f>SUMMARY!M55</f>
        <v>0</v>
      </c>
    </row>
    <row r="56" spans="1:16" s="41" customFormat="1">
      <c r="A56" s="40">
        <v>490</v>
      </c>
      <c r="B56" s="113" t="s">
        <v>301</v>
      </c>
      <c r="C56" s="310">
        <f>'[15]Sch C'!D45</f>
        <v>0</v>
      </c>
      <c r="D56" s="310">
        <f>'[15]Sch C'!F45</f>
        <v>6188</v>
      </c>
      <c r="E56" s="253">
        <f t="shared" si="2"/>
        <v>6188</v>
      </c>
      <c r="F56" s="177"/>
      <c r="G56" s="177">
        <f t="shared" si="3"/>
        <v>6188</v>
      </c>
      <c r="H56" s="175">
        <f t="shared" si="4"/>
        <v>2.5171989612283018E-3</v>
      </c>
      <c r="J56" s="133"/>
      <c r="K56" s="133"/>
      <c r="M56" s="231">
        <f t="shared" si="5"/>
        <v>0.40980132450331125</v>
      </c>
      <c r="N56" s="237">
        <f>SUMMARY!M56</f>
        <v>0.3925260810522348</v>
      </c>
    </row>
    <row r="57" spans="1:16" s="41" customFormat="1">
      <c r="A57" s="40"/>
      <c r="B57" s="113" t="s">
        <v>217</v>
      </c>
      <c r="C57" s="310">
        <f>SUM(C21:C56)</f>
        <v>867625</v>
      </c>
      <c r="D57" s="310">
        <f>SUM(D21:D56)</f>
        <v>-280187</v>
      </c>
      <c r="E57" s="177">
        <f>SUM(E21:E56)</f>
        <v>587438</v>
      </c>
      <c r="F57" s="177">
        <f>SUM(F21:F56)</f>
        <v>0</v>
      </c>
      <c r="G57" s="177">
        <f t="shared" si="3"/>
        <v>587438</v>
      </c>
      <c r="H57" s="175">
        <f t="shared" si="4"/>
        <v>0.23896223713413561</v>
      </c>
      <c r="J57" s="133"/>
      <c r="K57" s="133"/>
      <c r="M57" s="231">
        <f t="shared" si="5"/>
        <v>38.903178807947022</v>
      </c>
      <c r="N57" s="237">
        <f>SUMMARY!M57</f>
        <v>35.330519668088229</v>
      </c>
      <c r="O57" s="232">
        <f>M57/N57-1</f>
        <v>0.10112104699908353</v>
      </c>
      <c r="P57" s="172">
        <f>IF(O57&gt;=0.2,2.1,0)</f>
        <v>0</v>
      </c>
    </row>
    <row r="58" spans="1:16" s="41" customFormat="1">
      <c r="A58" s="40"/>
      <c r="C58" s="311"/>
      <c r="D58" s="311"/>
      <c r="E58" s="27"/>
      <c r="F58" s="27"/>
      <c r="G58" s="27"/>
      <c r="H58" s="184"/>
      <c r="J58" s="133"/>
      <c r="K58" s="133"/>
    </row>
    <row r="59" spans="1:16" s="41" customFormat="1">
      <c r="A59" s="127" t="s">
        <v>218</v>
      </c>
      <c r="B59" s="113" t="s">
        <v>38</v>
      </c>
      <c r="C59" s="311"/>
      <c r="D59" s="311"/>
      <c r="E59" s="27"/>
      <c r="F59" s="27"/>
      <c r="G59" s="27"/>
      <c r="H59" s="184"/>
      <c r="J59" s="133"/>
      <c r="K59" s="133"/>
    </row>
    <row r="60" spans="1:16" s="41" customFormat="1">
      <c r="A60" s="185">
        <v>230</v>
      </c>
      <c r="B60" s="186" t="s">
        <v>261</v>
      </c>
      <c r="C60" s="310">
        <f>'[15]Sch C'!D57</f>
        <v>244524</v>
      </c>
      <c r="D60" s="310">
        <f>'[15]Sch C'!F57</f>
        <v>-244524</v>
      </c>
      <c r="E60" s="253">
        <f t="shared" ref="E60:E76" si="6">SUM(C60:D60)</f>
        <v>0</v>
      </c>
      <c r="F60" s="173"/>
      <c r="G60" s="173">
        <f>IF(ISERROR(E60+F60),"",(E60+F60))</f>
        <v>0</v>
      </c>
      <c r="H60" s="175">
        <f>IF(ISERROR(G60/$G$183),"",(G60/$G$183))</f>
        <v>0</v>
      </c>
      <c r="J60" s="133"/>
      <c r="K60" s="133"/>
      <c r="M60" s="231">
        <f>IFERROR(G60/G$198,0)</f>
        <v>0</v>
      </c>
      <c r="N60" s="237">
        <f>SUMMARY!M60</f>
        <v>5.4215628193424443</v>
      </c>
    </row>
    <row r="61" spans="1:16" s="41" customFormat="1">
      <c r="A61" s="187">
        <v>240</v>
      </c>
      <c r="B61" s="186" t="s">
        <v>262</v>
      </c>
      <c r="C61" s="310">
        <f>'[15]Sch C'!D58</f>
        <v>12156</v>
      </c>
      <c r="D61" s="310">
        <f>'[15]Sch C'!F58</f>
        <v>34411</v>
      </c>
      <c r="E61" s="253">
        <f t="shared" si="6"/>
        <v>46567</v>
      </c>
      <c r="F61" s="173"/>
      <c r="G61" s="173">
        <f t="shared" ref="G61:G76" si="7">IF(ISERROR(E61+F61),"",(E61+F61))</f>
        <v>46567</v>
      </c>
      <c r="H61" s="175">
        <f t="shared" ref="H61:H76" si="8">IF(ISERROR(G61/$G$183),"",(G61/$G$183))</f>
        <v>1.8942857793716603E-2</v>
      </c>
      <c r="J61" s="133"/>
      <c r="K61" s="133"/>
      <c r="M61" s="231">
        <f t="shared" ref="M61:M77" si="9">IFERROR(G61/G$198,0)</f>
        <v>3.0839072847682121</v>
      </c>
      <c r="N61" s="237">
        <f>SUMMARY!M61</f>
        <v>1.3135909419154417</v>
      </c>
    </row>
    <row r="62" spans="1:16" s="41" customFormat="1">
      <c r="A62" s="188">
        <v>250</v>
      </c>
      <c r="B62" s="186" t="s">
        <v>263</v>
      </c>
      <c r="C62" s="310">
        <f>'[15]Sch C'!D59</f>
        <v>0</v>
      </c>
      <c r="D62" s="310">
        <f>'[15]Sch C'!F59</f>
        <v>42010</v>
      </c>
      <c r="E62" s="253">
        <f t="shared" si="6"/>
        <v>42010</v>
      </c>
      <c r="F62" s="173"/>
      <c r="G62" s="173">
        <f t="shared" si="7"/>
        <v>42010</v>
      </c>
      <c r="H62" s="175">
        <f t="shared" si="8"/>
        <v>1.708912869444101E-2</v>
      </c>
      <c r="J62" s="133"/>
      <c r="K62" s="133"/>
      <c r="M62" s="231">
        <f t="shared" si="9"/>
        <v>2.782119205298013</v>
      </c>
      <c r="N62" s="237">
        <f>SUMMARY!M62</f>
        <v>1.8916694144309858</v>
      </c>
    </row>
    <row r="63" spans="1:16" s="41" customFormat="1">
      <c r="A63" s="188">
        <v>260</v>
      </c>
      <c r="B63" s="189" t="s">
        <v>316</v>
      </c>
      <c r="C63" s="310">
        <f>'[15]Sch C'!D60</f>
        <v>0</v>
      </c>
      <c r="D63" s="310">
        <f>'[15]Sch C'!F60</f>
        <v>0</v>
      </c>
      <c r="E63" s="253">
        <f t="shared" si="6"/>
        <v>0</v>
      </c>
      <c r="F63" s="173"/>
      <c r="G63" s="173">
        <f t="shared" si="7"/>
        <v>0</v>
      </c>
      <c r="H63" s="175">
        <f t="shared" si="8"/>
        <v>0</v>
      </c>
      <c r="J63" s="133"/>
      <c r="K63" s="133"/>
      <c r="M63" s="231">
        <f t="shared" si="9"/>
        <v>0</v>
      </c>
      <c r="N63" s="237">
        <f>SUMMARY!M63</f>
        <v>0.34129826186875223</v>
      </c>
    </row>
    <row r="64" spans="1:16" s="41" customFormat="1">
      <c r="A64" s="188">
        <v>270</v>
      </c>
      <c r="B64" s="189" t="s">
        <v>317</v>
      </c>
      <c r="C64" s="310">
        <f>'[15]Sch C'!D61</f>
        <v>0</v>
      </c>
      <c r="D64" s="310">
        <f>'[15]Sch C'!F61</f>
        <v>0</v>
      </c>
      <c r="E64" s="253">
        <f t="shared" si="6"/>
        <v>0</v>
      </c>
      <c r="F64" s="173"/>
      <c r="G64" s="173">
        <f t="shared" si="7"/>
        <v>0</v>
      </c>
      <c r="H64" s="175">
        <f t="shared" si="8"/>
        <v>0</v>
      </c>
      <c r="J64" s="133"/>
      <c r="K64" s="133"/>
      <c r="M64" s="231">
        <f t="shared" si="9"/>
        <v>0</v>
      </c>
      <c r="N64" s="237">
        <f>SUMMARY!M64</f>
        <v>0.50198147870596199</v>
      </c>
    </row>
    <row r="65" spans="1:16" s="41" customFormat="1">
      <c r="A65" s="190" t="s">
        <v>337</v>
      </c>
      <c r="B65" s="186" t="s">
        <v>338</v>
      </c>
      <c r="C65" s="310">
        <f>'[15]Sch C'!D62</f>
        <v>0</v>
      </c>
      <c r="D65" s="310">
        <f>'[15]Sch C'!F62</f>
        <v>0</v>
      </c>
      <c r="E65" s="253">
        <f t="shared" si="6"/>
        <v>0</v>
      </c>
      <c r="F65" s="173"/>
      <c r="G65" s="173">
        <f t="shared" si="7"/>
        <v>0</v>
      </c>
      <c r="H65" s="175">
        <f t="shared" si="8"/>
        <v>0</v>
      </c>
      <c r="J65" s="133"/>
      <c r="K65" s="133"/>
      <c r="M65" s="231">
        <f t="shared" si="9"/>
        <v>0</v>
      </c>
      <c r="N65" s="237">
        <f>SUMMARY!M65</f>
        <v>0</v>
      </c>
    </row>
    <row r="66" spans="1:16" s="41" customFormat="1">
      <c r="A66" s="190" t="s">
        <v>339</v>
      </c>
      <c r="B66" s="186" t="s">
        <v>340</v>
      </c>
      <c r="C66" s="310">
        <f>'[15]Sch C'!D63</f>
        <v>0</v>
      </c>
      <c r="D66" s="310">
        <f>'[15]Sch C'!F63</f>
        <v>0</v>
      </c>
      <c r="E66" s="253">
        <f t="shared" si="6"/>
        <v>0</v>
      </c>
      <c r="F66" s="173"/>
      <c r="G66" s="173">
        <f t="shared" si="7"/>
        <v>0</v>
      </c>
      <c r="H66" s="175">
        <f t="shared" si="8"/>
        <v>0</v>
      </c>
      <c r="J66" s="133"/>
      <c r="K66" s="133"/>
      <c r="M66" s="231">
        <f t="shared" si="9"/>
        <v>0</v>
      </c>
      <c r="N66" s="237">
        <f>SUMMARY!M66</f>
        <v>0</v>
      </c>
    </row>
    <row r="67" spans="1:16" s="41" customFormat="1">
      <c r="A67" s="188">
        <v>280</v>
      </c>
      <c r="B67" s="191" t="s">
        <v>266</v>
      </c>
      <c r="C67" s="310">
        <f>'[15]Sch C'!D64</f>
        <v>0</v>
      </c>
      <c r="D67" s="310">
        <f>'[15]Sch C'!F64</f>
        <v>0</v>
      </c>
      <c r="E67" s="253">
        <f t="shared" si="6"/>
        <v>0</v>
      </c>
      <c r="F67" s="173"/>
      <c r="G67" s="173">
        <f t="shared" si="7"/>
        <v>0</v>
      </c>
      <c r="H67" s="175">
        <f t="shared" si="8"/>
        <v>0</v>
      </c>
      <c r="J67" s="133"/>
      <c r="K67" s="133"/>
      <c r="M67" s="231">
        <f t="shared" si="9"/>
        <v>0</v>
      </c>
      <c r="N67" s="237">
        <f>SUMMARY!M67</f>
        <v>0.4414637181565908</v>
      </c>
    </row>
    <row r="68" spans="1:16" s="41" customFormat="1">
      <c r="A68" s="188">
        <v>290</v>
      </c>
      <c r="B68" s="191" t="s">
        <v>267</v>
      </c>
      <c r="C68" s="310">
        <f>'[15]Sch C'!D65</f>
        <v>0</v>
      </c>
      <c r="D68" s="310">
        <f>'[15]Sch C'!F65</f>
        <v>0</v>
      </c>
      <c r="E68" s="253">
        <f t="shared" si="6"/>
        <v>0</v>
      </c>
      <c r="F68" s="173"/>
      <c r="G68" s="173">
        <f t="shared" si="7"/>
        <v>0</v>
      </c>
      <c r="H68" s="175">
        <f t="shared" si="8"/>
        <v>0</v>
      </c>
      <c r="J68" s="133"/>
      <c r="K68" s="133"/>
      <c r="M68" s="231">
        <f t="shared" si="9"/>
        <v>0</v>
      </c>
      <c r="N68" s="237">
        <f>SUMMARY!M68</f>
        <v>5.4220702246808278E-2</v>
      </c>
    </row>
    <row r="69" spans="1:16" s="41" customFormat="1">
      <c r="A69" s="188">
        <v>300</v>
      </c>
      <c r="B69" s="191" t="s">
        <v>269</v>
      </c>
      <c r="C69" s="310">
        <f>'[15]Sch C'!D66</f>
        <v>0</v>
      </c>
      <c r="D69" s="310">
        <f>'[15]Sch C'!F66</f>
        <v>0</v>
      </c>
      <c r="E69" s="253">
        <f t="shared" si="6"/>
        <v>0</v>
      </c>
      <c r="F69" s="173"/>
      <c r="G69" s="173">
        <f t="shared" si="7"/>
        <v>0</v>
      </c>
      <c r="H69" s="175">
        <f t="shared" si="8"/>
        <v>0</v>
      </c>
      <c r="J69" s="133"/>
      <c r="K69" s="133"/>
      <c r="M69" s="231">
        <f t="shared" si="9"/>
        <v>0</v>
      </c>
      <c r="N69" s="237">
        <f>SUMMARY!M69</f>
        <v>6.88076519559086E-3</v>
      </c>
    </row>
    <row r="70" spans="1:16" s="41" customFormat="1">
      <c r="A70" s="188">
        <v>310</v>
      </c>
      <c r="B70" s="191" t="s">
        <v>318</v>
      </c>
      <c r="C70" s="310">
        <f>'[15]Sch C'!D67</f>
        <v>0</v>
      </c>
      <c r="D70" s="310">
        <f>'[15]Sch C'!F67</f>
        <v>2250</v>
      </c>
      <c r="E70" s="253">
        <f t="shared" si="6"/>
        <v>2250</v>
      </c>
      <c r="F70" s="173"/>
      <c r="G70" s="173">
        <f t="shared" si="7"/>
        <v>2250</v>
      </c>
      <c r="H70" s="175">
        <f t="shared" si="8"/>
        <v>9.1527111550802833E-4</v>
      </c>
      <c r="J70" s="133"/>
      <c r="K70" s="133"/>
      <c r="M70" s="231">
        <f t="shared" si="9"/>
        <v>0.1490066225165563</v>
      </c>
      <c r="N70" s="237">
        <f>SUMMARY!M70</f>
        <v>0.48399538557264771</v>
      </c>
    </row>
    <row r="71" spans="1:16" s="41" customFormat="1">
      <c r="A71" s="188">
        <v>320</v>
      </c>
      <c r="B71" s="191" t="s">
        <v>270</v>
      </c>
      <c r="C71" s="310">
        <f>'[15]Sch C'!D68</f>
        <v>170</v>
      </c>
      <c r="D71" s="310">
        <f>'[15]Sch C'!F68</f>
        <v>0</v>
      </c>
      <c r="E71" s="253">
        <f t="shared" si="6"/>
        <v>170</v>
      </c>
      <c r="F71" s="173"/>
      <c r="G71" s="173">
        <f t="shared" si="7"/>
        <v>170</v>
      </c>
      <c r="H71" s="175">
        <f t="shared" si="8"/>
        <v>6.9153817616162146E-5</v>
      </c>
      <c r="J71" s="133"/>
      <c r="K71" s="133"/>
      <c r="M71" s="231">
        <f t="shared" si="9"/>
        <v>1.1258278145695364E-2</v>
      </c>
      <c r="N71" s="237">
        <f>SUMMARY!M71</f>
        <v>2.030829461483611E-2</v>
      </c>
    </row>
    <row r="72" spans="1:16" s="41" customFormat="1">
      <c r="A72" s="188">
        <v>330</v>
      </c>
      <c r="B72" s="191" t="s">
        <v>271</v>
      </c>
      <c r="C72" s="310">
        <f>'[15]Sch C'!D69</f>
        <v>0</v>
      </c>
      <c r="D72" s="310">
        <f>'[15]Sch C'!F69</f>
        <v>0</v>
      </c>
      <c r="E72" s="253">
        <f t="shared" si="6"/>
        <v>0</v>
      </c>
      <c r="F72" s="173"/>
      <c r="G72" s="173">
        <f t="shared" si="7"/>
        <v>0</v>
      </c>
      <c r="H72" s="175">
        <f t="shared" si="8"/>
        <v>0</v>
      </c>
      <c r="J72" s="133"/>
      <c r="K72" s="133"/>
      <c r="M72" s="231">
        <f t="shared" si="9"/>
        <v>0</v>
      </c>
      <c r="N72" s="237">
        <f>SUMMARY!M72</f>
        <v>0.13610743985575371</v>
      </c>
    </row>
    <row r="73" spans="1:16" s="41" customFormat="1">
      <c r="A73" s="188">
        <v>340</v>
      </c>
      <c r="B73" s="191" t="s">
        <v>272</v>
      </c>
      <c r="C73" s="310">
        <f>'[15]Sch C'!D70</f>
        <v>0</v>
      </c>
      <c r="D73" s="310">
        <f>'[15]Sch C'!F70</f>
        <v>0</v>
      </c>
      <c r="E73" s="253">
        <f t="shared" si="6"/>
        <v>0</v>
      </c>
      <c r="F73" s="173"/>
      <c r="G73" s="173">
        <f t="shared" si="7"/>
        <v>0</v>
      </c>
      <c r="H73" s="175">
        <f t="shared" si="8"/>
        <v>0</v>
      </c>
      <c r="J73" s="133"/>
      <c r="K73" s="133"/>
      <c r="M73" s="231">
        <f t="shared" si="9"/>
        <v>0</v>
      </c>
      <c r="N73" s="237">
        <f>SUMMARY!M73</f>
        <v>0</v>
      </c>
    </row>
    <row r="74" spans="1:16" s="41" customFormat="1">
      <c r="A74" s="188">
        <v>350</v>
      </c>
      <c r="B74" s="41" t="s">
        <v>332</v>
      </c>
      <c r="C74" s="310">
        <f>'[15]Sch C'!D71</f>
        <v>0</v>
      </c>
      <c r="D74" s="310">
        <f>'[15]Sch C'!F71</f>
        <v>0</v>
      </c>
      <c r="E74" s="253">
        <f t="shared" si="6"/>
        <v>0</v>
      </c>
      <c r="F74" s="173"/>
      <c r="G74" s="173">
        <f t="shared" si="7"/>
        <v>0</v>
      </c>
      <c r="H74" s="175">
        <f t="shared" si="8"/>
        <v>0</v>
      </c>
      <c r="J74" s="133"/>
      <c r="K74" s="133"/>
      <c r="M74" s="231">
        <f t="shared" si="9"/>
        <v>0</v>
      </c>
      <c r="N74" s="237">
        <f>SUMMARY!M74</f>
        <v>2.3935071010405172E-2</v>
      </c>
    </row>
    <row r="75" spans="1:16" s="41" customFormat="1">
      <c r="A75" s="188">
        <v>360</v>
      </c>
      <c r="B75" s="191" t="s">
        <v>177</v>
      </c>
      <c r="C75" s="310">
        <f>'[15]Sch C'!D72</f>
        <v>0</v>
      </c>
      <c r="D75" s="310">
        <f>'[15]Sch C'!F72</f>
        <v>0</v>
      </c>
      <c r="E75" s="253">
        <f t="shared" si="6"/>
        <v>0</v>
      </c>
      <c r="F75" s="173"/>
      <c r="G75" s="173">
        <f t="shared" si="7"/>
        <v>0</v>
      </c>
      <c r="H75" s="175">
        <f t="shared" si="8"/>
        <v>0</v>
      </c>
      <c r="J75" s="133"/>
      <c r="K75" s="133"/>
      <c r="M75" s="231">
        <f t="shared" si="9"/>
        <v>0</v>
      </c>
      <c r="N75" s="237">
        <f>SUMMARY!M75</f>
        <v>-4.5417592050104689E-3</v>
      </c>
    </row>
    <row r="76" spans="1:16" s="41" customFormat="1">
      <c r="A76" s="188">
        <v>490</v>
      </c>
      <c r="B76" s="113" t="s">
        <v>301</v>
      </c>
      <c r="C76" s="310">
        <f>'[15]Sch C'!D73</f>
        <v>150</v>
      </c>
      <c r="D76" s="310">
        <f>'[15]Sch C'!F73</f>
        <v>0</v>
      </c>
      <c r="E76" s="253">
        <f t="shared" si="6"/>
        <v>150</v>
      </c>
      <c r="F76" s="173"/>
      <c r="G76" s="173">
        <f t="shared" si="7"/>
        <v>150</v>
      </c>
      <c r="H76" s="175">
        <f t="shared" si="8"/>
        <v>6.1018074367201888E-5</v>
      </c>
      <c r="J76" s="133"/>
      <c r="K76" s="133"/>
      <c r="M76" s="231">
        <f t="shared" si="9"/>
        <v>9.9337748344370865E-3</v>
      </c>
      <c r="N76" s="237">
        <f>SUMMARY!M76</f>
        <v>6.8126388075157029E-4</v>
      </c>
    </row>
    <row r="77" spans="1:16" s="41" customFormat="1">
      <c r="A77" s="40"/>
      <c r="B77" s="113" t="s">
        <v>219</v>
      </c>
      <c r="C77" s="310">
        <f>SUM(C60:C76)</f>
        <v>257000</v>
      </c>
      <c r="D77" s="310">
        <f>SUM(D60:D76)</f>
        <v>-165853</v>
      </c>
      <c r="E77" s="176">
        <f>SUM(E60:E76)</f>
        <v>91147</v>
      </c>
      <c r="F77" s="176">
        <f>SUM(F60:F76)</f>
        <v>0</v>
      </c>
      <c r="G77" s="177">
        <f>IF(ISERROR(E77+F77),"",(E77+F77))</f>
        <v>91147</v>
      </c>
      <c r="H77" s="175">
        <f>IF(ISERROR(G77/$G$183),"",(G77/$G$183))</f>
        <v>3.7077429495649003E-2</v>
      </c>
      <c r="J77" s="133"/>
      <c r="K77" s="133"/>
      <c r="M77" s="231">
        <f t="shared" si="9"/>
        <v>6.0362251655629136</v>
      </c>
      <c r="N77" s="237">
        <f>SUMMARY!M77</f>
        <v>10.633153797591957</v>
      </c>
      <c r="O77" s="232"/>
      <c r="P77" s="172"/>
    </row>
    <row r="78" spans="1:16" s="41" customFormat="1">
      <c r="A78" s="40"/>
      <c r="B78" s="113"/>
      <c r="C78" s="311"/>
      <c r="D78" s="311"/>
      <c r="E78" s="27"/>
      <c r="F78" s="27"/>
      <c r="G78" s="27"/>
      <c r="H78" s="192"/>
      <c r="J78" s="133"/>
      <c r="K78" s="133"/>
    </row>
    <row r="79" spans="1:16" s="41" customFormat="1">
      <c r="A79" s="127" t="s">
        <v>220</v>
      </c>
      <c r="B79" s="113" t="s">
        <v>39</v>
      </c>
      <c r="C79" s="311"/>
      <c r="D79" s="311"/>
      <c r="E79" s="27"/>
      <c r="F79" s="27"/>
      <c r="G79" s="27"/>
      <c r="H79" s="180"/>
      <c r="J79" s="133"/>
      <c r="K79" s="133"/>
    </row>
    <row r="80" spans="1:16" s="41" customFormat="1">
      <c r="A80" s="127" t="s">
        <v>201</v>
      </c>
      <c r="B80" s="113" t="s">
        <v>40</v>
      </c>
      <c r="C80" s="310">
        <f>'[15]Sch C'!D78</f>
        <v>63831</v>
      </c>
      <c r="D80" s="310">
        <f>'[15]Sch C'!F78</f>
        <v>0</v>
      </c>
      <c r="E80" s="253">
        <f t="shared" ref="E80:E91" si="10">SUM(C80:D80)</f>
        <v>63831</v>
      </c>
      <c r="F80" s="174"/>
      <c r="G80" s="174">
        <f>IF(ISERROR(E80+F80),"",(E80+F80))</f>
        <v>63831</v>
      </c>
      <c r="H80" s="175">
        <f t="shared" ref="H80:H92" si="11">IF(ISERROR(G80/$G$183),"",(G80/$G$183))</f>
        <v>2.5965631366219093E-2</v>
      </c>
      <c r="J80" s="255">
        <v>4786</v>
      </c>
      <c r="K80" s="255">
        <v>4890</v>
      </c>
      <c r="M80" s="231">
        <f t="shared" ref="M80:M92" si="12">IFERROR(G80/G$198,0)</f>
        <v>4.2272185430463578</v>
      </c>
      <c r="N80" s="237">
        <f>SUMMARY!M80</f>
        <v>2.6967785756134783</v>
      </c>
    </row>
    <row r="81" spans="1:16" s="41" customFormat="1">
      <c r="A81" s="127" t="s">
        <v>202</v>
      </c>
      <c r="B81" s="113" t="s">
        <v>23</v>
      </c>
      <c r="C81" s="310">
        <f>'[15]Sch C'!D79</f>
        <v>0</v>
      </c>
      <c r="D81" s="310">
        <f>'[15]Sch C'!F79</f>
        <v>16135</v>
      </c>
      <c r="E81" s="253">
        <f t="shared" si="10"/>
        <v>16135</v>
      </c>
      <c r="F81" s="177"/>
      <c r="G81" s="177">
        <f>IF(ISERROR(E81+F81),"",(E81+F81))</f>
        <v>16135</v>
      </c>
      <c r="H81" s="175">
        <f t="shared" si="11"/>
        <v>6.5635108660986831E-3</v>
      </c>
      <c r="J81" s="133"/>
      <c r="K81" s="133"/>
      <c r="M81" s="231">
        <f t="shared" si="12"/>
        <v>1.068543046357616</v>
      </c>
      <c r="N81" s="237">
        <f>SUMMARY!M81</f>
        <v>0.51090140294941844</v>
      </c>
    </row>
    <row r="82" spans="1:16" s="41" customFormat="1">
      <c r="A82" s="127" t="s">
        <v>209</v>
      </c>
      <c r="B82" s="113" t="s">
        <v>43</v>
      </c>
      <c r="C82" s="310">
        <f>'[15]Sch C'!D80</f>
        <v>3373</v>
      </c>
      <c r="D82" s="310">
        <f>'[15]Sch C'!F80</f>
        <v>0</v>
      </c>
      <c r="E82" s="253">
        <f t="shared" si="10"/>
        <v>3373</v>
      </c>
      <c r="F82" s="177"/>
      <c r="G82" s="177">
        <f>IF(ISERROR(E82+F82),"",(E82+F82))</f>
        <v>3373</v>
      </c>
      <c r="H82" s="175">
        <f t="shared" si="11"/>
        <v>1.3720930989371465E-3</v>
      </c>
      <c r="J82" s="133"/>
      <c r="K82" s="133"/>
      <c r="M82" s="231">
        <f t="shared" si="12"/>
        <v>0.22337748344370861</v>
      </c>
      <c r="N82" s="237">
        <f>SUMMARY!M82</f>
        <v>0.38492322156063935</v>
      </c>
    </row>
    <row r="83" spans="1:16" s="41" customFormat="1">
      <c r="A83" s="40">
        <v>230</v>
      </c>
      <c r="B83" s="113" t="s">
        <v>42</v>
      </c>
      <c r="C83" s="310">
        <f>'[15]Sch C'!D81</f>
        <v>0</v>
      </c>
      <c r="D83" s="310">
        <f>'[15]Sch C'!F81</f>
        <v>0</v>
      </c>
      <c r="E83" s="253">
        <f t="shared" si="10"/>
        <v>0</v>
      </c>
      <c r="F83" s="177"/>
      <c r="G83" s="177">
        <f>IF(ISERROR(E83+F83),"",(E83+F83))</f>
        <v>0</v>
      </c>
      <c r="H83" s="175">
        <f t="shared" si="11"/>
        <v>0</v>
      </c>
      <c r="J83" s="133"/>
      <c r="K83" s="133"/>
      <c r="M83" s="231">
        <f t="shared" si="12"/>
        <v>0</v>
      </c>
      <c r="N83" s="237">
        <f>SUMMARY!M83</f>
        <v>4.51410443321116E-2</v>
      </c>
    </row>
    <row r="84" spans="1:16" s="41" customFormat="1">
      <c r="A84" s="40">
        <v>240</v>
      </c>
      <c r="B84" s="193" t="s">
        <v>274</v>
      </c>
      <c r="C84" s="310">
        <f>'[15]Sch C'!D82</f>
        <v>0</v>
      </c>
      <c r="D84" s="310">
        <f>'[15]Sch C'!F82</f>
        <v>0</v>
      </c>
      <c r="E84" s="253">
        <f t="shared" si="10"/>
        <v>0</v>
      </c>
      <c r="F84" s="177"/>
      <c r="G84" s="177">
        <f t="shared" ref="G84:G91" si="13">IF(ISERROR(E84+F84),"",(E84+F84))</f>
        <v>0</v>
      </c>
      <c r="H84" s="175">
        <f t="shared" si="11"/>
        <v>0</v>
      </c>
      <c r="J84" s="133"/>
      <c r="K84" s="133"/>
      <c r="M84" s="231">
        <f t="shared" si="12"/>
        <v>0</v>
      </c>
      <c r="N84" s="237">
        <f>SUMMARY!M84</f>
        <v>0.10878875823761576</v>
      </c>
    </row>
    <row r="85" spans="1:16" s="41" customFormat="1">
      <c r="A85" s="40">
        <v>310</v>
      </c>
      <c r="B85" s="113" t="s">
        <v>44</v>
      </c>
      <c r="C85" s="310">
        <f>'[15]Sch C'!D83</f>
        <v>0</v>
      </c>
      <c r="D85" s="310">
        <f>'[15]Sch C'!F83</f>
        <v>0</v>
      </c>
      <c r="E85" s="253">
        <f t="shared" si="10"/>
        <v>0</v>
      </c>
      <c r="F85" s="177"/>
      <c r="G85" s="177">
        <f t="shared" si="13"/>
        <v>0</v>
      </c>
      <c r="H85" s="175">
        <f t="shared" si="11"/>
        <v>0</v>
      </c>
      <c r="J85" s="133"/>
      <c r="K85" s="133"/>
      <c r="M85" s="231">
        <f t="shared" si="12"/>
        <v>0</v>
      </c>
      <c r="N85" s="237">
        <f>SUMMARY!M85</f>
        <v>0.65728516343520504</v>
      </c>
    </row>
    <row r="86" spans="1:16" s="41" customFormat="1">
      <c r="A86" s="40">
        <v>320</v>
      </c>
      <c r="B86" s="113" t="s">
        <v>45</v>
      </c>
      <c r="C86" s="310">
        <f>'[15]Sch C'!D84</f>
        <v>38228</v>
      </c>
      <c r="D86" s="310">
        <f>'[15]Sch C'!F84</f>
        <v>0</v>
      </c>
      <c r="E86" s="253">
        <f t="shared" si="10"/>
        <v>38228</v>
      </c>
      <c r="F86" s="177"/>
      <c r="G86" s="177">
        <f t="shared" si="13"/>
        <v>38228</v>
      </c>
      <c r="H86" s="175">
        <f t="shared" si="11"/>
        <v>1.5550659646062625E-2</v>
      </c>
      <c r="J86" s="133"/>
      <c r="K86" s="133"/>
      <c r="M86" s="231">
        <f t="shared" si="12"/>
        <v>2.531655629139073</v>
      </c>
      <c r="N86" s="237">
        <f>SUMMARY!M86</f>
        <v>0.8642678911249484</v>
      </c>
    </row>
    <row r="87" spans="1:16" s="41" customFormat="1">
      <c r="A87" s="40">
        <v>330</v>
      </c>
      <c r="B87" s="113" t="s">
        <v>46</v>
      </c>
      <c r="C87" s="310">
        <f>'[15]Sch C'!D85</f>
        <v>3520</v>
      </c>
      <c r="D87" s="310">
        <f>'[15]Sch C'!F85</f>
        <v>0</v>
      </c>
      <c r="E87" s="253">
        <f t="shared" si="10"/>
        <v>3520</v>
      </c>
      <c r="F87" s="177"/>
      <c r="G87" s="177">
        <f t="shared" si="13"/>
        <v>3520</v>
      </c>
      <c r="H87" s="175">
        <f t="shared" si="11"/>
        <v>1.4318908118170044E-3</v>
      </c>
      <c r="J87" s="133"/>
      <c r="K87" s="133"/>
      <c r="M87" s="231">
        <f t="shared" si="12"/>
        <v>0.23311258278145697</v>
      </c>
      <c r="N87" s="237">
        <f>SUMMARY!M87</f>
        <v>1.0171775691596383</v>
      </c>
    </row>
    <row r="88" spans="1:16" s="41" customFormat="1">
      <c r="A88" s="40">
        <v>340</v>
      </c>
      <c r="B88" s="113" t="s">
        <v>221</v>
      </c>
      <c r="C88" s="310">
        <f>'[15]Sch C'!D86</f>
        <v>8436</v>
      </c>
      <c r="D88" s="310">
        <f>'[15]Sch C'!F86</f>
        <v>0</v>
      </c>
      <c r="E88" s="253">
        <f t="shared" si="10"/>
        <v>8436</v>
      </c>
      <c r="F88" s="177"/>
      <c r="G88" s="177">
        <f t="shared" si="13"/>
        <v>8436</v>
      </c>
      <c r="H88" s="175">
        <f t="shared" si="11"/>
        <v>3.4316565024114344E-3</v>
      </c>
      <c r="J88" s="133"/>
      <c r="K88" s="133"/>
      <c r="M88" s="231">
        <f t="shared" si="12"/>
        <v>0.55867549668874172</v>
      </c>
      <c r="N88" s="237">
        <f>SUMMARY!M88</f>
        <v>0.80890003133813848</v>
      </c>
    </row>
    <row r="89" spans="1:16" s="41" customFormat="1">
      <c r="A89" s="40">
        <v>350</v>
      </c>
      <c r="B89" s="113" t="s">
        <v>48</v>
      </c>
      <c r="C89" s="310">
        <f>'[15]Sch C'!D87</f>
        <v>48018</v>
      </c>
      <c r="D89" s="310">
        <f>'[15]Sch C'!F87</f>
        <v>0</v>
      </c>
      <c r="E89" s="253">
        <f t="shared" si="10"/>
        <v>48018</v>
      </c>
      <c r="F89" s="177"/>
      <c r="G89" s="177">
        <f t="shared" si="13"/>
        <v>48018</v>
      </c>
      <c r="H89" s="175">
        <f t="shared" si="11"/>
        <v>1.9533105966428668E-2</v>
      </c>
      <c r="J89" s="133"/>
      <c r="K89" s="133"/>
      <c r="M89" s="231">
        <f t="shared" si="12"/>
        <v>3.18</v>
      </c>
      <c r="N89" s="237">
        <f>SUMMARY!M89</f>
        <v>2.4554858546909557</v>
      </c>
    </row>
    <row r="90" spans="1:16" s="41" customFormat="1">
      <c r="A90" s="40">
        <v>360</v>
      </c>
      <c r="B90" s="113" t="s">
        <v>178</v>
      </c>
      <c r="C90" s="310">
        <f>'[15]Sch C'!D88</f>
        <v>0</v>
      </c>
      <c r="D90" s="310">
        <f>'[15]Sch C'!F88</f>
        <v>0</v>
      </c>
      <c r="E90" s="253">
        <f t="shared" si="10"/>
        <v>0</v>
      </c>
      <c r="F90" s="177"/>
      <c r="G90" s="177">
        <f t="shared" si="13"/>
        <v>0</v>
      </c>
      <c r="H90" s="175">
        <f t="shared" si="11"/>
        <v>0</v>
      </c>
      <c r="J90" s="133"/>
      <c r="K90" s="133"/>
      <c r="M90" s="231">
        <f t="shared" si="12"/>
        <v>0</v>
      </c>
      <c r="N90" s="237">
        <f>SUMMARY!M90</f>
        <v>0</v>
      </c>
    </row>
    <row r="91" spans="1:16" s="41" customFormat="1">
      <c r="A91" s="40">
        <v>490</v>
      </c>
      <c r="B91" s="113" t="s">
        <v>301</v>
      </c>
      <c r="C91" s="310">
        <f>'[15]Sch C'!D89</f>
        <v>6584</v>
      </c>
      <c r="D91" s="310">
        <f>'[15]Sch C'!F89</f>
        <v>0</v>
      </c>
      <c r="E91" s="253">
        <f t="shared" si="10"/>
        <v>6584</v>
      </c>
      <c r="F91" s="177"/>
      <c r="G91" s="177">
        <f t="shared" si="13"/>
        <v>6584</v>
      </c>
      <c r="H91" s="175">
        <f t="shared" si="11"/>
        <v>2.678286677557715E-3</v>
      </c>
      <c r="J91" s="133"/>
      <c r="K91" s="133"/>
      <c r="M91" s="231">
        <f t="shared" si="12"/>
        <v>0.43602649006622518</v>
      </c>
      <c r="N91" s="237">
        <f>SUMMARY!M91</f>
        <v>0.51024847964610609</v>
      </c>
    </row>
    <row r="92" spans="1:16" s="41" customFormat="1">
      <c r="A92" s="40"/>
      <c r="B92" s="113" t="s">
        <v>49</v>
      </c>
      <c r="C92" s="310">
        <f>SUM(C80:C91)</f>
        <v>171990</v>
      </c>
      <c r="D92" s="310">
        <f>SUM(D80:D91)</f>
        <v>16135</v>
      </c>
      <c r="E92" s="177">
        <f>SUM(E80:E91)</f>
        <v>188125</v>
      </c>
      <c r="F92" s="177">
        <f>SUM(F80:F91)</f>
        <v>0</v>
      </c>
      <c r="G92" s="177">
        <f>IF(ISERROR(E92+F92),"",(E92+F92))</f>
        <v>188125</v>
      </c>
      <c r="H92" s="175">
        <f t="shared" si="11"/>
        <v>7.6526834935532376E-2</v>
      </c>
      <c r="J92" s="133"/>
      <c r="K92" s="133"/>
      <c r="M92" s="231">
        <f t="shared" si="12"/>
        <v>12.458609271523178</v>
      </c>
      <c r="N92" s="237">
        <f>SUMMARY!M92</f>
        <v>10.059897992088256</v>
      </c>
      <c r="O92" s="232">
        <f>M92/N92-1</f>
        <v>0.23844290283275438</v>
      </c>
      <c r="P92" s="172">
        <f>IF(O92&gt;=0.2,0.6,0)</f>
        <v>0.6</v>
      </c>
    </row>
    <row r="93" spans="1:16" s="41" customFormat="1">
      <c r="A93" s="40"/>
      <c r="C93" s="311"/>
      <c r="D93" s="311"/>
      <c r="E93" s="27"/>
      <c r="F93" s="27"/>
      <c r="G93" s="27"/>
      <c r="H93" s="180"/>
      <c r="J93" s="133"/>
      <c r="K93" s="133"/>
    </row>
    <row r="94" spans="1:16" s="41" customFormat="1">
      <c r="A94" s="127" t="s">
        <v>222</v>
      </c>
      <c r="B94" s="113" t="s">
        <v>50</v>
      </c>
      <c r="C94" s="311"/>
      <c r="D94" s="311"/>
      <c r="E94" s="27"/>
      <c r="F94" s="27"/>
      <c r="G94" s="27"/>
      <c r="H94" s="180"/>
      <c r="J94" s="133"/>
      <c r="K94" s="133"/>
    </row>
    <row r="95" spans="1:16" s="41" customFormat="1">
      <c r="A95" s="127" t="s">
        <v>201</v>
      </c>
      <c r="B95" s="113" t="s">
        <v>40</v>
      </c>
      <c r="C95" s="310">
        <f>'[15]Sch C'!D93</f>
        <v>79527</v>
      </c>
      <c r="D95" s="310">
        <f>'[15]Sch C'!F93</f>
        <v>0</v>
      </c>
      <c r="E95" s="253">
        <f t="shared" ref="E95:E100" si="14">SUM(C95:D95)</f>
        <v>79527</v>
      </c>
      <c r="F95" s="174"/>
      <c r="G95" s="174">
        <f t="shared" ref="G95:G101" si="15">IF(ISERROR(E95+F95),"",(E95+F95))</f>
        <v>79527</v>
      </c>
      <c r="H95" s="175">
        <f t="shared" ref="H95:H101" si="16">IF(ISERROR(G95/$G$183),"",(G95/$G$183))</f>
        <v>3.2350562668003097E-2</v>
      </c>
      <c r="J95" s="255">
        <v>8552</v>
      </c>
      <c r="K95" s="255">
        <v>8671</v>
      </c>
      <c r="M95" s="231">
        <f t="shared" ref="M95:M101" si="17">IFERROR(G95/G$198,0)</f>
        <v>5.266688741721854</v>
      </c>
      <c r="N95" s="237">
        <f>SUMMARY!M95</f>
        <v>5.9213296908424509</v>
      </c>
    </row>
    <row r="96" spans="1:16" s="41" customFormat="1">
      <c r="A96" s="127" t="s">
        <v>202</v>
      </c>
      <c r="B96" s="113" t="s">
        <v>23</v>
      </c>
      <c r="C96" s="310">
        <f>'[15]Sch C'!D94</f>
        <v>0</v>
      </c>
      <c r="D96" s="310">
        <f>'[15]Sch C'!F94</f>
        <v>20102</v>
      </c>
      <c r="E96" s="253">
        <f t="shared" si="14"/>
        <v>20102</v>
      </c>
      <c r="F96" s="177"/>
      <c r="G96" s="177">
        <f t="shared" si="15"/>
        <v>20102</v>
      </c>
      <c r="H96" s="175">
        <f t="shared" si="16"/>
        <v>8.1772355395299499E-3</v>
      </c>
      <c r="J96" s="133"/>
      <c r="K96" s="133"/>
      <c r="M96" s="231">
        <f t="shared" si="17"/>
        <v>1.3312582781456954</v>
      </c>
      <c r="N96" s="237">
        <f>SUMMARY!M96</f>
        <v>1.0135787700007721</v>
      </c>
    </row>
    <row r="97" spans="1:16" s="41" customFormat="1">
      <c r="A97" s="40">
        <v>310</v>
      </c>
      <c r="B97" s="113" t="s">
        <v>77</v>
      </c>
      <c r="C97" s="310">
        <f>'[15]Sch C'!D95</f>
        <v>9845</v>
      </c>
      <c r="D97" s="310">
        <f>'[15]Sch C'!F95</f>
        <v>0</v>
      </c>
      <c r="E97" s="253">
        <f t="shared" si="14"/>
        <v>9845</v>
      </c>
      <c r="F97" s="177"/>
      <c r="G97" s="177">
        <f t="shared" si="15"/>
        <v>9845</v>
      </c>
      <c r="H97" s="175">
        <f t="shared" si="16"/>
        <v>4.0048196143006838E-3</v>
      </c>
      <c r="J97" s="133"/>
      <c r="K97" s="133"/>
      <c r="M97" s="231">
        <f t="shared" si="17"/>
        <v>0.65198675496688741</v>
      </c>
      <c r="N97" s="237">
        <f>SUMMARY!M97</f>
        <v>0.32210610457854744</v>
      </c>
    </row>
    <row r="98" spans="1:16" s="41" customFormat="1">
      <c r="A98" s="40">
        <v>380</v>
      </c>
      <c r="B98" s="113" t="s">
        <v>51</v>
      </c>
      <c r="C98" s="310">
        <f>'[15]Sch C'!D96</f>
        <v>103362</v>
      </c>
      <c r="D98" s="310">
        <f>'[15]Sch C'!F96</f>
        <v>0</v>
      </c>
      <c r="E98" s="253">
        <f t="shared" si="14"/>
        <v>103362</v>
      </c>
      <c r="F98" s="177"/>
      <c r="G98" s="177">
        <f t="shared" si="15"/>
        <v>103362</v>
      </c>
      <c r="H98" s="175">
        <f t="shared" si="16"/>
        <v>4.2046334684951475E-2</v>
      </c>
      <c r="J98" s="133"/>
      <c r="K98" s="133"/>
      <c r="M98" s="231">
        <f t="shared" si="17"/>
        <v>6.8451655629139072</v>
      </c>
      <c r="N98" s="237">
        <f>SUMMARY!M98</f>
        <v>6.8555198724674016</v>
      </c>
    </row>
    <row r="99" spans="1:16" s="41" customFormat="1">
      <c r="A99" s="40">
        <v>390</v>
      </c>
      <c r="B99" s="113" t="s">
        <v>52</v>
      </c>
      <c r="C99" s="310">
        <f>'[15]Sch C'!D97</f>
        <v>1499</v>
      </c>
      <c r="D99" s="310">
        <f>'[15]Sch C'!F97</f>
        <v>0</v>
      </c>
      <c r="E99" s="253">
        <f t="shared" si="14"/>
        <v>1499</v>
      </c>
      <c r="F99" s="177"/>
      <c r="G99" s="177">
        <f t="shared" si="15"/>
        <v>1499</v>
      </c>
      <c r="H99" s="175">
        <f t="shared" si="16"/>
        <v>6.0977395650957085E-4</v>
      </c>
      <c r="J99" s="133"/>
      <c r="K99" s="133"/>
      <c r="M99" s="231">
        <f t="shared" si="17"/>
        <v>9.9271523178807941E-2</v>
      </c>
      <c r="N99" s="237">
        <f>SUMMARY!M99</f>
        <v>0.63233432797859923</v>
      </c>
    </row>
    <row r="100" spans="1:16" s="41" customFormat="1">
      <c r="A100" s="40">
        <v>490</v>
      </c>
      <c r="B100" s="113" t="s">
        <v>301</v>
      </c>
      <c r="C100" s="310">
        <f>'[15]Sch C'!D98</f>
        <v>1870</v>
      </c>
      <c r="D100" s="310">
        <f>'[15]Sch C'!F98</f>
        <v>0</v>
      </c>
      <c r="E100" s="253">
        <f t="shared" si="14"/>
        <v>1870</v>
      </c>
      <c r="F100" s="177"/>
      <c r="G100" s="177">
        <f t="shared" si="15"/>
        <v>1870</v>
      </c>
      <c r="H100" s="175">
        <f t="shared" si="16"/>
        <v>7.6069199377778356E-4</v>
      </c>
      <c r="J100" s="133"/>
      <c r="K100" s="133"/>
      <c r="M100" s="231">
        <f t="shared" si="17"/>
        <v>0.123841059602649</v>
      </c>
      <c r="N100" s="237">
        <f>SUMMARY!M100</f>
        <v>2.6342203389060719E-2</v>
      </c>
    </row>
    <row r="101" spans="1:16" s="41" customFormat="1">
      <c r="A101" s="40"/>
      <c r="B101" s="113" t="s">
        <v>54</v>
      </c>
      <c r="C101" s="310">
        <f>SUM(C95:C100)</f>
        <v>196103</v>
      </c>
      <c r="D101" s="310">
        <f>SUM(D95:D100)</f>
        <v>20102</v>
      </c>
      <c r="E101" s="177">
        <f>SUM(E95:E100)</f>
        <v>216205</v>
      </c>
      <c r="F101" s="177">
        <f>SUM(F95:F100)</f>
        <v>0</v>
      </c>
      <c r="G101" s="177">
        <f t="shared" si="15"/>
        <v>216205</v>
      </c>
      <c r="H101" s="175">
        <f t="shared" si="16"/>
        <v>8.7949418457072562E-2</v>
      </c>
      <c r="J101" s="133"/>
      <c r="K101" s="133"/>
      <c r="M101" s="231">
        <f t="shared" si="17"/>
        <v>14.318211920529802</v>
      </c>
      <c r="N101" s="237">
        <f>SUMMARY!M101</f>
        <v>14.771210969256831</v>
      </c>
      <c r="O101" s="232">
        <f>M101/N101-1</f>
        <v>-3.0667698787178121E-2</v>
      </c>
      <c r="P101" s="172">
        <f>IF(O101&gt;=0.2,0.9,0)</f>
        <v>0</v>
      </c>
    </row>
    <row r="102" spans="1:16" s="41" customFormat="1">
      <c r="A102" s="40"/>
      <c r="C102" s="311"/>
      <c r="D102" s="311"/>
      <c r="E102" s="27"/>
      <c r="F102" s="27"/>
      <c r="G102" s="27"/>
      <c r="H102" s="180"/>
      <c r="J102" s="133"/>
      <c r="K102" s="133"/>
    </row>
    <row r="103" spans="1:16" s="41" customFormat="1">
      <c r="A103" s="127" t="s">
        <v>223</v>
      </c>
      <c r="B103" s="113" t="s">
        <v>55</v>
      </c>
      <c r="C103" s="311"/>
      <c r="D103" s="311"/>
      <c r="E103" s="27"/>
      <c r="F103" s="27"/>
      <c r="G103" s="27"/>
      <c r="H103" s="180"/>
      <c r="J103" s="133"/>
      <c r="K103" s="133"/>
    </row>
    <row r="104" spans="1:16" s="41" customFormat="1">
      <c r="A104" s="127" t="s">
        <v>201</v>
      </c>
      <c r="B104" s="113" t="s">
        <v>40</v>
      </c>
      <c r="C104" s="310">
        <f>'[15]Sch C'!D102</f>
        <v>23911</v>
      </c>
      <c r="D104" s="310">
        <f>'[15]Sch C'!F102</f>
        <v>0</v>
      </c>
      <c r="E104" s="253">
        <f t="shared" ref="E104:E109" si="18">SUM(C104:D104)</f>
        <v>23911</v>
      </c>
      <c r="F104" s="174"/>
      <c r="G104" s="174">
        <f t="shared" ref="G104:G110" si="19">IF(ISERROR(E104+F104),"",(E104+F104))</f>
        <v>23911</v>
      </c>
      <c r="H104" s="175">
        <f t="shared" ref="H104:H110" si="20">IF(ISERROR(G104/$G$183),"",(G104/$G$183))</f>
        <v>9.7266878412944294E-3</v>
      </c>
      <c r="J104" s="255">
        <v>2046</v>
      </c>
      <c r="K104" s="255">
        <v>2085</v>
      </c>
      <c r="M104" s="231">
        <f t="shared" ref="M104:M110" si="21">IFERROR(G104/G$198,0)</f>
        <v>1.5835099337748344</v>
      </c>
      <c r="N104" s="237">
        <f>SUMMARY!M104</f>
        <v>1.8769967617256869</v>
      </c>
    </row>
    <row r="105" spans="1:16" s="41" customFormat="1">
      <c r="A105" s="127" t="s">
        <v>202</v>
      </c>
      <c r="B105" s="113" t="s">
        <v>23</v>
      </c>
      <c r="C105" s="310">
        <f>'[15]Sch C'!D103</f>
        <v>0</v>
      </c>
      <c r="D105" s="310">
        <f>'[15]Sch C'!F103</f>
        <v>6047</v>
      </c>
      <c r="E105" s="253">
        <f t="shared" si="18"/>
        <v>6047</v>
      </c>
      <c r="F105" s="177"/>
      <c r="G105" s="177">
        <f t="shared" si="19"/>
        <v>6047</v>
      </c>
      <c r="H105" s="175">
        <f t="shared" si="20"/>
        <v>2.4598419713231321E-3</v>
      </c>
      <c r="J105" s="133"/>
      <c r="K105" s="133"/>
      <c r="M105" s="231">
        <f t="shared" si="21"/>
        <v>0.4004635761589404</v>
      </c>
      <c r="N105" s="237">
        <f>SUMMARY!M105</f>
        <v>0.30704885570376833</v>
      </c>
    </row>
    <row r="106" spans="1:16" s="41" customFormat="1">
      <c r="A106" s="40">
        <v>110</v>
      </c>
      <c r="B106" s="113" t="s">
        <v>43</v>
      </c>
      <c r="C106" s="310">
        <f>'[15]Sch C'!D104</f>
        <v>1028</v>
      </c>
      <c r="D106" s="310">
        <f>'[15]Sch C'!F104</f>
        <v>0</v>
      </c>
      <c r="E106" s="253">
        <f t="shared" si="18"/>
        <v>1028</v>
      </c>
      <c r="F106" s="177"/>
      <c r="G106" s="177">
        <f t="shared" si="19"/>
        <v>1028</v>
      </c>
      <c r="H106" s="175">
        <f t="shared" si="20"/>
        <v>4.1817720299655695E-4</v>
      </c>
      <c r="J106" s="133"/>
      <c r="K106" s="133"/>
      <c r="M106" s="231">
        <f t="shared" si="21"/>
        <v>6.8079470198675496E-2</v>
      </c>
      <c r="N106" s="237">
        <f>SUMMARY!M106</f>
        <v>0.11829334314353321</v>
      </c>
    </row>
    <row r="107" spans="1:16" s="41" customFormat="1">
      <c r="A107" s="40">
        <v>310</v>
      </c>
      <c r="B107" s="113" t="s">
        <v>77</v>
      </c>
      <c r="C107" s="310">
        <f>'[15]Sch C'!D105</f>
        <v>0</v>
      </c>
      <c r="D107" s="310">
        <f>'[15]Sch C'!F105</f>
        <v>0</v>
      </c>
      <c r="E107" s="253">
        <f t="shared" si="18"/>
        <v>0</v>
      </c>
      <c r="F107" s="177"/>
      <c r="G107" s="177">
        <f t="shared" si="19"/>
        <v>0</v>
      </c>
      <c r="H107" s="175">
        <f t="shared" si="20"/>
        <v>0</v>
      </c>
      <c r="J107" s="133"/>
      <c r="K107" s="133"/>
      <c r="M107" s="231">
        <f t="shared" si="21"/>
        <v>0</v>
      </c>
      <c r="N107" s="237">
        <f>SUMMARY!M107</f>
        <v>6.4038804790647608E-4</v>
      </c>
    </row>
    <row r="108" spans="1:16" s="41" customFormat="1">
      <c r="A108" s="40">
        <v>410</v>
      </c>
      <c r="B108" s="113" t="s">
        <v>56</v>
      </c>
      <c r="C108" s="310">
        <f>'[15]Sch C'!D106</f>
        <v>0</v>
      </c>
      <c r="D108" s="310">
        <f>'[15]Sch C'!F106</f>
        <v>0</v>
      </c>
      <c r="E108" s="253">
        <f t="shared" si="18"/>
        <v>0</v>
      </c>
      <c r="F108" s="177"/>
      <c r="G108" s="177">
        <f t="shared" si="19"/>
        <v>0</v>
      </c>
      <c r="H108" s="175">
        <f t="shared" si="20"/>
        <v>0</v>
      </c>
      <c r="J108" s="133"/>
      <c r="K108" s="133"/>
      <c r="M108" s="231">
        <f t="shared" si="21"/>
        <v>0</v>
      </c>
      <c r="N108" s="237">
        <f>SUMMARY!M108</f>
        <v>0.1609415521007907</v>
      </c>
    </row>
    <row r="109" spans="1:16" s="41" customFormat="1">
      <c r="A109" s="40">
        <v>490</v>
      </c>
      <c r="B109" s="113" t="s">
        <v>301</v>
      </c>
      <c r="C109" s="310">
        <f>'[15]Sch C'!D107</f>
        <v>0</v>
      </c>
      <c r="D109" s="310">
        <f>'[15]Sch C'!F107</f>
        <v>0</v>
      </c>
      <c r="E109" s="253">
        <f t="shared" si="18"/>
        <v>0</v>
      </c>
      <c r="F109" s="177"/>
      <c r="G109" s="177">
        <f t="shared" si="19"/>
        <v>0</v>
      </c>
      <c r="H109" s="175">
        <f t="shared" si="20"/>
        <v>0</v>
      </c>
      <c r="J109" s="133"/>
      <c r="K109" s="133"/>
      <c r="M109" s="231">
        <f t="shared" si="21"/>
        <v>0</v>
      </c>
      <c r="N109" s="237">
        <f>SUMMARY!M109</f>
        <v>0</v>
      </c>
    </row>
    <row r="110" spans="1:16" s="41" customFormat="1">
      <c r="A110" s="40"/>
      <c r="B110" s="113" t="s">
        <v>58</v>
      </c>
      <c r="C110" s="310">
        <f>SUM(C104:C109)</f>
        <v>24939</v>
      </c>
      <c r="D110" s="310">
        <f>SUM(D104:D109)</f>
        <v>6047</v>
      </c>
      <c r="E110" s="177">
        <f>SUM(E104:E109)</f>
        <v>30986</v>
      </c>
      <c r="F110" s="177">
        <f>SUM(F104:F109)</f>
        <v>0</v>
      </c>
      <c r="G110" s="177">
        <f t="shared" si="19"/>
        <v>30986</v>
      </c>
      <c r="H110" s="175">
        <f t="shared" si="20"/>
        <v>1.2604707015614119E-2</v>
      </c>
      <c r="J110" s="133"/>
      <c r="K110" s="133"/>
      <c r="M110" s="231">
        <f t="shared" si="21"/>
        <v>2.0520529801324505</v>
      </c>
      <c r="N110" s="237">
        <f>SUMMARY!M110</f>
        <v>2.4639209007216856</v>
      </c>
      <c r="O110" s="232">
        <f>M110/N110-1</f>
        <v>-0.16715955470348032</v>
      </c>
      <c r="P110" s="172">
        <f>IF(O110&gt;=0.2,0.2,0)</f>
        <v>0</v>
      </c>
    </row>
    <row r="111" spans="1:16" s="41" customFormat="1">
      <c r="A111" s="40"/>
      <c r="C111" s="311"/>
      <c r="D111" s="311"/>
      <c r="E111" s="27"/>
      <c r="F111" s="27"/>
      <c r="G111" s="27"/>
      <c r="H111" s="180"/>
      <c r="J111" s="133"/>
      <c r="K111" s="133"/>
    </row>
    <row r="112" spans="1:16" s="41" customFormat="1">
      <c r="A112" s="127" t="s">
        <v>224</v>
      </c>
      <c r="B112" s="113" t="s">
        <v>59</v>
      </c>
      <c r="C112" s="311"/>
      <c r="D112" s="311"/>
      <c r="E112" s="27"/>
      <c r="F112" s="27"/>
      <c r="G112" s="27"/>
      <c r="H112" s="180"/>
      <c r="J112" s="133"/>
      <c r="K112" s="133"/>
    </row>
    <row r="113" spans="1:16" s="41" customFormat="1">
      <c r="A113" s="127" t="s">
        <v>201</v>
      </c>
      <c r="B113" s="113" t="s">
        <v>40</v>
      </c>
      <c r="C113" s="310">
        <f>'[15]Sch C'!D121</f>
        <v>66023</v>
      </c>
      <c r="D113" s="310">
        <f>'[15]Sch C'!F121</f>
        <v>0</v>
      </c>
      <c r="E113" s="253">
        <f t="shared" ref="E113:E117" si="22">SUM(C113:D113)</f>
        <v>66023</v>
      </c>
      <c r="F113" s="174"/>
      <c r="G113" s="174">
        <f t="shared" ref="G113:G118" si="23">IF(ISERROR(E113+F113),"",(E113+F113))</f>
        <v>66023</v>
      </c>
      <c r="H113" s="175">
        <f t="shared" ref="H113:H118" si="24">IF(ISERROR(G113/$G$183),"",(G113/$G$183))</f>
        <v>2.6857308826305135E-2</v>
      </c>
      <c r="J113" s="255">
        <v>6209</v>
      </c>
      <c r="K113" s="255">
        <v>6251</v>
      </c>
      <c r="M113" s="231">
        <f t="shared" ref="M113:M118" si="25">IFERROR(G113/G$198,0)</f>
        <v>4.3723841059602648</v>
      </c>
      <c r="N113" s="237">
        <f>SUMMARY!M113</f>
        <v>1.9805243461002184</v>
      </c>
    </row>
    <row r="114" spans="1:16" s="41" customFormat="1">
      <c r="A114" s="127" t="s">
        <v>202</v>
      </c>
      <c r="B114" s="113" t="s">
        <v>225</v>
      </c>
      <c r="C114" s="310">
        <f>'[15]Sch C'!D122</f>
        <v>0</v>
      </c>
      <c r="D114" s="310">
        <f>'[15]Sch C'!F122</f>
        <v>16688</v>
      </c>
      <c r="E114" s="253">
        <f t="shared" si="22"/>
        <v>16688</v>
      </c>
      <c r="F114" s="177"/>
      <c r="G114" s="177">
        <f t="shared" si="23"/>
        <v>16688</v>
      </c>
      <c r="H114" s="175">
        <f t="shared" si="24"/>
        <v>6.7884641669324342E-3</v>
      </c>
      <c r="J114" s="133"/>
      <c r="K114" s="133"/>
      <c r="M114" s="231">
        <f t="shared" si="25"/>
        <v>1.1051655629139072</v>
      </c>
      <c r="N114" s="237">
        <f>SUMMARY!M114</f>
        <v>0.43739720863479259</v>
      </c>
    </row>
    <row r="115" spans="1:16" s="41" customFormat="1">
      <c r="A115" s="127" t="s">
        <v>209</v>
      </c>
      <c r="B115" s="113" t="s">
        <v>43</v>
      </c>
      <c r="C115" s="310">
        <f>'[15]Sch C'!D123</f>
        <v>23538</v>
      </c>
      <c r="D115" s="310">
        <f>'[15]Sch C'!F123</f>
        <v>0</v>
      </c>
      <c r="E115" s="253">
        <f t="shared" si="22"/>
        <v>23538</v>
      </c>
      <c r="F115" s="177"/>
      <c r="G115" s="177">
        <f t="shared" si="23"/>
        <v>23538</v>
      </c>
      <c r="H115" s="175">
        <f t="shared" si="24"/>
        <v>9.5749562297013213E-3</v>
      </c>
      <c r="J115" s="133"/>
      <c r="K115" s="133"/>
      <c r="M115" s="231">
        <f t="shared" si="25"/>
        <v>1.5588079470198675</v>
      </c>
      <c r="N115" s="237">
        <f>SUMMARY!M115</f>
        <v>0.9707691469213684</v>
      </c>
    </row>
    <row r="116" spans="1:16" s="41" customFormat="1">
      <c r="A116" s="40">
        <v>310</v>
      </c>
      <c r="B116" s="113" t="s">
        <v>57</v>
      </c>
      <c r="C116" s="310">
        <f>'[15]Sch C'!D124</f>
        <v>0</v>
      </c>
      <c r="D116" s="310">
        <f>'[15]Sch C'!F124</f>
        <v>0</v>
      </c>
      <c r="E116" s="253">
        <f t="shared" si="22"/>
        <v>0</v>
      </c>
      <c r="F116" s="177"/>
      <c r="G116" s="177">
        <f t="shared" si="23"/>
        <v>0</v>
      </c>
      <c r="H116" s="175">
        <f t="shared" si="24"/>
        <v>0</v>
      </c>
      <c r="J116" s="133"/>
      <c r="K116" s="133"/>
      <c r="M116" s="231">
        <f t="shared" si="25"/>
        <v>0</v>
      </c>
      <c r="N116" s="237">
        <f>SUMMARY!M116</f>
        <v>4.2074857275216981E-2</v>
      </c>
    </row>
    <row r="117" spans="1:16" s="41" customFormat="1">
      <c r="A117" s="40">
        <v>490</v>
      </c>
      <c r="B117" s="113" t="s">
        <v>301</v>
      </c>
      <c r="C117" s="310">
        <f>'[15]Sch C'!D125</f>
        <v>275</v>
      </c>
      <c r="D117" s="310">
        <f>'[15]Sch C'!F125</f>
        <v>0</v>
      </c>
      <c r="E117" s="253">
        <f t="shared" si="22"/>
        <v>275</v>
      </c>
      <c r="F117" s="177"/>
      <c r="G117" s="177">
        <f t="shared" si="23"/>
        <v>275</v>
      </c>
      <c r="H117" s="175">
        <f t="shared" si="24"/>
        <v>1.1186646967320346E-4</v>
      </c>
      <c r="J117" s="133"/>
      <c r="K117" s="133"/>
      <c r="M117" s="231">
        <f t="shared" si="25"/>
        <v>1.8211920529801324E-2</v>
      </c>
      <c r="N117" s="237">
        <f>SUMMARY!M117</f>
        <v>1.2489837813778788E-3</v>
      </c>
    </row>
    <row r="118" spans="1:16" s="41" customFormat="1">
      <c r="A118" s="40"/>
      <c r="B118" s="113" t="s">
        <v>60</v>
      </c>
      <c r="C118" s="310">
        <f>SUM(C113:C117)</f>
        <v>89836</v>
      </c>
      <c r="D118" s="310">
        <f>SUM(D113:D117)</f>
        <v>16688</v>
      </c>
      <c r="E118" s="177">
        <f>SUM(E113:E117)</f>
        <v>106524</v>
      </c>
      <c r="F118" s="177">
        <f>SUM(F113:F117)</f>
        <v>0</v>
      </c>
      <c r="G118" s="177">
        <f t="shared" si="23"/>
        <v>106524</v>
      </c>
      <c r="H118" s="175">
        <f t="shared" si="24"/>
        <v>4.3332595692612094E-2</v>
      </c>
      <c r="J118" s="133"/>
      <c r="K118" s="133"/>
      <c r="M118" s="231">
        <f t="shared" si="25"/>
        <v>7.0545695364238412</v>
      </c>
      <c r="N118" s="237">
        <f>SUMMARY!M118</f>
        <v>3.4320145427129747</v>
      </c>
      <c r="O118" s="232">
        <f>M118/N118-1</f>
        <v>1.0555185441747201</v>
      </c>
      <c r="P118" s="172">
        <f>IF(O118&gt;=0.2,0.2,0)</f>
        <v>0.2</v>
      </c>
    </row>
    <row r="119" spans="1:16" s="41" customFormat="1">
      <c r="A119" s="40"/>
      <c r="B119" s="113"/>
      <c r="C119" s="311"/>
      <c r="D119" s="311"/>
      <c r="E119" s="27"/>
      <c r="F119" s="27"/>
      <c r="G119" s="27"/>
      <c r="H119" s="192"/>
      <c r="J119" s="194"/>
      <c r="K119" s="194"/>
    </row>
    <row r="120" spans="1:16" s="41" customFormat="1">
      <c r="A120" s="127" t="s">
        <v>226</v>
      </c>
      <c r="B120" s="113" t="s">
        <v>61</v>
      </c>
      <c r="C120" s="311"/>
      <c r="D120" s="311"/>
      <c r="E120" s="27"/>
      <c r="F120" s="27"/>
      <c r="G120" s="27"/>
      <c r="H120" s="180"/>
      <c r="J120" s="133"/>
      <c r="K120" s="133"/>
    </row>
    <row r="121" spans="1:16" s="41" customFormat="1">
      <c r="A121" s="127" t="s">
        <v>201</v>
      </c>
      <c r="B121" s="113" t="s">
        <v>227</v>
      </c>
      <c r="C121" s="310">
        <f>'[15]Sch C'!D129</f>
        <v>71503</v>
      </c>
      <c r="D121" s="310">
        <f>'[15]Sch C'!F129</f>
        <v>0</v>
      </c>
      <c r="E121" s="253">
        <f t="shared" ref="E121:E131" si="26">SUM(C121:D121)</f>
        <v>71503</v>
      </c>
      <c r="F121" s="174"/>
      <c r="G121" s="174">
        <f>IF(ISERROR(E121+F121),"",(E121+F121))</f>
        <v>71503</v>
      </c>
      <c r="H121" s="175">
        <f>IF(ISERROR(G121/$G$183),"",(G121/$G$183))</f>
        <v>2.9086502476520244E-2</v>
      </c>
      <c r="J121" s="255">
        <v>2230</v>
      </c>
      <c r="K121" s="255">
        <v>2270</v>
      </c>
      <c r="M121" s="231">
        <f t="shared" ref="M121:M131" si="27">IFERROR(G121/G$198,0)</f>
        <v>4.7352980132450329</v>
      </c>
      <c r="N121" s="237">
        <f>SUMMARY!M121</f>
        <v>4.5535256314180739</v>
      </c>
    </row>
    <row r="122" spans="1:16" s="41" customFormat="1">
      <c r="A122" s="127" t="s">
        <v>228</v>
      </c>
      <c r="B122" s="113" t="s">
        <v>229</v>
      </c>
      <c r="C122" s="310">
        <f>'[15]Sch C'!D130</f>
        <v>0</v>
      </c>
      <c r="D122" s="310">
        <f>'[15]Sch C'!F130</f>
        <v>0</v>
      </c>
      <c r="E122" s="253">
        <f t="shared" si="26"/>
        <v>0</v>
      </c>
      <c r="F122" s="174"/>
      <c r="G122" s="174">
        <f t="shared" ref="G122:G131" si="28">IF(ISERROR(E122+F122),"",(E122+F122))</f>
        <v>0</v>
      </c>
      <c r="H122" s="175">
        <f t="shared" ref="H122:H131" si="29">IF(ISERROR(G122/$G$183),"",(G122/$G$183))</f>
        <v>0</v>
      </c>
      <c r="J122" s="133"/>
      <c r="K122" s="133"/>
      <c r="M122" s="231">
        <f t="shared" si="27"/>
        <v>0</v>
      </c>
      <c r="N122" s="237">
        <f>SUMMARY!M122</f>
        <v>0.37552059914887431</v>
      </c>
    </row>
    <row r="123" spans="1:16" s="41" customFormat="1">
      <c r="A123" s="127" t="s">
        <v>202</v>
      </c>
      <c r="B123" s="113" t="s">
        <v>230</v>
      </c>
      <c r="C123" s="310">
        <f>'[15]Sch C'!D131</f>
        <v>106338</v>
      </c>
      <c r="D123" s="310">
        <f>'[15]Sch C'!F131</f>
        <v>0</v>
      </c>
      <c r="E123" s="253">
        <f t="shared" si="26"/>
        <v>106338</v>
      </c>
      <c r="F123" s="174"/>
      <c r="G123" s="174">
        <f t="shared" si="28"/>
        <v>106338</v>
      </c>
      <c r="H123" s="175">
        <f t="shared" si="29"/>
        <v>4.3256933280396766E-2</v>
      </c>
      <c r="J123" s="255">
        <v>4355</v>
      </c>
      <c r="K123" s="255">
        <v>4435</v>
      </c>
      <c r="M123" s="231">
        <f t="shared" si="27"/>
        <v>7.0422516556291388</v>
      </c>
      <c r="N123" s="237">
        <f>SUMMARY!M123</f>
        <v>20.426397522016178</v>
      </c>
    </row>
    <row r="124" spans="1:16" s="41" customFormat="1">
      <c r="A124" s="127" t="s">
        <v>231</v>
      </c>
      <c r="B124" s="113" t="s">
        <v>232</v>
      </c>
      <c r="C124" s="310">
        <f>'[15]Sch C'!D132</f>
        <v>0</v>
      </c>
      <c r="D124" s="310">
        <f>'[15]Sch C'!F132</f>
        <v>44230</v>
      </c>
      <c r="E124" s="253">
        <f t="shared" si="26"/>
        <v>44230</v>
      </c>
      <c r="F124" s="174"/>
      <c r="G124" s="174">
        <f t="shared" si="28"/>
        <v>44230</v>
      </c>
      <c r="H124" s="175">
        <f t="shared" si="29"/>
        <v>1.7992196195075597E-2</v>
      </c>
      <c r="J124" s="133"/>
      <c r="K124" s="133"/>
      <c r="M124" s="231">
        <f t="shared" si="27"/>
        <v>2.9291390728476823</v>
      </c>
      <c r="N124" s="237">
        <f>SUMMARY!M124</f>
        <v>3.7333012685133462</v>
      </c>
    </row>
    <row r="125" spans="1:16" s="41" customFormat="1">
      <c r="A125" s="127" t="s">
        <v>149</v>
      </c>
      <c r="B125" s="113" t="s">
        <v>150</v>
      </c>
      <c r="C125" s="310">
        <f>'[15]Sch C'!D133</f>
        <v>26144</v>
      </c>
      <c r="D125" s="310">
        <f>'[15]Sch C'!F133</f>
        <v>-26144</v>
      </c>
      <c r="E125" s="253">
        <f t="shared" si="26"/>
        <v>0</v>
      </c>
      <c r="F125" s="174"/>
      <c r="G125" s="174">
        <f t="shared" si="28"/>
        <v>0</v>
      </c>
      <c r="H125" s="175">
        <f t="shared" si="29"/>
        <v>0</v>
      </c>
      <c r="J125" s="255">
        <v>0</v>
      </c>
      <c r="K125" s="255">
        <v>0</v>
      </c>
      <c r="M125" s="231">
        <f t="shared" si="27"/>
        <v>0</v>
      </c>
      <c r="N125" s="237">
        <f>SUMMARY!M125</f>
        <v>0.23602473442063049</v>
      </c>
    </row>
    <row r="126" spans="1:16" s="41" customFormat="1">
      <c r="A126" s="40">
        <v>110</v>
      </c>
      <c r="B126" s="41" t="s">
        <v>69</v>
      </c>
      <c r="C126" s="310">
        <f>'[15]Sch C'!D134</f>
        <v>71338</v>
      </c>
      <c r="D126" s="310">
        <f>'[15]Sch C'!F134</f>
        <v>0</v>
      </c>
      <c r="E126" s="253">
        <f t="shared" si="26"/>
        <v>71338</v>
      </c>
      <c r="F126" s="174"/>
      <c r="G126" s="174">
        <f t="shared" si="28"/>
        <v>71338</v>
      </c>
      <c r="H126" s="175">
        <f t="shared" si="29"/>
        <v>2.9019382594716325E-2</v>
      </c>
      <c r="J126" s="133"/>
      <c r="K126" s="133"/>
      <c r="M126" s="231">
        <f t="shared" si="27"/>
        <v>4.7243708609271522</v>
      </c>
      <c r="N126" s="237">
        <f>SUMMARY!M126</f>
        <v>1.7813900962398777</v>
      </c>
    </row>
    <row r="127" spans="1:16" s="41" customFormat="1">
      <c r="A127" s="40">
        <v>111</v>
      </c>
      <c r="B127" s="113" t="s">
        <v>107</v>
      </c>
      <c r="C127" s="310">
        <f>'[15]Sch C'!D135</f>
        <v>1182</v>
      </c>
      <c r="D127" s="310">
        <f>'[15]Sch C'!F135</f>
        <v>0</v>
      </c>
      <c r="E127" s="253">
        <f t="shared" si="26"/>
        <v>1182</v>
      </c>
      <c r="F127" s="174"/>
      <c r="G127" s="174">
        <f t="shared" si="28"/>
        <v>1182</v>
      </c>
      <c r="H127" s="175">
        <f t="shared" si="29"/>
        <v>4.8082242601355088E-4</v>
      </c>
      <c r="J127" s="133"/>
      <c r="K127" s="133"/>
      <c r="M127" s="231">
        <f t="shared" si="27"/>
        <v>7.8278145695364232E-2</v>
      </c>
      <c r="N127" s="237">
        <f>SUMMARY!M127</f>
        <v>1.0927472647255188E-2</v>
      </c>
    </row>
    <row r="128" spans="1:16" s="41" customFormat="1">
      <c r="A128" s="40">
        <v>230</v>
      </c>
      <c r="B128" s="113" t="s">
        <v>233</v>
      </c>
      <c r="C128" s="310">
        <f>'[15]Sch C'!D136</f>
        <v>0</v>
      </c>
      <c r="D128" s="310">
        <f>'[15]Sch C'!F136</f>
        <v>0</v>
      </c>
      <c r="E128" s="253">
        <f t="shared" si="26"/>
        <v>0</v>
      </c>
      <c r="F128" s="174"/>
      <c r="G128" s="174">
        <f t="shared" si="28"/>
        <v>0</v>
      </c>
      <c r="H128" s="175">
        <f t="shared" si="29"/>
        <v>0</v>
      </c>
      <c r="J128" s="133"/>
      <c r="K128" s="133"/>
      <c r="M128" s="231">
        <f t="shared" si="27"/>
        <v>0</v>
      </c>
      <c r="N128" s="237">
        <f>SUMMARY!M128</f>
        <v>2.802083759123259E-3</v>
      </c>
    </row>
    <row r="129" spans="1:16" s="41" customFormat="1">
      <c r="A129" s="40">
        <v>310</v>
      </c>
      <c r="B129" s="113" t="s">
        <v>77</v>
      </c>
      <c r="C129" s="310">
        <f>'[15]Sch C'!D137</f>
        <v>0</v>
      </c>
      <c r="D129" s="310">
        <f>'[15]Sch C'!F137</f>
        <v>0</v>
      </c>
      <c r="E129" s="253">
        <f t="shared" si="26"/>
        <v>0</v>
      </c>
      <c r="F129" s="174"/>
      <c r="G129" s="174">
        <f t="shared" si="28"/>
        <v>0</v>
      </c>
      <c r="H129" s="175">
        <f t="shared" si="29"/>
        <v>0</v>
      </c>
      <c r="J129" s="133"/>
      <c r="K129" s="133"/>
      <c r="M129" s="231">
        <f t="shared" si="27"/>
        <v>0</v>
      </c>
      <c r="N129" s="237">
        <f>SUMMARY!M129</f>
        <v>1.5442435472956095</v>
      </c>
    </row>
    <row r="130" spans="1:16" s="41" customFormat="1">
      <c r="A130" s="40">
        <v>330</v>
      </c>
      <c r="B130" s="113" t="s">
        <v>311</v>
      </c>
      <c r="C130" s="310">
        <f>'[15]Sch C'!D138</f>
        <v>0</v>
      </c>
      <c r="D130" s="310">
        <f>'[15]Sch C'!F138</f>
        <v>0</v>
      </c>
      <c r="E130" s="253">
        <f t="shared" si="26"/>
        <v>0</v>
      </c>
      <c r="F130" s="174"/>
      <c r="G130" s="174">
        <f t="shared" si="28"/>
        <v>0</v>
      </c>
      <c r="H130" s="175">
        <f t="shared" si="29"/>
        <v>0</v>
      </c>
      <c r="J130" s="133"/>
      <c r="K130" s="133"/>
      <c r="M130" s="231">
        <f t="shared" si="27"/>
        <v>0</v>
      </c>
      <c r="N130" s="237">
        <f>SUMMARY!M130</f>
        <v>9.9918702510230314E-2</v>
      </c>
    </row>
    <row r="131" spans="1:16" s="41" customFormat="1">
      <c r="A131" s="40">
        <v>390</v>
      </c>
      <c r="B131" s="113" t="s">
        <v>70</v>
      </c>
      <c r="C131" s="310">
        <f>'[15]Sch C'!D139</f>
        <v>0</v>
      </c>
      <c r="D131" s="310">
        <f>'[15]Sch C'!F139</f>
        <v>0</v>
      </c>
      <c r="E131" s="253">
        <f t="shared" si="26"/>
        <v>0</v>
      </c>
      <c r="F131" s="174"/>
      <c r="G131" s="174">
        <f t="shared" si="28"/>
        <v>0</v>
      </c>
      <c r="H131" s="175">
        <f t="shared" si="29"/>
        <v>0</v>
      </c>
      <c r="J131" s="133"/>
      <c r="K131" s="133"/>
      <c r="M131" s="231">
        <f t="shared" si="27"/>
        <v>0</v>
      </c>
      <c r="N131" s="237">
        <f>SUMMARY!M131</f>
        <v>3.731441236448526E-2</v>
      </c>
    </row>
    <row r="132" spans="1:16" s="41" customFormat="1">
      <c r="A132" s="40"/>
      <c r="B132" s="195" t="s">
        <v>234</v>
      </c>
      <c r="C132" s="315"/>
      <c r="D132" s="315"/>
      <c r="E132" s="32"/>
      <c r="F132" s="32"/>
      <c r="G132" s="32"/>
      <c r="H132" s="196"/>
      <c r="J132" s="133"/>
      <c r="K132" s="133"/>
    </row>
    <row r="133" spans="1:16" s="41" customFormat="1">
      <c r="A133" s="40" t="s">
        <v>325</v>
      </c>
      <c r="B133" s="40" t="s">
        <v>235</v>
      </c>
      <c r="C133" s="310">
        <f>'[15]Sch C'!D141</f>
        <v>0</v>
      </c>
      <c r="D133" s="310">
        <f>'[15]Sch C'!F141</f>
        <v>0</v>
      </c>
      <c r="E133" s="253">
        <f t="shared" ref="E133:E138" si="30">SUM(C133:D133)</f>
        <v>0</v>
      </c>
      <c r="F133" s="177"/>
      <c r="G133" s="177">
        <f>IF(ISERROR(E133+F133)," ",(E133+F133))</f>
        <v>0</v>
      </c>
      <c r="H133" s="175">
        <f t="shared" ref="H133:H139" si="31">IF(ISERROR(G133/$G$183),"",(G133/$G$183))</f>
        <v>0</v>
      </c>
      <c r="J133" s="133"/>
      <c r="K133" s="133"/>
      <c r="M133" s="231">
        <f t="shared" ref="M133:M139" si="32">IFERROR(G133/G$198,0)</f>
        <v>0</v>
      </c>
      <c r="N133" s="237">
        <f>SUMMARY!M133</f>
        <v>0</v>
      </c>
    </row>
    <row r="134" spans="1:16" s="41" customFormat="1">
      <c r="A134" s="40" t="s">
        <v>326</v>
      </c>
      <c r="B134" s="40" t="s">
        <v>236</v>
      </c>
      <c r="C134" s="310">
        <f>'[15]Sch C'!D142</f>
        <v>0</v>
      </c>
      <c r="D134" s="310">
        <f>'[15]Sch C'!F142</f>
        <v>0</v>
      </c>
      <c r="E134" s="253">
        <f t="shared" si="30"/>
        <v>0</v>
      </c>
      <c r="F134" s="177"/>
      <c r="G134" s="177">
        <f t="shared" ref="G134:G139" si="33">IF(ISERROR(E134+F134),"",(E134+F134))</f>
        <v>0</v>
      </c>
      <c r="H134" s="175">
        <f t="shared" si="31"/>
        <v>0</v>
      </c>
      <c r="J134" s="133"/>
      <c r="K134" s="133"/>
      <c r="M134" s="231">
        <f t="shared" si="32"/>
        <v>0</v>
      </c>
      <c r="N134" s="237">
        <f>SUMMARY!M134</f>
        <v>0</v>
      </c>
    </row>
    <row r="135" spans="1:16" s="41" customFormat="1">
      <c r="A135" s="40" t="s">
        <v>327</v>
      </c>
      <c r="B135" s="40" t="s">
        <v>237</v>
      </c>
      <c r="C135" s="310">
        <f>'[15]Sch C'!D143</f>
        <v>0</v>
      </c>
      <c r="D135" s="310">
        <f>'[15]Sch C'!F143</f>
        <v>0</v>
      </c>
      <c r="E135" s="253">
        <f t="shared" si="30"/>
        <v>0</v>
      </c>
      <c r="F135" s="177"/>
      <c r="G135" s="177">
        <f t="shared" si="33"/>
        <v>0</v>
      </c>
      <c r="H135" s="175">
        <f t="shared" si="31"/>
        <v>0</v>
      </c>
      <c r="J135" s="133"/>
      <c r="K135" s="133"/>
      <c r="M135" s="231">
        <f t="shared" si="32"/>
        <v>0</v>
      </c>
      <c r="N135" s="237">
        <f>SUMMARY!M135</f>
        <v>0</v>
      </c>
    </row>
    <row r="136" spans="1:16" s="41" customFormat="1">
      <c r="A136" s="40" t="s">
        <v>328</v>
      </c>
      <c r="B136" s="40" t="s">
        <v>238</v>
      </c>
      <c r="C136" s="310">
        <f>'[15]Sch C'!D144</f>
        <v>0</v>
      </c>
      <c r="D136" s="310">
        <f>'[15]Sch C'!F144</f>
        <v>0</v>
      </c>
      <c r="E136" s="253">
        <f t="shared" si="30"/>
        <v>0</v>
      </c>
      <c r="F136" s="177"/>
      <c r="G136" s="177">
        <f t="shared" si="33"/>
        <v>0</v>
      </c>
      <c r="H136" s="175">
        <f t="shared" si="31"/>
        <v>0</v>
      </c>
      <c r="J136" s="133"/>
      <c r="K136" s="133"/>
      <c r="M136" s="231">
        <f t="shared" si="32"/>
        <v>0</v>
      </c>
      <c r="N136" s="237">
        <f>SUMMARY!M136</f>
        <v>1.1354398012526172E-3</v>
      </c>
    </row>
    <row r="137" spans="1:16" s="41" customFormat="1">
      <c r="A137" s="40" t="s">
        <v>351</v>
      </c>
      <c r="B137" s="40" t="s">
        <v>239</v>
      </c>
      <c r="C137" s="310">
        <f>'[15]Sch C'!D145</f>
        <v>0</v>
      </c>
      <c r="D137" s="310">
        <f>'[15]Sch C'!F145</f>
        <v>0</v>
      </c>
      <c r="E137" s="253">
        <f t="shared" si="30"/>
        <v>0</v>
      </c>
      <c r="F137" s="177"/>
      <c r="G137" s="177">
        <f t="shared" si="33"/>
        <v>0</v>
      </c>
      <c r="H137" s="175">
        <f t="shared" si="31"/>
        <v>0</v>
      </c>
      <c r="J137" s="133"/>
      <c r="K137" s="133"/>
      <c r="M137" s="231">
        <f t="shared" si="32"/>
        <v>0</v>
      </c>
      <c r="N137" s="237">
        <f>SUMMARY!M137</f>
        <v>3.7850567038636746E-3</v>
      </c>
    </row>
    <row r="138" spans="1:16" s="41" customFormat="1">
      <c r="A138" s="40">
        <v>490</v>
      </c>
      <c r="B138" s="113" t="s">
        <v>301</v>
      </c>
      <c r="C138" s="310">
        <f>'[15]Sch C'!D146</f>
        <v>11005</v>
      </c>
      <c r="D138" s="310">
        <f>'[15]Sch C'!F146</f>
        <v>0</v>
      </c>
      <c r="E138" s="253">
        <f t="shared" si="30"/>
        <v>11005</v>
      </c>
      <c r="F138" s="177"/>
      <c r="G138" s="177">
        <f>IF(ISERROR(E138+F138),"",(E138+F138))</f>
        <v>11005</v>
      </c>
      <c r="H138" s="175">
        <f t="shared" si="31"/>
        <v>4.4766927227403788E-3</v>
      </c>
      <c r="J138" s="133"/>
      <c r="K138" s="133"/>
      <c r="M138" s="231">
        <f t="shared" si="32"/>
        <v>0.72880794701986751</v>
      </c>
      <c r="N138" s="237">
        <f>SUMMARY!M138</f>
        <v>0.12069725087315321</v>
      </c>
    </row>
    <row r="139" spans="1:16" s="41" customFormat="1">
      <c r="A139" s="40"/>
      <c r="B139" s="113" t="s">
        <v>71</v>
      </c>
      <c r="C139" s="310">
        <f>SUM(C121:C138)</f>
        <v>287510</v>
      </c>
      <c r="D139" s="310">
        <f>SUM(D121:D138)</f>
        <v>18086</v>
      </c>
      <c r="E139" s="176">
        <f>SUM(E121:E138)</f>
        <v>305596</v>
      </c>
      <c r="F139" s="176">
        <f>SUM(F121:F138)</f>
        <v>0</v>
      </c>
      <c r="G139" s="177">
        <f t="shared" si="33"/>
        <v>305596</v>
      </c>
      <c r="H139" s="175">
        <f t="shared" si="31"/>
        <v>0.12431252969546286</v>
      </c>
      <c r="J139" s="133"/>
      <c r="K139" s="133"/>
      <c r="M139" s="231">
        <f t="shared" si="32"/>
        <v>20.238145695364238</v>
      </c>
      <c r="N139" s="237">
        <f>SUMMARY!M139</f>
        <v>32.92698381771195</v>
      </c>
      <c r="O139" s="232">
        <f>M139/N139-1</f>
        <v>-0.38536290455860656</v>
      </c>
      <c r="P139" s="172">
        <f>IF(O139&gt;=0.2,1.6,0)</f>
        <v>0</v>
      </c>
    </row>
    <row r="140" spans="1:16" s="41" customFormat="1">
      <c r="A140" s="40"/>
      <c r="B140" s="113"/>
      <c r="C140" s="311"/>
      <c r="D140" s="311"/>
      <c r="E140" s="197"/>
      <c r="F140" s="197"/>
      <c r="G140" s="197"/>
      <c r="H140" s="37"/>
      <c r="J140" s="133"/>
      <c r="K140" s="133"/>
    </row>
    <row r="141" spans="1:16" s="41" customFormat="1">
      <c r="A141" s="127" t="s">
        <v>240</v>
      </c>
      <c r="B141" s="113" t="s">
        <v>72</v>
      </c>
      <c r="C141" s="316"/>
      <c r="D141" s="311"/>
      <c r="E141" s="27"/>
      <c r="F141" s="27"/>
      <c r="G141" s="27"/>
      <c r="H141" s="180"/>
      <c r="J141" s="133"/>
      <c r="K141" s="133"/>
    </row>
    <row r="142" spans="1:16" s="41" customFormat="1">
      <c r="A142" s="127" t="s">
        <v>201</v>
      </c>
      <c r="B142" s="113" t="s">
        <v>73</v>
      </c>
      <c r="C142" s="310">
        <f>'[15]Sch C'!D150</f>
        <v>57344</v>
      </c>
      <c r="D142" s="310">
        <f>'[15]Sch C'!F150</f>
        <v>0</v>
      </c>
      <c r="E142" s="253">
        <f t="shared" ref="E142:E146" si="34">SUM(C142:D142)</f>
        <v>57344</v>
      </c>
      <c r="F142" s="174"/>
      <c r="G142" s="174">
        <f t="shared" ref="G142:G147" si="35">IF(ISERROR(E142+F142),"",(E142+F142))</f>
        <v>57344</v>
      </c>
      <c r="H142" s="175">
        <f t="shared" ref="H142:H147" si="36">IF(ISERROR(G142/$G$183),"",(G142/$G$183))</f>
        <v>2.3326803043418835E-2</v>
      </c>
      <c r="J142" s="255">
        <v>3984</v>
      </c>
      <c r="K142" s="255">
        <v>4024</v>
      </c>
      <c r="M142" s="231">
        <f t="shared" ref="M142:M147" si="37">IFERROR(G142/G$198,0)</f>
        <v>3.7976158940397351</v>
      </c>
      <c r="N142" s="237">
        <f>SUMMARY!M142</f>
        <v>3.3195038128068526</v>
      </c>
    </row>
    <row r="143" spans="1:16" s="41" customFormat="1">
      <c r="A143" s="127" t="s">
        <v>202</v>
      </c>
      <c r="B143" s="113" t="s">
        <v>23</v>
      </c>
      <c r="C143" s="310">
        <f>'[15]Sch C'!D151</f>
        <v>0</v>
      </c>
      <c r="D143" s="310">
        <f>'[15]Sch C'!F151</f>
        <v>14495</v>
      </c>
      <c r="E143" s="253">
        <f t="shared" si="34"/>
        <v>14495</v>
      </c>
      <c r="F143" s="177"/>
      <c r="G143" s="177">
        <f t="shared" si="35"/>
        <v>14495</v>
      </c>
      <c r="H143" s="175">
        <f t="shared" si="36"/>
        <v>5.8963799196839429E-3</v>
      </c>
      <c r="J143" s="133"/>
      <c r="K143" s="133"/>
      <c r="M143" s="231">
        <f t="shared" si="37"/>
        <v>0.95993377483443709</v>
      </c>
      <c r="N143" s="237">
        <f>SUMMARY!M143</f>
        <v>0.67458000081751668</v>
      </c>
    </row>
    <row r="144" spans="1:16" s="41" customFormat="1">
      <c r="A144" s="127">
        <v>110</v>
      </c>
      <c r="B144" s="113" t="s">
        <v>258</v>
      </c>
      <c r="C144" s="310">
        <f>'[15]Sch C'!D152</f>
        <v>2100</v>
      </c>
      <c r="D144" s="310">
        <f>'[15]Sch C'!F152</f>
        <v>0</v>
      </c>
      <c r="E144" s="253">
        <f t="shared" si="34"/>
        <v>2100</v>
      </c>
      <c r="F144" s="177"/>
      <c r="G144" s="177">
        <f t="shared" si="35"/>
        <v>2100</v>
      </c>
      <c r="H144" s="175">
        <f t="shared" si="36"/>
        <v>8.5425304114082644E-4</v>
      </c>
      <c r="J144" s="133"/>
      <c r="K144" s="133"/>
      <c r="M144" s="231">
        <f t="shared" si="37"/>
        <v>0.13907284768211919</v>
      </c>
      <c r="N144" s="237">
        <f>SUMMARY!M144</f>
        <v>0.19288769592013771</v>
      </c>
    </row>
    <row r="145" spans="1:16" s="41" customFormat="1">
      <c r="A145" s="127" t="s">
        <v>241</v>
      </c>
      <c r="B145" s="113" t="s">
        <v>77</v>
      </c>
      <c r="C145" s="310">
        <f>'[15]Sch C'!D153</f>
        <v>5108</v>
      </c>
      <c r="D145" s="310">
        <f>'[15]Sch C'!F153</f>
        <v>0</v>
      </c>
      <c r="E145" s="253">
        <f t="shared" si="34"/>
        <v>5108</v>
      </c>
      <c r="F145" s="177"/>
      <c r="G145" s="177">
        <f t="shared" si="35"/>
        <v>5108</v>
      </c>
      <c r="H145" s="175">
        <f t="shared" si="36"/>
        <v>2.0778688257844483E-3</v>
      </c>
      <c r="J145" s="133"/>
      <c r="K145" s="133"/>
      <c r="M145" s="231">
        <f t="shared" si="37"/>
        <v>0.33827814569536424</v>
      </c>
      <c r="N145" s="237">
        <f>SUMMARY!M145</f>
        <v>0.1348362014542713</v>
      </c>
    </row>
    <row r="146" spans="1:16" s="41" customFormat="1">
      <c r="A146" s="127" t="s">
        <v>242</v>
      </c>
      <c r="B146" s="113" t="s">
        <v>301</v>
      </c>
      <c r="C146" s="310">
        <f>'[15]Sch C'!D154</f>
        <v>0</v>
      </c>
      <c r="D146" s="310">
        <f>'[15]Sch C'!F154</f>
        <v>0</v>
      </c>
      <c r="E146" s="253">
        <f t="shared" si="34"/>
        <v>0</v>
      </c>
      <c r="F146" s="177"/>
      <c r="G146" s="177">
        <f t="shared" si="35"/>
        <v>0</v>
      </c>
      <c r="H146" s="175">
        <f t="shared" si="36"/>
        <v>0</v>
      </c>
      <c r="J146" s="133"/>
      <c r="K146" s="133"/>
      <c r="M146" s="231">
        <f t="shared" si="37"/>
        <v>0</v>
      </c>
      <c r="N146" s="237">
        <f>SUMMARY!M146</f>
        <v>0.22358626390346037</v>
      </c>
    </row>
    <row r="147" spans="1:16" s="41" customFormat="1">
      <c r="A147" s="40"/>
      <c r="B147" s="113" t="s">
        <v>243</v>
      </c>
      <c r="C147" s="310">
        <f>SUM(C142:C146)</f>
        <v>64552</v>
      </c>
      <c r="D147" s="310">
        <f>SUM(D142:D146)</f>
        <v>14495</v>
      </c>
      <c r="E147" s="177">
        <f>SUM(E142:E146)</f>
        <v>79047</v>
      </c>
      <c r="F147" s="177">
        <f>SUM(F142:F146)</f>
        <v>0</v>
      </c>
      <c r="G147" s="177">
        <f t="shared" si="35"/>
        <v>79047</v>
      </c>
      <c r="H147" s="198">
        <f t="shared" si="36"/>
        <v>3.2155304830028049E-2</v>
      </c>
      <c r="J147" s="133"/>
      <c r="K147" s="133"/>
      <c r="M147" s="231">
        <f t="shared" si="37"/>
        <v>5.2349006622516558</v>
      </c>
      <c r="N147" s="237">
        <f>SUMMARY!M147</f>
        <v>4.5453939749022387</v>
      </c>
      <c r="O147" s="232">
        <f>M147/N147-1</f>
        <v>0.15169349261177012</v>
      </c>
      <c r="P147" s="172">
        <f>IF(O147&gt;=0.2,0.3,0)</f>
        <v>0</v>
      </c>
    </row>
    <row r="148" spans="1:16" s="41" customFormat="1">
      <c r="A148" s="40"/>
      <c r="B148" s="113"/>
      <c r="C148" s="311"/>
      <c r="D148" s="311"/>
      <c r="E148" s="27"/>
      <c r="F148" s="27"/>
      <c r="G148" s="27"/>
      <c r="H148" s="37"/>
      <c r="J148" s="133"/>
      <c r="K148" s="133"/>
    </row>
    <row r="149" spans="1:16" s="41" customFormat="1">
      <c r="A149" s="127" t="s">
        <v>244</v>
      </c>
      <c r="B149" s="199" t="s">
        <v>75</v>
      </c>
      <c r="C149" s="315"/>
      <c r="D149" s="315"/>
      <c r="E149" s="32"/>
      <c r="F149" s="32"/>
      <c r="G149" s="32"/>
      <c r="H149" s="196"/>
      <c r="J149" s="133"/>
      <c r="K149" s="133"/>
    </row>
    <row r="150" spans="1:16" s="41" customFormat="1">
      <c r="A150" s="127" t="s">
        <v>201</v>
      </c>
      <c r="B150" s="113" t="s">
        <v>40</v>
      </c>
      <c r="C150" s="310">
        <f>'[15]Sch C'!D158</f>
        <v>633941</v>
      </c>
      <c r="D150" s="310">
        <f>'[15]Sch C'!F158</f>
        <v>0</v>
      </c>
      <c r="E150" s="253">
        <f t="shared" ref="E150:E163" si="38">SUM(C150:D150)</f>
        <v>633941</v>
      </c>
      <c r="F150" s="177"/>
      <c r="G150" s="177">
        <f>IF(ISERROR(E150+F150),"",(E150+F150))</f>
        <v>633941</v>
      </c>
      <c r="H150" s="175">
        <f>IF(ISERROR(G150/$G$183),"",(G150/$G$183))</f>
        <v>0.25787906054945553</v>
      </c>
      <c r="J150" s="255">
        <v>57531</v>
      </c>
      <c r="K150" s="255">
        <v>57695</v>
      </c>
      <c r="M150" s="231">
        <f t="shared" ref="M150:M164" si="39">IFERROR(G150/G$198,0)</f>
        <v>41.982847682119207</v>
      </c>
      <c r="N150" s="237">
        <f>SUMMARY!M150</f>
        <v>36.736125288969433</v>
      </c>
    </row>
    <row r="151" spans="1:16" s="41" customFormat="1">
      <c r="A151" s="127" t="s">
        <v>202</v>
      </c>
      <c r="B151" s="113" t="s">
        <v>76</v>
      </c>
      <c r="C151" s="310">
        <f>'[15]Sch C'!D159</f>
        <v>0</v>
      </c>
      <c r="D151" s="310">
        <f>'[15]Sch C'!F159</f>
        <v>160240</v>
      </c>
      <c r="E151" s="253">
        <f t="shared" si="38"/>
        <v>160240</v>
      </c>
      <c r="F151" s="177"/>
      <c r="G151" s="177">
        <f>IF(ISERROR(E151+F151),"",(E151+F151))</f>
        <v>160240</v>
      </c>
      <c r="H151" s="175">
        <f>IF(ISERROR(G151/$G$183),"",(G151/$G$183))</f>
        <v>6.5183574910669534E-2</v>
      </c>
      <c r="J151" s="133"/>
      <c r="K151" s="133"/>
      <c r="M151" s="231">
        <f t="shared" si="39"/>
        <v>10.611920529801324</v>
      </c>
      <c r="N151" s="237">
        <f>SUMMARY!M151</f>
        <v>6.0365011649612361</v>
      </c>
    </row>
    <row r="152" spans="1:16" s="41" customFormat="1">
      <c r="A152" s="127">
        <v>110</v>
      </c>
      <c r="B152" s="113" t="s">
        <v>331</v>
      </c>
      <c r="C152" s="310">
        <f>'[15]Sch C'!D160</f>
        <v>0</v>
      </c>
      <c r="D152" s="310">
        <f>'[15]Sch C'!F160</f>
        <v>0</v>
      </c>
      <c r="E152" s="253">
        <f t="shared" si="38"/>
        <v>0</v>
      </c>
      <c r="F152" s="177"/>
      <c r="G152" s="177">
        <f t="shared" ref="G152:G163" si="40">IF(ISERROR(E152+F152),"",(E152+F152))</f>
        <v>0</v>
      </c>
      <c r="H152" s="175">
        <f t="shared" ref="H152:H163" si="41">IF(ISERROR(G152/$G$183),"",(G152/$G$183))</f>
        <v>0</v>
      </c>
      <c r="J152" s="281"/>
      <c r="K152" s="133"/>
      <c r="M152" s="231">
        <f t="shared" si="39"/>
        <v>0</v>
      </c>
      <c r="N152" s="237">
        <f>SUMMARY!M152</f>
        <v>0.29206527416329442</v>
      </c>
    </row>
    <row r="153" spans="1:16" s="41" customFormat="1">
      <c r="A153" s="40">
        <v>310</v>
      </c>
      <c r="B153" s="113" t="s">
        <v>77</v>
      </c>
      <c r="C153" s="310">
        <f>'[15]Sch C'!D161</f>
        <v>28574</v>
      </c>
      <c r="D153" s="310">
        <f>'[15]Sch C'!F161</f>
        <v>0</v>
      </c>
      <c r="E153" s="253">
        <f t="shared" si="38"/>
        <v>28574</v>
      </c>
      <c r="F153" s="177"/>
      <c r="G153" s="177">
        <f t="shared" si="40"/>
        <v>28574</v>
      </c>
      <c r="H153" s="175">
        <f t="shared" si="41"/>
        <v>1.1623536379789513E-2</v>
      </c>
      <c r="J153" s="200"/>
      <c r="K153" s="200"/>
      <c r="M153" s="231">
        <f t="shared" si="39"/>
        <v>1.8923178807947021</v>
      </c>
      <c r="N153" s="237">
        <f>SUMMARY!M153</f>
        <v>0.26431149201331644</v>
      </c>
    </row>
    <row r="154" spans="1:16" s="41" customFormat="1">
      <c r="A154" s="40">
        <v>313</v>
      </c>
      <c r="B154" s="113" t="s">
        <v>78</v>
      </c>
      <c r="C154" s="310">
        <f>'[15]Sch C'!D162</f>
        <v>0</v>
      </c>
      <c r="D154" s="310">
        <f>'[15]Sch C'!F162</f>
        <v>0</v>
      </c>
      <c r="E154" s="253">
        <f t="shared" si="38"/>
        <v>0</v>
      </c>
      <c r="F154" s="177"/>
      <c r="G154" s="177">
        <f t="shared" si="40"/>
        <v>0</v>
      </c>
      <c r="H154" s="175">
        <f t="shared" si="41"/>
        <v>0</v>
      </c>
      <c r="J154" s="200"/>
      <c r="K154" s="200"/>
      <c r="M154" s="231">
        <f t="shared" si="39"/>
        <v>0</v>
      </c>
      <c r="N154" s="237">
        <f>SUMMARY!M154</f>
        <v>0.19712143301586438</v>
      </c>
    </row>
    <row r="155" spans="1:16" s="41" customFormat="1">
      <c r="A155" s="40">
        <v>314</v>
      </c>
      <c r="B155" s="113" t="s">
        <v>79</v>
      </c>
      <c r="C155" s="310">
        <f>'[15]Sch C'!D163</f>
        <v>0</v>
      </c>
      <c r="D155" s="310">
        <f>'[15]Sch C'!F163</f>
        <v>0</v>
      </c>
      <c r="E155" s="253">
        <f t="shared" si="38"/>
        <v>0</v>
      </c>
      <c r="F155" s="177"/>
      <c r="G155" s="177">
        <f t="shared" si="40"/>
        <v>0</v>
      </c>
      <c r="H155" s="175">
        <f t="shared" si="41"/>
        <v>0</v>
      </c>
      <c r="J155" s="200"/>
      <c r="K155" s="200"/>
      <c r="M155" s="231">
        <f t="shared" si="39"/>
        <v>0</v>
      </c>
      <c r="N155" s="237">
        <f>SUMMARY!M155</f>
        <v>0.1314975542626681</v>
      </c>
    </row>
    <row r="156" spans="1:16" s="41" customFormat="1">
      <c r="A156" s="40">
        <v>315</v>
      </c>
      <c r="B156" s="113" t="s">
        <v>80</v>
      </c>
      <c r="C156" s="310">
        <f>'[15]Sch C'!D164</f>
        <v>0</v>
      </c>
      <c r="D156" s="310">
        <f>'[15]Sch C'!F164</f>
        <v>0</v>
      </c>
      <c r="E156" s="253">
        <f t="shared" si="38"/>
        <v>0</v>
      </c>
      <c r="F156" s="177"/>
      <c r="G156" s="177">
        <f t="shared" si="40"/>
        <v>0</v>
      </c>
      <c r="H156" s="175">
        <f t="shared" si="41"/>
        <v>0</v>
      </c>
      <c r="J156" s="200"/>
      <c r="K156" s="200"/>
      <c r="M156" s="231">
        <f t="shared" si="39"/>
        <v>0</v>
      </c>
      <c r="N156" s="237">
        <f>SUMMARY!M156</f>
        <v>1.5587317591595928E-2</v>
      </c>
    </row>
    <row r="157" spans="1:16" s="41" customFormat="1">
      <c r="A157" s="40">
        <v>316</v>
      </c>
      <c r="B157" s="113" t="s">
        <v>81</v>
      </c>
      <c r="C157" s="310">
        <f>'[15]Sch C'!D165</f>
        <v>0</v>
      </c>
      <c r="D157" s="310">
        <f>'[15]Sch C'!F165</f>
        <v>0</v>
      </c>
      <c r="E157" s="253">
        <f t="shared" si="38"/>
        <v>0</v>
      </c>
      <c r="F157" s="177"/>
      <c r="G157" s="177">
        <f t="shared" si="40"/>
        <v>0</v>
      </c>
      <c r="H157" s="175">
        <f t="shared" si="41"/>
        <v>0</v>
      </c>
      <c r="J157" s="200"/>
      <c r="K157" s="200"/>
      <c r="M157" s="231">
        <f t="shared" si="39"/>
        <v>0</v>
      </c>
      <c r="N157" s="237">
        <f>SUMMARY!M157</f>
        <v>0.15464235917140146</v>
      </c>
    </row>
    <row r="158" spans="1:16" s="41" customFormat="1">
      <c r="A158" s="40">
        <v>317</v>
      </c>
      <c r="B158" s="113" t="s">
        <v>82</v>
      </c>
      <c r="C158" s="310">
        <f>'[15]Sch C'!D166</f>
        <v>0</v>
      </c>
      <c r="D158" s="310">
        <f>'[15]Sch C'!F166</f>
        <v>0</v>
      </c>
      <c r="E158" s="253">
        <f t="shared" si="38"/>
        <v>0</v>
      </c>
      <c r="F158" s="177"/>
      <c r="G158" s="177">
        <f t="shared" si="40"/>
        <v>0</v>
      </c>
      <c r="H158" s="175">
        <f t="shared" si="41"/>
        <v>0</v>
      </c>
      <c r="J158" s="200"/>
      <c r="K158" s="200"/>
      <c r="M158" s="231">
        <f t="shared" si="39"/>
        <v>0</v>
      </c>
      <c r="N158" s="237">
        <f>SUMMARY!M158</f>
        <v>0.15845970778321275</v>
      </c>
    </row>
    <row r="159" spans="1:16" s="41" customFormat="1">
      <c r="A159" s="40">
        <v>318</v>
      </c>
      <c r="B159" s="113" t="s">
        <v>179</v>
      </c>
      <c r="C159" s="310">
        <f>'[15]Sch C'!D167</f>
        <v>205342</v>
      </c>
      <c r="D159" s="310">
        <f>'[15]Sch C'!F167</f>
        <v>-205342</v>
      </c>
      <c r="E159" s="253">
        <f t="shared" si="38"/>
        <v>0</v>
      </c>
      <c r="F159" s="177"/>
      <c r="G159" s="177">
        <f t="shared" si="40"/>
        <v>0</v>
      </c>
      <c r="H159" s="175">
        <f t="shared" si="41"/>
        <v>0</v>
      </c>
      <c r="J159" s="200"/>
      <c r="K159" s="200"/>
      <c r="M159" s="231">
        <f t="shared" si="39"/>
        <v>0</v>
      </c>
      <c r="N159" s="237">
        <f>SUMMARY!M159</f>
        <v>10.207996493761893</v>
      </c>
    </row>
    <row r="160" spans="1:16" s="41" customFormat="1">
      <c r="A160" s="40">
        <v>319</v>
      </c>
      <c r="B160" s="113" t="s">
        <v>83</v>
      </c>
      <c r="C160" s="310">
        <f>'[15]Sch C'!D168</f>
        <v>0</v>
      </c>
      <c r="D160" s="310">
        <f>'[15]Sch C'!F168</f>
        <v>0</v>
      </c>
      <c r="E160" s="253">
        <f t="shared" si="38"/>
        <v>0</v>
      </c>
      <c r="F160" s="177"/>
      <c r="G160" s="177">
        <f t="shared" si="40"/>
        <v>0</v>
      </c>
      <c r="H160" s="175">
        <f t="shared" si="41"/>
        <v>0</v>
      </c>
      <c r="J160" s="133"/>
      <c r="K160" s="133"/>
      <c r="M160" s="231">
        <f t="shared" si="39"/>
        <v>0</v>
      </c>
      <c r="N160" s="237">
        <f>SUMMARY!M160</f>
        <v>2.7094781518673439</v>
      </c>
    </row>
    <row r="161" spans="1:16" s="41" customFormat="1">
      <c r="A161" s="40">
        <v>391</v>
      </c>
      <c r="B161" s="113" t="s">
        <v>84</v>
      </c>
      <c r="C161" s="310">
        <f>'[15]Sch C'!D169</f>
        <v>0</v>
      </c>
      <c r="D161" s="310">
        <f>'[15]Sch C'!F169</f>
        <v>0</v>
      </c>
      <c r="E161" s="253">
        <f t="shared" si="38"/>
        <v>0</v>
      </c>
      <c r="F161" s="177"/>
      <c r="G161" s="177">
        <f t="shared" si="40"/>
        <v>0</v>
      </c>
      <c r="H161" s="175">
        <f t="shared" si="41"/>
        <v>0</v>
      </c>
      <c r="J161" s="133"/>
      <c r="K161" s="133"/>
      <c r="M161" s="231">
        <f t="shared" si="39"/>
        <v>0</v>
      </c>
      <c r="N161" s="237">
        <f>SUMMARY!M161</f>
        <v>2.2617960840952134E-3</v>
      </c>
    </row>
    <row r="162" spans="1:16" s="41" customFormat="1">
      <c r="A162" s="40">
        <v>392</v>
      </c>
      <c r="B162" s="113" t="s">
        <v>245</v>
      </c>
      <c r="C162" s="310">
        <f>'[15]Sch C'!D170</f>
        <v>0</v>
      </c>
      <c r="D162" s="310">
        <f>'[15]Sch C'!F170</f>
        <v>0</v>
      </c>
      <c r="E162" s="253">
        <f t="shared" si="38"/>
        <v>0</v>
      </c>
      <c r="F162" s="177"/>
      <c r="G162" s="177">
        <f t="shared" si="40"/>
        <v>0</v>
      </c>
      <c r="H162" s="175">
        <f t="shared" si="41"/>
        <v>0</v>
      </c>
      <c r="J162" s="133"/>
      <c r="K162" s="133"/>
      <c r="M162" s="231">
        <f t="shared" si="39"/>
        <v>0</v>
      </c>
      <c r="N162" s="237">
        <f>SUMMARY!M162</f>
        <v>0.21066164348098596</v>
      </c>
    </row>
    <row r="163" spans="1:16" s="41" customFormat="1">
      <c r="A163" s="40">
        <v>490</v>
      </c>
      <c r="B163" s="113" t="s">
        <v>301</v>
      </c>
      <c r="C163" s="310">
        <f>'[15]Sch C'!D171</f>
        <v>8043</v>
      </c>
      <c r="D163" s="310">
        <f>'[15]Sch C'!F171</f>
        <v>-3722</v>
      </c>
      <c r="E163" s="253">
        <f t="shared" si="38"/>
        <v>4321</v>
      </c>
      <c r="F163" s="177"/>
      <c r="G163" s="177">
        <f t="shared" si="40"/>
        <v>4321</v>
      </c>
      <c r="H163" s="175">
        <f t="shared" si="41"/>
        <v>1.7577273289378624E-3</v>
      </c>
      <c r="I163" s="41" t="s">
        <v>392</v>
      </c>
      <c r="J163" s="288"/>
      <c r="K163" s="133"/>
      <c r="M163" s="231">
        <f t="shared" si="39"/>
        <v>0.28615894039735101</v>
      </c>
      <c r="N163" s="237">
        <f>SUMMARY!M163</f>
        <v>0.31220961127082963</v>
      </c>
    </row>
    <row r="164" spans="1:16" s="41" customFormat="1">
      <c r="A164" s="40"/>
      <c r="B164" s="199" t="s">
        <v>86</v>
      </c>
      <c r="C164" s="310">
        <f>SUM(C150:C163)</f>
        <v>875900</v>
      </c>
      <c r="D164" s="310">
        <f>SUM(D150:D163)</f>
        <v>-48824</v>
      </c>
      <c r="E164" s="177">
        <f>SUM(E150:E163)</f>
        <v>827076</v>
      </c>
      <c r="F164" s="177">
        <f>SUM(F150:F163)</f>
        <v>0</v>
      </c>
      <c r="G164" s="177">
        <f>IF(ISERROR(E164+F164),"",(E164+F164))</f>
        <v>827076</v>
      </c>
      <c r="H164" s="175">
        <f>IF(ISERROR(G164/$G$183),"",(G164/$G$183))</f>
        <v>0.33644389916885248</v>
      </c>
      <c r="J164" s="133"/>
      <c r="K164" s="133"/>
      <c r="M164" s="231">
        <f t="shared" si="39"/>
        <v>54.77324503311258</v>
      </c>
      <c r="N164" s="237">
        <f>SUMMARY!M164</f>
        <v>57.428919288397175</v>
      </c>
      <c r="O164" s="232">
        <f>M164/N164-1</f>
        <v>-4.6242803942527666E-2</v>
      </c>
      <c r="P164" s="172">
        <f>IF(O164&gt;=0.2,3.5,0)</f>
        <v>0</v>
      </c>
    </row>
    <row r="165" spans="1:16" s="41" customFormat="1">
      <c r="A165" s="40"/>
      <c r="C165" s="311"/>
      <c r="D165" s="311"/>
      <c r="E165" s="27"/>
      <c r="F165" s="27"/>
      <c r="G165" s="27"/>
      <c r="H165" s="180"/>
      <c r="J165" s="133"/>
      <c r="K165" s="133"/>
    </row>
    <row r="166" spans="1:16" s="41" customFormat="1" ht="25.5">
      <c r="A166" s="201" t="s">
        <v>276</v>
      </c>
      <c r="B166" s="202" t="s">
        <v>277</v>
      </c>
      <c r="C166" s="317"/>
      <c r="D166" s="317"/>
      <c r="E166" s="203"/>
      <c r="F166" s="203"/>
      <c r="G166" s="204"/>
      <c r="H166" s="204"/>
      <c r="I166" s="204"/>
      <c r="J166" s="205"/>
      <c r="K166" s="40"/>
    </row>
    <row r="167" spans="1:16" s="41" customFormat="1">
      <c r="A167" s="201" t="s">
        <v>198</v>
      </c>
      <c r="B167" s="206" t="s">
        <v>278</v>
      </c>
      <c r="C167" s="310">
        <f>'[15]Sch C'!D186</f>
        <v>0</v>
      </c>
      <c r="D167" s="310">
        <f>'[15]Sch C'!F186</f>
        <v>0</v>
      </c>
      <c r="E167" s="253">
        <f t="shared" ref="E167:E180" si="4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56">
        <v>0</v>
      </c>
      <c r="K167" s="256">
        <v>0</v>
      </c>
      <c r="M167" s="231">
        <f t="shared" ref="M167:M181" si="43">IFERROR(G167/G$198,0)</f>
        <v>0</v>
      </c>
      <c r="N167" s="237">
        <f>SUMMARY!M167</f>
        <v>0</v>
      </c>
    </row>
    <row r="168" spans="1:16" s="41" customFormat="1">
      <c r="A168" s="201" t="s">
        <v>279</v>
      </c>
      <c r="B168" s="207" t="s">
        <v>341</v>
      </c>
      <c r="C168" s="310">
        <f>'[15]Sch C'!D187</f>
        <v>0</v>
      </c>
      <c r="D168" s="310">
        <f>'[15]Sch C'!F187</f>
        <v>0</v>
      </c>
      <c r="E168" s="253">
        <f t="shared" si="4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  <c r="M168" s="231">
        <f t="shared" si="43"/>
        <v>0</v>
      </c>
      <c r="N168" s="237">
        <f>SUMMARY!M168</f>
        <v>0</v>
      </c>
    </row>
    <row r="169" spans="1:16" s="41" customFormat="1">
      <c r="A169" s="201" t="s">
        <v>280</v>
      </c>
      <c r="B169" s="207" t="s">
        <v>281</v>
      </c>
      <c r="C169" s="310">
        <f>'[15]Sch C'!D188</f>
        <v>0</v>
      </c>
      <c r="D169" s="310">
        <f>'[15]Sch C'!F188</f>
        <v>0</v>
      </c>
      <c r="E169" s="253">
        <f t="shared" si="4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  <c r="M169" s="231">
        <f t="shared" si="43"/>
        <v>0</v>
      </c>
      <c r="N169" s="237">
        <f>SUMMARY!M169</f>
        <v>0</v>
      </c>
    </row>
    <row r="170" spans="1:16" s="41" customFormat="1">
      <c r="A170" s="201" t="s">
        <v>202</v>
      </c>
      <c r="B170" s="207" t="s">
        <v>282</v>
      </c>
      <c r="C170" s="310">
        <f>'[15]Sch C'!D189</f>
        <v>0</v>
      </c>
      <c r="D170" s="310">
        <f>'[15]Sch C'!F189</f>
        <v>26144</v>
      </c>
      <c r="E170" s="253">
        <f t="shared" si="42"/>
        <v>26144</v>
      </c>
      <c r="F170" s="177"/>
      <c r="G170" s="177">
        <f>IF(ISERROR(E170+F170),"",(E170+F170))</f>
        <v>26144</v>
      </c>
      <c r="H170" s="175">
        <f>IF(ISERROR(G170/$G$183),"",(G170/$G$183))</f>
        <v>1.0635043575040842E-2</v>
      </c>
      <c r="I170" s="209"/>
      <c r="J170" s="205"/>
      <c r="K170" s="40"/>
      <c r="M170" s="231">
        <f t="shared" si="43"/>
        <v>1.7313907284768213</v>
      </c>
      <c r="N170" s="237">
        <f>SUMMARY!M170</f>
        <v>0.44454739098642471</v>
      </c>
    </row>
    <row r="171" spans="1:16" s="41" customFormat="1">
      <c r="A171" s="201" t="s">
        <v>283</v>
      </c>
      <c r="B171" s="207" t="s">
        <v>284</v>
      </c>
      <c r="C171" s="310">
        <f>'[15]Sch C'!D190</f>
        <v>0</v>
      </c>
      <c r="D171" s="310">
        <f>'[15]Sch C'!F190</f>
        <v>0</v>
      </c>
      <c r="E171" s="253">
        <f t="shared" si="4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  <c r="M171" s="231">
        <f t="shared" si="43"/>
        <v>0</v>
      </c>
      <c r="N171" s="237">
        <f>SUMMARY!M171</f>
        <v>4.7325130916209086E-3</v>
      </c>
    </row>
    <row r="172" spans="1:16" s="41" customFormat="1">
      <c r="A172" s="201" t="s">
        <v>285</v>
      </c>
      <c r="B172" s="207" t="s">
        <v>286</v>
      </c>
      <c r="C172" s="310">
        <f>'[15]Sch C'!D191</f>
        <v>0</v>
      </c>
      <c r="D172" s="310">
        <f>'[15]Sch C'!F191</f>
        <v>0</v>
      </c>
      <c r="E172" s="253">
        <f t="shared" si="42"/>
        <v>0</v>
      </c>
      <c r="F172" s="177"/>
      <c r="G172" s="177">
        <f t="shared" ref="G172:G181" si="44">IF(ISERROR(E172+F172),"",(E172+F172))</f>
        <v>0</v>
      </c>
      <c r="H172" s="175">
        <f t="shared" ref="H172:H180" si="45">IF(ISERROR(G172/$G$183),"",(G172/$G$183))</f>
        <v>0</v>
      </c>
      <c r="I172" s="209"/>
      <c r="J172" s="205"/>
      <c r="K172" s="40"/>
      <c r="M172" s="231">
        <f t="shared" si="43"/>
        <v>0</v>
      </c>
      <c r="N172" s="237">
        <f>SUMMARY!M172</f>
        <v>0.29515984721522032</v>
      </c>
    </row>
    <row r="173" spans="1:16" s="41" customFormat="1">
      <c r="A173" s="201" t="s">
        <v>287</v>
      </c>
      <c r="B173" s="207" t="s">
        <v>288</v>
      </c>
      <c r="C173" s="310">
        <f>'[15]Sch C'!D192</f>
        <v>0</v>
      </c>
      <c r="D173" s="310">
        <f>'[15]Sch C'!F192</f>
        <v>0</v>
      </c>
      <c r="E173" s="253">
        <f t="shared" si="42"/>
        <v>0</v>
      </c>
      <c r="F173" s="177"/>
      <c r="G173" s="177">
        <f t="shared" si="44"/>
        <v>0</v>
      </c>
      <c r="H173" s="175">
        <f t="shared" si="45"/>
        <v>0</v>
      </c>
      <c r="I173" s="209"/>
      <c r="J173" s="205"/>
      <c r="K173" s="40"/>
      <c r="M173" s="231">
        <f t="shared" si="43"/>
        <v>0</v>
      </c>
      <c r="N173" s="237">
        <f>SUMMARY!M173</f>
        <v>9.3414903328655319E-2</v>
      </c>
    </row>
    <row r="174" spans="1:16" s="41" customFormat="1">
      <c r="A174" s="201" t="s">
        <v>289</v>
      </c>
      <c r="B174" s="207" t="s">
        <v>290</v>
      </c>
      <c r="C174" s="310">
        <f>'[15]Sch C'!D193</f>
        <v>0</v>
      </c>
      <c r="D174" s="310">
        <f>'[15]Sch C'!F193</f>
        <v>0</v>
      </c>
      <c r="E174" s="253">
        <f t="shared" si="42"/>
        <v>0</v>
      </c>
      <c r="F174" s="177"/>
      <c r="G174" s="177">
        <f t="shared" si="44"/>
        <v>0</v>
      </c>
      <c r="H174" s="175">
        <f t="shared" si="45"/>
        <v>0</v>
      </c>
      <c r="I174" s="209"/>
      <c r="J174" s="205"/>
      <c r="K174" s="40"/>
      <c r="M174" s="231">
        <f t="shared" si="43"/>
        <v>0</v>
      </c>
      <c r="N174" s="237">
        <f>SUMMARY!M174</f>
        <v>0</v>
      </c>
    </row>
    <row r="175" spans="1:16" s="41" customFormat="1">
      <c r="A175" s="201" t="s">
        <v>291</v>
      </c>
      <c r="B175" s="207" t="s">
        <v>292</v>
      </c>
      <c r="C175" s="310">
        <f>'[15]Sch C'!D194</f>
        <v>0</v>
      </c>
      <c r="D175" s="310">
        <f>'[15]Sch C'!F194</f>
        <v>0</v>
      </c>
      <c r="E175" s="253">
        <f t="shared" si="42"/>
        <v>0</v>
      </c>
      <c r="F175" s="177"/>
      <c r="G175" s="177">
        <f t="shared" si="44"/>
        <v>0</v>
      </c>
      <c r="H175" s="175">
        <f t="shared" si="45"/>
        <v>0</v>
      </c>
      <c r="I175" s="209"/>
      <c r="J175" s="205"/>
      <c r="K175" s="40"/>
      <c r="M175" s="231">
        <f t="shared" si="43"/>
        <v>0</v>
      </c>
      <c r="N175" s="237">
        <f>SUMMARY!M175</f>
        <v>0</v>
      </c>
    </row>
    <row r="176" spans="1:16" s="41" customFormat="1">
      <c r="A176" s="201" t="s">
        <v>293</v>
      </c>
      <c r="B176" s="207" t="s">
        <v>294</v>
      </c>
      <c r="C176" s="310">
        <f>'[15]Sch C'!D195</f>
        <v>0</v>
      </c>
      <c r="D176" s="310">
        <f>'[15]Sch C'!F195</f>
        <v>0</v>
      </c>
      <c r="E176" s="253">
        <f t="shared" si="42"/>
        <v>0</v>
      </c>
      <c r="F176" s="177"/>
      <c r="G176" s="177">
        <f t="shared" si="44"/>
        <v>0</v>
      </c>
      <c r="H176" s="175">
        <f t="shared" si="45"/>
        <v>0</v>
      </c>
      <c r="I176" s="209"/>
      <c r="J176" s="205"/>
      <c r="K176" s="40"/>
      <c r="M176" s="231">
        <f t="shared" si="43"/>
        <v>0</v>
      </c>
      <c r="N176" s="237">
        <f>SUMMARY!M176</f>
        <v>0</v>
      </c>
    </row>
    <row r="177" spans="1:16" s="41" customFormat="1">
      <c r="A177" s="201" t="s">
        <v>295</v>
      </c>
      <c r="B177" s="207" t="s">
        <v>296</v>
      </c>
      <c r="C177" s="310">
        <f>'[15]Sch C'!D196</f>
        <v>0</v>
      </c>
      <c r="D177" s="310">
        <f>'[15]Sch C'!F196</f>
        <v>0</v>
      </c>
      <c r="E177" s="253">
        <f t="shared" si="42"/>
        <v>0</v>
      </c>
      <c r="F177" s="177"/>
      <c r="G177" s="177">
        <f t="shared" si="44"/>
        <v>0</v>
      </c>
      <c r="H177" s="175">
        <f t="shared" si="45"/>
        <v>0</v>
      </c>
      <c r="I177" s="209"/>
      <c r="J177" s="205"/>
      <c r="K177" s="40"/>
      <c r="M177" s="231">
        <f t="shared" si="43"/>
        <v>0</v>
      </c>
      <c r="N177" s="237">
        <f>SUMMARY!M177</f>
        <v>5.3138582698622483E-4</v>
      </c>
    </row>
    <row r="178" spans="1:16" s="41" customFormat="1">
      <c r="A178" s="201" t="s">
        <v>297</v>
      </c>
      <c r="B178" s="207" t="s">
        <v>298</v>
      </c>
      <c r="C178" s="310">
        <f>'[15]Sch C'!D197</f>
        <v>0</v>
      </c>
      <c r="D178" s="310">
        <f>'[15]Sch C'!F197</f>
        <v>0</v>
      </c>
      <c r="E178" s="253">
        <f t="shared" si="42"/>
        <v>0</v>
      </c>
      <c r="F178" s="177"/>
      <c r="G178" s="177">
        <f t="shared" si="44"/>
        <v>0</v>
      </c>
      <c r="H178" s="175">
        <f t="shared" si="45"/>
        <v>0</v>
      </c>
      <c r="I178" s="209"/>
      <c r="J178" s="205"/>
      <c r="K178" s="40"/>
      <c r="M178" s="231">
        <f t="shared" si="43"/>
        <v>0</v>
      </c>
      <c r="N178" s="237">
        <f>SUMMARY!M178</f>
        <v>8.6647682113189725E-2</v>
      </c>
    </row>
    <row r="179" spans="1:16" s="41" customFormat="1">
      <c r="A179" s="201" t="s">
        <v>299</v>
      </c>
      <c r="B179" s="207" t="s">
        <v>300</v>
      </c>
      <c r="C179" s="310">
        <f>'[15]Sch C'!D198</f>
        <v>0</v>
      </c>
      <c r="D179" s="310">
        <f>'[15]Sch C'!F198</f>
        <v>0</v>
      </c>
      <c r="E179" s="253">
        <f t="shared" si="42"/>
        <v>0</v>
      </c>
      <c r="F179" s="177"/>
      <c r="G179" s="177">
        <f t="shared" si="44"/>
        <v>0</v>
      </c>
      <c r="H179" s="175">
        <f t="shared" si="45"/>
        <v>0</v>
      </c>
      <c r="I179" s="209"/>
      <c r="J179" s="205"/>
      <c r="K179" s="40"/>
      <c r="M179" s="231">
        <f t="shared" si="43"/>
        <v>0</v>
      </c>
      <c r="N179" s="237">
        <f>SUMMARY!M179</f>
        <v>0</v>
      </c>
    </row>
    <row r="180" spans="1:16" s="41" customFormat="1">
      <c r="A180" s="201" t="s">
        <v>242</v>
      </c>
      <c r="B180" s="210" t="s">
        <v>301</v>
      </c>
      <c r="C180" s="310">
        <f>'[15]Sch C'!D199</f>
        <v>0</v>
      </c>
      <c r="D180" s="310">
        <f>'[15]Sch C'!F199</f>
        <v>0</v>
      </c>
      <c r="E180" s="253">
        <f t="shared" si="42"/>
        <v>0</v>
      </c>
      <c r="F180" s="177"/>
      <c r="G180" s="177">
        <f t="shared" si="44"/>
        <v>0</v>
      </c>
      <c r="H180" s="175">
        <f t="shared" si="45"/>
        <v>0</v>
      </c>
      <c r="I180" s="209"/>
      <c r="J180" s="205"/>
      <c r="K180" s="40"/>
      <c r="M180" s="231">
        <f t="shared" si="43"/>
        <v>0</v>
      </c>
      <c r="N180" s="237">
        <f>SUMMARY!M180</f>
        <v>1.2739634570054365E-2</v>
      </c>
    </row>
    <row r="181" spans="1:16" s="41" customFormat="1">
      <c r="A181" s="211"/>
      <c r="B181" s="207" t="s">
        <v>302</v>
      </c>
      <c r="C181" s="310">
        <f>SUM(C167:C180)</f>
        <v>0</v>
      </c>
      <c r="D181" s="310">
        <f>SUM(D167:D180)</f>
        <v>26144</v>
      </c>
      <c r="E181" s="212">
        <f>SUM(E167:E180)</f>
        <v>26144</v>
      </c>
      <c r="F181" s="212">
        <f>SUM(F167:F180)</f>
        <v>0</v>
      </c>
      <c r="G181" s="177">
        <f t="shared" si="44"/>
        <v>26144</v>
      </c>
      <c r="H181" s="175">
        <f>IF(ISERROR(G181/$G$183),"",(G181/$G$183))</f>
        <v>1.0635043575040842E-2</v>
      </c>
      <c r="I181" s="213"/>
      <c r="J181" s="205"/>
      <c r="K181" s="205"/>
      <c r="M181" s="231">
        <f t="shared" si="43"/>
        <v>1.7313907284768213</v>
      </c>
      <c r="N181" s="237">
        <f>SUMMARY!M181</f>
        <v>0.9377733571321516</v>
      </c>
      <c r="O181" s="232"/>
      <c r="P181" s="172"/>
    </row>
    <row r="182" spans="1:16" s="41" customFormat="1">
      <c r="A182" s="40"/>
      <c r="C182" s="311"/>
      <c r="D182" s="311"/>
      <c r="E182" s="27"/>
      <c r="F182" s="27"/>
      <c r="G182" s="27"/>
      <c r="H182" s="180"/>
      <c r="J182" s="133"/>
      <c r="K182" s="133"/>
    </row>
    <row r="183" spans="1:16" s="41" customFormat="1">
      <c r="A183" s="214"/>
      <c r="B183" s="215" t="s">
        <v>246</v>
      </c>
      <c r="C183" s="310">
        <f>SUM(C21:C181)/2</f>
        <v>2835455</v>
      </c>
      <c r="D183" s="310">
        <f>SUM(D21:D181)/2</f>
        <v>-377167</v>
      </c>
      <c r="E183" s="252">
        <f>SUM(E21:E181)/2</f>
        <v>2458288</v>
      </c>
      <c r="F183" s="173">
        <f>SUM(F21:F181)/2</f>
        <v>0</v>
      </c>
      <c r="G183" s="173">
        <f>SUM(G21:G181)/2</f>
        <v>2458288</v>
      </c>
      <c r="H183" s="175">
        <f>IF(ISERROR(G183/$G$183),"",(G183/$G$183))</f>
        <v>1</v>
      </c>
      <c r="J183" s="255">
        <f>SUM(J21:J181)</f>
        <v>97533</v>
      </c>
      <c r="K183" s="255">
        <f>SUM(K21:K181)</f>
        <v>98379</v>
      </c>
      <c r="M183" s="231">
        <f>IFERROR(G183/G$198,0)</f>
        <v>162.8005298013245</v>
      </c>
      <c r="N183" s="237">
        <f>SUMMARY!M183</f>
        <v>172.52978830860349</v>
      </c>
      <c r="P183" s="172">
        <f>SUM(P57:P181)</f>
        <v>0.8</v>
      </c>
    </row>
    <row r="184" spans="1:16" s="41" customFormat="1">
      <c r="A184" s="40"/>
      <c r="B184" s="113"/>
      <c r="C184" s="311"/>
      <c r="D184" s="311"/>
      <c r="E184" s="27"/>
      <c r="F184" s="27"/>
      <c r="G184" s="27"/>
      <c r="J184" s="133"/>
      <c r="K184" s="133"/>
    </row>
    <row r="185" spans="1:16" s="41" customFormat="1">
      <c r="A185" s="40"/>
      <c r="B185" s="113"/>
      <c r="C185" s="311"/>
      <c r="D185" s="311"/>
      <c r="E185" s="27"/>
      <c r="F185" s="27"/>
      <c r="G185" s="27"/>
      <c r="J185" s="133"/>
      <c r="K185" s="133"/>
    </row>
    <row r="186" spans="1:16" s="41" customFormat="1" ht="13.5" thickBot="1">
      <c r="A186" s="40"/>
      <c r="B186" s="216" t="s">
        <v>146</v>
      </c>
      <c r="C186" s="318">
        <f>'[15]Sch C'!D204</f>
        <v>2835455</v>
      </c>
      <c r="D186" s="311"/>
      <c r="E186" s="27"/>
      <c r="F186" s="27"/>
      <c r="G186" s="27"/>
      <c r="J186" s="133"/>
      <c r="K186" s="133"/>
      <c r="M186" s="231"/>
      <c r="N186" s="237"/>
    </row>
    <row r="187" spans="1:16" s="41" customFormat="1" ht="13.5" thickTop="1">
      <c r="A187" s="40"/>
      <c r="B187" s="113" t="s">
        <v>180</v>
      </c>
      <c r="C187" s="310">
        <f>C183-C186</f>
        <v>0</v>
      </c>
      <c r="D187"/>
      <c r="E187" s="27"/>
      <c r="F187" s="27"/>
      <c r="G187" s="27"/>
      <c r="J187" s="133"/>
      <c r="K187" s="133"/>
    </row>
    <row r="188" spans="1:16" s="41" customFormat="1">
      <c r="A188" s="40"/>
      <c r="B188" s="217"/>
      <c r="C188" s="319"/>
      <c r="D188" s="319"/>
      <c r="E188" s="35"/>
      <c r="F188" s="35"/>
      <c r="G188" s="35"/>
      <c r="H188" s="172"/>
      <c r="J188" s="133"/>
      <c r="K188" s="133"/>
    </row>
    <row r="189" spans="1:16" s="41" customFormat="1">
      <c r="A189" s="40"/>
      <c r="B189" s="215"/>
      <c r="C189" s="311"/>
      <c r="D189" s="311"/>
      <c r="E189" s="27"/>
      <c r="F189" s="27"/>
      <c r="G189" s="27"/>
      <c r="J189" s="133"/>
      <c r="K189" s="133"/>
    </row>
    <row r="190" spans="1:16" s="41" customFormat="1">
      <c r="A190" s="40"/>
      <c r="B190" s="215" t="s">
        <v>247</v>
      </c>
      <c r="C190" s="310">
        <f>C17-C183</f>
        <v>86852.200000000186</v>
      </c>
      <c r="D190" s="310">
        <f>D17-D183</f>
        <v>377167</v>
      </c>
      <c r="E190" s="253">
        <f>E17-E183</f>
        <v>464019.20000000019</v>
      </c>
      <c r="F190" s="174">
        <f>F17-F183</f>
        <v>0</v>
      </c>
      <c r="G190" s="174">
        <f>G17-G183</f>
        <v>464019.20000000019</v>
      </c>
      <c r="J190" s="133"/>
      <c r="K190" s="133"/>
      <c r="M190" s="231">
        <f>IFERROR(G190/G$198,0)</f>
        <v>30.729748344370872</v>
      </c>
      <c r="N190" s="237">
        <f>SUMMARY!M190</f>
        <v>14.272084985398237</v>
      </c>
    </row>
    <row r="191" spans="1:16" s="41" customFormat="1">
      <c r="A191" s="40"/>
      <c r="B191" s="215"/>
      <c r="C191" s="311"/>
      <c r="D191" s="311"/>
      <c r="E191" s="27"/>
      <c r="F191" s="27"/>
      <c r="G191" s="27"/>
      <c r="J191" s="133"/>
      <c r="K191" s="133"/>
    </row>
    <row r="192" spans="1:16" s="41" customFormat="1">
      <c r="A192" s="40"/>
      <c r="B192" s="215"/>
      <c r="C192" s="311"/>
      <c r="D192" s="311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311"/>
      <c r="D193" s="311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320">
        <f>'[15]Sch D'!C9</f>
        <v>15077</v>
      </c>
      <c r="D194" s="321"/>
      <c r="E194" s="258">
        <f>C194+D194</f>
        <v>15077</v>
      </c>
      <c r="F194" s="218"/>
      <c r="G194" s="219">
        <f>E194+F194</f>
        <v>15077</v>
      </c>
      <c r="H194" s="175">
        <f>IF(ISERROR(G194/$G$198),"",(G194/$G$198))</f>
        <v>0.99847682119205294</v>
      </c>
      <c r="I194" s="41"/>
      <c r="J194" s="133"/>
      <c r="K194" s="133"/>
    </row>
    <row r="195" spans="1:11">
      <c r="A195" s="40"/>
      <c r="B195" s="113" t="s">
        <v>249</v>
      </c>
      <c r="C195" s="320">
        <f>'[15]Sch D'!D9</f>
        <v>0</v>
      </c>
      <c r="D195" s="321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320">
        <f>'[15]Sch D'!E9</f>
        <v>0</v>
      </c>
      <c r="D196" s="321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320">
        <f>'[15]Sch D'!F9</f>
        <v>23</v>
      </c>
      <c r="D197" s="321"/>
      <c r="E197" s="221">
        <f>C197+D197</f>
        <v>23</v>
      </c>
      <c r="F197" s="220"/>
      <c r="G197" s="221">
        <f>E197+F197</f>
        <v>23</v>
      </c>
      <c r="H197" s="175">
        <f>IF(ISERROR(G197/$G$198),"",(G197/$G$198))</f>
        <v>1.5231788079470199E-3</v>
      </c>
      <c r="I197" s="41"/>
      <c r="J197" s="133"/>
      <c r="K197" s="133"/>
    </row>
    <row r="198" spans="1:11">
      <c r="A198" s="40"/>
      <c r="B198" s="222" t="s">
        <v>89</v>
      </c>
      <c r="C198" s="320">
        <f>SUM(C194:C197)</f>
        <v>15100</v>
      </c>
      <c r="D198" s="321"/>
      <c r="E198" s="259">
        <f>SUM(E194:E197)</f>
        <v>15100</v>
      </c>
      <c r="F198" s="223">
        <f>SUM(F194:F197)</f>
        <v>0</v>
      </c>
      <c r="G198" s="223">
        <f>SUM(G194:G197)</f>
        <v>15100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322"/>
      <c r="D199" s="323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319"/>
      <c r="D200" s="324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325">
        <f>'[15]Sch D'!G22</f>
        <v>50</v>
      </c>
      <c r="D201" s="326"/>
      <c r="E201" s="258">
        <f>C201+D201</f>
        <v>50</v>
      </c>
      <c r="F201" s="218"/>
      <c r="G201" s="225">
        <f>E201+F201</f>
        <v>50</v>
      </c>
      <c r="H201" s="41"/>
      <c r="I201" s="41"/>
      <c r="J201" s="133"/>
      <c r="K201" s="133"/>
    </row>
    <row r="202" spans="1:11">
      <c r="A202" s="40"/>
      <c r="B202" s="115" t="s">
        <v>310</v>
      </c>
      <c r="C202" s="325">
        <f>'[15]Sch D'!G24</f>
        <v>50</v>
      </c>
      <c r="D202" s="326"/>
      <c r="E202" s="258">
        <f>C202+D202</f>
        <v>50</v>
      </c>
      <c r="F202" s="220"/>
      <c r="G202" s="225">
        <f>E202+F202</f>
        <v>50</v>
      </c>
      <c r="H202" s="41"/>
      <c r="I202" s="41"/>
      <c r="J202" s="133"/>
      <c r="K202" s="133"/>
    </row>
    <row r="203" spans="1:11">
      <c r="A203" s="40"/>
      <c r="B203" s="115" t="s">
        <v>90</v>
      </c>
      <c r="C203" s="325">
        <f>$C$4-$C$3+1</f>
        <v>365</v>
      </c>
      <c r="D203" s="324"/>
      <c r="E203" s="225">
        <f>C203</f>
        <v>365</v>
      </c>
      <c r="F203" s="295"/>
      <c r="G203" s="225">
        <f>C203</f>
        <v>365</v>
      </c>
      <c r="H203" s="41"/>
      <c r="I203" s="41"/>
      <c r="J203" s="133"/>
      <c r="K203" s="133"/>
    </row>
    <row r="204" spans="1:11">
      <c r="A204" s="40"/>
      <c r="B204" s="115"/>
      <c r="C204" s="319"/>
      <c r="D204" s="324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320">
        <f>'[15]Sch D'!G28</f>
        <v>18250</v>
      </c>
      <c r="D205" s="327"/>
      <c r="E205" s="254">
        <f>E201*E203</f>
        <v>18250</v>
      </c>
      <c r="F205" s="254">
        <f>G201*F203</f>
        <v>0</v>
      </c>
      <c r="G205" s="218">
        <f>G201*G203</f>
        <v>18250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328">
        <f>'[15]Sch D'!G30</f>
        <v>0.82739726027397265</v>
      </c>
      <c r="D206" s="324"/>
      <c r="E206" s="260">
        <f>IFERROR(E198/E205,"0")</f>
        <v>0.82739726027397265</v>
      </c>
      <c r="F206" s="293" t="str">
        <f>IFERROR(F198/F205,"")</f>
        <v/>
      </c>
      <c r="G206" s="227">
        <f>G198/G205</f>
        <v>0.82739726027397265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328">
        <f>'[15]Sch D'!G32</f>
        <v>0.82613698630136989</v>
      </c>
      <c r="D207" s="324"/>
      <c r="E207" s="260">
        <f>IFERROR((E194+E195)/E205,"0")</f>
        <v>0.82613698630136989</v>
      </c>
      <c r="F207" s="293" t="str">
        <f>IFERROR(((F194+F195)/F205),"")</f>
        <v/>
      </c>
      <c r="G207" s="227">
        <f>(G194+G195)/G205</f>
        <v>0.82613698630136989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328">
        <f>'[15]Sch D'!G34</f>
        <v>0.99847682119205294</v>
      </c>
      <c r="D208" s="324"/>
      <c r="E208" s="260">
        <f>IFERROR(E207/E206,"0")</f>
        <v>0.99847682119205294</v>
      </c>
      <c r="F208" s="293" t="str">
        <f>IFERROR(F207/F206,"")</f>
        <v/>
      </c>
      <c r="G208" s="227">
        <f>G207/G206</f>
        <v>0.99847682119205294</v>
      </c>
      <c r="H208" s="41"/>
      <c r="I208" s="41"/>
      <c r="J208" s="133"/>
      <c r="K208" s="133"/>
    </row>
    <row r="209" spans="1:11">
      <c r="A209" s="40"/>
      <c r="C209" s="311"/>
      <c r="D209" s="311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C210" s="314"/>
      <c r="D210" s="314"/>
      <c r="F210" s="49" t="s">
        <v>305</v>
      </c>
      <c r="G210" s="261">
        <v>185.60869565217391</v>
      </c>
    </row>
    <row r="211" spans="1:11">
      <c r="C211" s="314"/>
      <c r="D211" s="314"/>
      <c r="F211" s="49" t="s">
        <v>306</v>
      </c>
      <c r="G211" s="228" t="s">
        <v>368</v>
      </c>
    </row>
    <row r="212" spans="1:11">
      <c r="C212" s="314"/>
      <c r="D212" s="314"/>
      <c r="F212" s="49" t="s">
        <v>307</v>
      </c>
      <c r="G212" s="228" t="s">
        <v>368</v>
      </c>
    </row>
    <row r="213" spans="1:11">
      <c r="C213" s="314"/>
      <c r="D213" s="314"/>
      <c r="F213" s="49" t="s">
        <v>308</v>
      </c>
      <c r="G213" s="228" t="s">
        <v>368</v>
      </c>
    </row>
    <row r="214" spans="1:11">
      <c r="C214" s="314"/>
      <c r="D214" s="314"/>
    </row>
    <row r="215" spans="1:11">
      <c r="C215" s="314"/>
      <c r="D215" s="314"/>
    </row>
    <row r="216" spans="1:11">
      <c r="C216" s="314"/>
      <c r="D216" s="314"/>
    </row>
  </sheetData>
  <phoneticPr fontId="0" type="noConversion"/>
  <conditionalFormatting sqref="D2">
    <cfRule type="cellIs" dxfId="9" priority="2" stopIfTrue="1" operator="equal">
      <formula>0</formula>
    </cfRule>
  </conditionalFormatting>
  <conditionalFormatting sqref="C2">
    <cfRule type="cellIs" dxfId="8" priority="1" stopIfTrue="1" operator="equal">
      <formula>0</formula>
    </cfRule>
  </conditionalFormatting>
  <printOptions horizontalCentered="1" gridLinesSet="0"/>
  <pageMargins left="0.25" right="0.2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>
    <tabColor rgb="FFFFFF00"/>
    <pageSetUpPr fitToPage="1"/>
  </sheetPr>
  <dimension ref="A1:P213"/>
  <sheetViews>
    <sheetView showGridLines="0" zoomScale="90" zoomScaleNormal="90" workbookViewId="0">
      <selection activeCell="D1" sqref="D1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4" width="11.69921875" style="50"/>
    <col min="15" max="15" width="14.296875" style="50" bestFit="1" customWidth="1"/>
    <col min="16" max="16" width="20.296875" style="50" bestFit="1" customWidth="1"/>
    <col min="17" max="16384" width="11.69921875" style="50"/>
  </cols>
  <sheetData>
    <row r="1" spans="1:16" ht="22.5">
      <c r="A1" s="157"/>
      <c r="B1" s="153" t="s">
        <v>333</v>
      </c>
      <c r="C1" s="277"/>
    </row>
    <row r="2" spans="1:16" ht="23" customHeight="1">
      <c r="A2" s="154" t="s">
        <v>401</v>
      </c>
      <c r="B2" s="155" t="s">
        <v>184</v>
      </c>
      <c r="C2" s="257" t="s">
        <v>365</v>
      </c>
      <c r="D2" s="257"/>
      <c r="E2" s="24"/>
    </row>
    <row r="3" spans="1:16">
      <c r="A3" s="23"/>
      <c r="B3" s="50" t="s">
        <v>185</v>
      </c>
      <c r="C3" s="266">
        <f>'[16]Sch A pg 1'!C39</f>
        <v>42917</v>
      </c>
      <c r="D3" s="24"/>
      <c r="E3" s="157"/>
    </row>
    <row r="4" spans="1:16">
      <c r="A4" s="23"/>
      <c r="B4" s="158" t="s">
        <v>186</v>
      </c>
      <c r="C4" s="159">
        <f>'[16]Sch A pg 1'!G39</f>
        <v>43281</v>
      </c>
      <c r="D4" s="24"/>
      <c r="E4" s="160"/>
      <c r="G4" s="161"/>
    </row>
    <row r="5" spans="1:16">
      <c r="A5" s="23"/>
      <c r="B5" s="158"/>
      <c r="C5" s="162"/>
      <c r="D5" s="24"/>
      <c r="E5" s="157"/>
      <c r="G5" s="161"/>
    </row>
    <row r="6" spans="1:16">
      <c r="A6" s="23"/>
      <c r="B6" s="158"/>
      <c r="C6" s="162"/>
      <c r="D6" s="24"/>
    </row>
    <row r="7" spans="1:16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51">
        <v>7</v>
      </c>
      <c r="K7" s="51">
        <v>8</v>
      </c>
      <c r="M7" s="157">
        <v>9</v>
      </c>
      <c r="N7" s="157">
        <v>10</v>
      </c>
      <c r="O7" s="157">
        <v>11</v>
      </c>
      <c r="P7" s="157">
        <v>12</v>
      </c>
    </row>
    <row r="8" spans="1:16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  <c r="M8" s="167" t="s">
        <v>352</v>
      </c>
      <c r="N8" s="167" t="s">
        <v>353</v>
      </c>
      <c r="O8" s="167" t="s">
        <v>354</v>
      </c>
      <c r="P8" s="167" t="s">
        <v>355</v>
      </c>
    </row>
    <row r="9" spans="1:16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  <c r="M9" s="233" t="s">
        <v>356</v>
      </c>
      <c r="N9" s="233" t="s">
        <v>352</v>
      </c>
      <c r="O9" s="233" t="s">
        <v>357</v>
      </c>
      <c r="P9" s="233" t="s">
        <v>358</v>
      </c>
    </row>
    <row r="10" spans="1:16">
      <c r="A10" s="23"/>
      <c r="C10" s="162"/>
      <c r="D10" s="24"/>
      <c r="F10" s="24"/>
      <c r="G10" s="24"/>
    </row>
    <row r="11" spans="1:16" s="41" customFormat="1">
      <c r="A11" s="40" t="s">
        <v>335</v>
      </c>
      <c r="B11" s="171" t="s">
        <v>190</v>
      </c>
      <c r="C11" s="27"/>
      <c r="D11" s="27"/>
      <c r="E11" s="27"/>
      <c r="F11" s="27"/>
      <c r="G11" s="27"/>
      <c r="H11" s="172"/>
      <c r="J11" s="133"/>
      <c r="K11" s="133"/>
    </row>
    <row r="12" spans="1:16" s="41" customFormat="1">
      <c r="A12" s="127" t="s">
        <v>62</v>
      </c>
      <c r="B12" s="113" t="s">
        <v>191</v>
      </c>
      <c r="C12" s="267">
        <f>'[16]Sch B'!E10</f>
        <v>5411888</v>
      </c>
      <c r="D12" s="267">
        <f>'[16]Sch B'!G10</f>
        <v>0</v>
      </c>
      <c r="E12" s="253">
        <f>SUM(C12:D12)</f>
        <v>5411888</v>
      </c>
      <c r="F12" s="174"/>
      <c r="G12" s="174">
        <f>IF(ISERROR(E12+F12)," ",(E12+F12))</f>
        <v>5411888</v>
      </c>
      <c r="H12" s="175">
        <f t="shared" ref="H12:H17" si="0">IF(ISERROR(G12/$G$17),"",(G12/$G$17))</f>
        <v>0.97016258088664875</v>
      </c>
      <c r="J12" s="240" t="s">
        <v>346</v>
      </c>
      <c r="K12" s="241">
        <f>G17</f>
        <v>5578331</v>
      </c>
      <c r="M12" s="231">
        <f>IFERROR(G12/G$194,0)</f>
        <v>181.32100378597514</v>
      </c>
      <c r="N12" s="235">
        <f>SUMMARY!M12</f>
        <v>184.6118644900132</v>
      </c>
    </row>
    <row r="13" spans="1:16" s="41" customFormat="1">
      <c r="A13" s="127" t="s">
        <v>64</v>
      </c>
      <c r="B13" s="113" t="s">
        <v>192</v>
      </c>
      <c r="C13" s="267">
        <f>'[16]Sch B'!E15</f>
        <v>0</v>
      </c>
      <c r="D13" s="267">
        <f>'[16]Sch B'!G15</f>
        <v>0</v>
      </c>
      <c r="E13" s="253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42" t="s">
        <v>347</v>
      </c>
      <c r="K13" s="243">
        <f>G183</f>
        <v>4801478.51</v>
      </c>
      <c r="M13" s="231">
        <f>IFERROR(G13/G$195,0)</f>
        <v>0</v>
      </c>
      <c r="N13" s="235">
        <f>SUMMARY!M13</f>
        <v>273.59202306583376</v>
      </c>
    </row>
    <row r="14" spans="1:16" s="41" customFormat="1">
      <c r="A14" s="127" t="s">
        <v>66</v>
      </c>
      <c r="B14" s="113" t="s">
        <v>193</v>
      </c>
      <c r="C14" s="267">
        <f>'[16]Sch B'!E20</f>
        <v>0</v>
      </c>
      <c r="D14" s="267">
        <f>'[16]Sch B'!G20</f>
        <v>0</v>
      </c>
      <c r="E14" s="253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42" t="s">
        <v>348</v>
      </c>
      <c r="K14" s="243">
        <f>G198</f>
        <v>29847</v>
      </c>
      <c r="M14" s="231">
        <f>IFERROR(G14/G$196,0)</f>
        <v>0</v>
      </c>
      <c r="N14" s="235">
        <f>SUMMARY!M14</f>
        <v>185.53</v>
      </c>
    </row>
    <row r="15" spans="1:16" s="41" customFormat="1">
      <c r="A15" s="127" t="s">
        <v>68</v>
      </c>
      <c r="B15" s="179" t="s">
        <v>194</v>
      </c>
      <c r="C15" s="267">
        <f>'[16]Sch B'!E25</f>
        <v>0</v>
      </c>
      <c r="D15" s="267">
        <f>'[16]Sch B'!G25</f>
        <v>0</v>
      </c>
      <c r="E15" s="253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42" t="s">
        <v>349</v>
      </c>
      <c r="K15" s="243">
        <f>G201</f>
        <v>82</v>
      </c>
      <c r="M15" s="231">
        <f>IFERROR(G15/G$197,0)</f>
        <v>0</v>
      </c>
      <c r="N15" s="235">
        <f>SUMMARY!M15</f>
        <v>261.3311004784689</v>
      </c>
    </row>
    <row r="16" spans="1:16" s="41" customFormat="1">
      <c r="A16" s="127" t="s">
        <v>145</v>
      </c>
      <c r="B16" s="115" t="s">
        <v>195</v>
      </c>
      <c r="C16" s="267">
        <f>'[16]Sch B'!E40</f>
        <v>178326</v>
      </c>
      <c r="D16" s="267">
        <f>'[16]Sch B'!G40</f>
        <v>-11883</v>
      </c>
      <c r="E16" s="253">
        <f t="shared" si="1"/>
        <v>166443</v>
      </c>
      <c r="F16" s="177"/>
      <c r="G16" s="177">
        <f>IF(ISERROR(E16+F16),"",(E16+F16))</f>
        <v>166443</v>
      </c>
      <c r="H16" s="178">
        <f t="shared" si="0"/>
        <v>2.9837419113351287E-2</v>
      </c>
      <c r="J16" s="242" t="s">
        <v>350</v>
      </c>
      <c r="K16" s="243">
        <f>G205</f>
        <v>29930</v>
      </c>
      <c r="M16" s="238" t="s">
        <v>196</v>
      </c>
      <c r="N16" s="236" t="str">
        <f>SUMMARY!M16</f>
        <v>n/a</v>
      </c>
    </row>
    <row r="17" spans="1:14" s="41" customFormat="1">
      <c r="A17" s="40"/>
      <c r="B17" s="179" t="s">
        <v>91</v>
      </c>
      <c r="C17" s="267">
        <f>SUM(C12:C16)</f>
        <v>5590214</v>
      </c>
      <c r="D17" s="267">
        <f>SUM(D12:D16)</f>
        <v>-11883</v>
      </c>
      <c r="E17" s="177">
        <f>SUM(E12:E16)</f>
        <v>5578331</v>
      </c>
      <c r="F17" s="177">
        <f>SUM(F12:F16)</f>
        <v>0</v>
      </c>
      <c r="G17" s="177">
        <f>IF(ISERROR(E17+F17),"",(E17+F17))</f>
        <v>5578331</v>
      </c>
      <c r="H17" s="178">
        <f t="shared" si="0"/>
        <v>1</v>
      </c>
      <c r="J17" s="242"/>
      <c r="K17" s="243"/>
      <c r="M17" s="231">
        <f>IFERROR(G17/G$198,0)</f>
        <v>186.89754414178981</v>
      </c>
      <c r="N17" s="235">
        <f>SUMMARY!M17</f>
        <v>186.80187329400172</v>
      </c>
    </row>
    <row r="18" spans="1:14" s="41" customFormat="1">
      <c r="A18" s="40"/>
      <c r="B18" s="179"/>
      <c r="C18" s="27"/>
      <c r="D18" s="27"/>
      <c r="E18" s="27"/>
      <c r="F18" s="27"/>
      <c r="G18" s="27"/>
      <c r="H18" s="180"/>
      <c r="J18" s="242" t="s">
        <v>188</v>
      </c>
      <c r="K18" s="243">
        <f>J183</f>
        <v>181264.75</v>
      </c>
    </row>
    <row r="19" spans="1:14">
      <c r="A19" s="30" t="s">
        <v>336</v>
      </c>
      <c r="B19" s="181" t="s">
        <v>157</v>
      </c>
      <c r="C19" s="162"/>
      <c r="D19" s="24"/>
      <c r="F19" s="24"/>
      <c r="G19" s="24"/>
      <c r="J19" s="244" t="s">
        <v>309</v>
      </c>
      <c r="K19" s="245">
        <f>K183</f>
        <v>192015.95</v>
      </c>
    </row>
    <row r="20" spans="1:14">
      <c r="A20" s="182" t="s">
        <v>197</v>
      </c>
      <c r="B20" s="158" t="s">
        <v>19</v>
      </c>
    </row>
    <row r="21" spans="1:14" s="41" customFormat="1">
      <c r="A21" s="127" t="s">
        <v>198</v>
      </c>
      <c r="B21" s="113" t="s">
        <v>20</v>
      </c>
      <c r="C21" s="267">
        <f>'[16]Sch C'!D10</f>
        <v>42750</v>
      </c>
      <c r="D21" s="267">
        <f>'[16]Sch C'!F10</f>
        <v>2723.09</v>
      </c>
      <c r="E21" s="253">
        <f t="shared" ref="E21:E56" si="2">SUM(C21:D21)</f>
        <v>45473.09</v>
      </c>
      <c r="F21" s="174"/>
      <c r="G21" s="174">
        <f t="shared" ref="G21:G57" si="3">IF(ISERROR(E21+F21),"",(E21+F21))</f>
        <v>45473.09</v>
      </c>
      <c r="H21" s="175">
        <f>IF(ISERROR(G21/$G$183),"",(G21/$G$183))</f>
        <v>9.4706432415127065E-3</v>
      </c>
      <c r="J21" s="255">
        <v>990.21</v>
      </c>
      <c r="K21" s="255">
        <v>1172.55</v>
      </c>
      <c r="M21" s="231">
        <f>IFERROR(G21/G$198,0)</f>
        <v>1.5235397192347639</v>
      </c>
      <c r="N21" s="237">
        <f>SUMMARY!M21</f>
        <v>4.89361837414104</v>
      </c>
    </row>
    <row r="22" spans="1:14" s="41" customFormat="1">
      <c r="A22" s="127" t="s">
        <v>199</v>
      </c>
      <c r="B22" s="113" t="s">
        <v>200</v>
      </c>
      <c r="C22" s="267">
        <f>'[16]Sch C'!D11</f>
        <v>0</v>
      </c>
      <c r="D22" s="267">
        <f>'[16]Sch C'!F11</f>
        <v>0</v>
      </c>
      <c r="E22" s="253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  <c r="M22" s="231">
        <f t="shared" ref="M22:M57" si="5">IFERROR(G22/G$198,0)</f>
        <v>0</v>
      </c>
      <c r="N22" s="237">
        <f>SUMMARY!M22</f>
        <v>0.49748613628002669</v>
      </c>
    </row>
    <row r="23" spans="1:14" s="41" customFormat="1">
      <c r="A23" s="127" t="s">
        <v>201</v>
      </c>
      <c r="B23" s="113" t="s">
        <v>22</v>
      </c>
      <c r="C23" s="267">
        <f>'[16]Sch C'!D12</f>
        <v>66875</v>
      </c>
      <c r="D23" s="267">
        <f>'[16]Sch C'!F12</f>
        <v>4310.22</v>
      </c>
      <c r="E23" s="253">
        <f t="shared" si="2"/>
        <v>71185.22</v>
      </c>
      <c r="F23" s="177"/>
      <c r="G23" s="177">
        <f t="shared" si="3"/>
        <v>71185.22</v>
      </c>
      <c r="H23" s="175">
        <f t="shared" si="4"/>
        <v>1.4825687515156661E-2</v>
      </c>
      <c r="J23" s="183">
        <v>3957.1</v>
      </c>
      <c r="K23" s="183">
        <v>4322.16</v>
      </c>
      <c r="M23" s="231">
        <f t="shared" si="5"/>
        <v>2.3850041880255972</v>
      </c>
      <c r="N23" s="237">
        <f>SUMMARY!M23</f>
        <v>3.2351822835056927</v>
      </c>
    </row>
    <row r="24" spans="1:14" s="41" customFormat="1">
      <c r="A24" s="127" t="s">
        <v>202</v>
      </c>
      <c r="B24" s="113" t="s">
        <v>23</v>
      </c>
      <c r="C24" s="267">
        <f>'[16]Sch C'!D13</f>
        <v>564186</v>
      </c>
      <c r="D24" s="267">
        <f>'[16]Sch C'!F13</f>
        <v>-542217.69999999995</v>
      </c>
      <c r="E24" s="253">
        <f t="shared" si="2"/>
        <v>21968.300000000047</v>
      </c>
      <c r="F24" s="177"/>
      <c r="G24" s="177">
        <f t="shared" si="3"/>
        <v>21968.300000000047</v>
      </c>
      <c r="H24" s="175">
        <f t="shared" si="4"/>
        <v>4.5753198632977011E-3</v>
      </c>
      <c r="J24" s="133"/>
      <c r="K24" s="133"/>
      <c r="M24" s="231">
        <f t="shared" si="5"/>
        <v>0.73603042181793976</v>
      </c>
      <c r="N24" s="237">
        <f>SUMMARY!M24</f>
        <v>2.430674269571576</v>
      </c>
    </row>
    <row r="25" spans="1:14" s="41" customFormat="1">
      <c r="A25" s="127" t="s">
        <v>164</v>
      </c>
      <c r="B25" s="113" t="s">
        <v>163</v>
      </c>
      <c r="C25" s="267">
        <f>'[16]Sch C'!D14</f>
        <v>19752</v>
      </c>
      <c r="D25" s="267">
        <f>'[16]Sch C'!F14</f>
        <v>0</v>
      </c>
      <c r="E25" s="253">
        <f t="shared" si="2"/>
        <v>19752</v>
      </c>
      <c r="F25" s="177"/>
      <c r="G25" s="177">
        <f t="shared" si="3"/>
        <v>19752</v>
      </c>
      <c r="H25" s="175">
        <f t="shared" si="4"/>
        <v>4.1137328760011468E-3</v>
      </c>
      <c r="J25" s="133"/>
      <c r="K25" s="133"/>
      <c r="M25" s="231">
        <f t="shared" si="5"/>
        <v>0.66177505276912252</v>
      </c>
      <c r="N25" s="237">
        <f>SUMMARY!M25</f>
        <v>8.9708827817366776E-2</v>
      </c>
    </row>
    <row r="26" spans="1:14" s="41" customFormat="1">
      <c r="A26" s="127" t="s">
        <v>203</v>
      </c>
      <c r="B26" s="113" t="s">
        <v>24</v>
      </c>
      <c r="C26" s="267">
        <f>'[16]Sch C'!D15</f>
        <v>0</v>
      </c>
      <c r="D26" s="267">
        <f>'[16]Sch C'!F15</f>
        <v>0</v>
      </c>
      <c r="E26" s="253">
        <f t="shared" si="2"/>
        <v>0</v>
      </c>
      <c r="F26" s="177"/>
      <c r="G26" s="177">
        <f t="shared" si="3"/>
        <v>0</v>
      </c>
      <c r="H26" s="175">
        <f t="shared" si="4"/>
        <v>0</v>
      </c>
      <c r="J26" s="133"/>
      <c r="K26" s="133"/>
      <c r="M26" s="231">
        <f t="shared" si="5"/>
        <v>0</v>
      </c>
      <c r="N26" s="237">
        <f>SUMMARY!M26</f>
        <v>1.9962086756684334</v>
      </c>
    </row>
    <row r="27" spans="1:14" s="41" customFormat="1">
      <c r="A27" s="127" t="s">
        <v>204</v>
      </c>
      <c r="B27" s="113" t="s">
        <v>165</v>
      </c>
      <c r="C27" s="267">
        <f>'[16]Sch C'!D16</f>
        <v>357060</v>
      </c>
      <c r="D27" s="267">
        <f>'[16]Sch C'!F16</f>
        <v>-4124.16</v>
      </c>
      <c r="E27" s="253">
        <f t="shared" si="2"/>
        <v>352935.84</v>
      </c>
      <c r="F27" s="177"/>
      <c r="G27" s="177">
        <f t="shared" si="3"/>
        <v>352935.84</v>
      </c>
      <c r="H27" s="175">
        <f t="shared" si="4"/>
        <v>7.3505658572654953E-2</v>
      </c>
      <c r="J27" s="133"/>
      <c r="K27" s="133"/>
      <c r="M27" s="231">
        <f t="shared" si="5"/>
        <v>11.824834656749422</v>
      </c>
      <c r="N27" s="237">
        <f>SUMMARY!M27</f>
        <v>6.3970053910681761</v>
      </c>
    </row>
    <row r="28" spans="1:14" s="41" customFormat="1">
      <c r="A28" s="127" t="s">
        <v>205</v>
      </c>
      <c r="B28" s="113" t="s">
        <v>25</v>
      </c>
      <c r="C28" s="267">
        <f>'[16]Sch C'!D17</f>
        <v>0</v>
      </c>
      <c r="D28" s="267">
        <f>'[16]Sch C'!F17</f>
        <v>0</v>
      </c>
      <c r="E28" s="253">
        <f t="shared" si="2"/>
        <v>0</v>
      </c>
      <c r="F28" s="177"/>
      <c r="G28" s="177">
        <f t="shared" si="3"/>
        <v>0</v>
      </c>
      <c r="H28" s="175">
        <f t="shared" si="4"/>
        <v>0</v>
      </c>
      <c r="J28" s="133"/>
      <c r="K28" s="133"/>
      <c r="M28" s="231">
        <f t="shared" si="5"/>
        <v>0</v>
      </c>
      <c r="N28" s="237">
        <f>SUMMARY!M28</f>
        <v>0.11687604176601765</v>
      </c>
    </row>
    <row r="29" spans="1:14" s="41" customFormat="1">
      <c r="A29" s="127" t="s">
        <v>206</v>
      </c>
      <c r="B29" s="113" t="s">
        <v>26</v>
      </c>
      <c r="C29" s="267">
        <f>'[16]Sch C'!D18</f>
        <v>10042</v>
      </c>
      <c r="D29" s="267">
        <f>'[16]Sch C'!F18</f>
        <v>0</v>
      </c>
      <c r="E29" s="253">
        <f t="shared" si="2"/>
        <v>10042</v>
      </c>
      <c r="F29" s="177"/>
      <c r="G29" s="177">
        <f t="shared" si="3"/>
        <v>10042</v>
      </c>
      <c r="H29" s="175">
        <f t="shared" si="4"/>
        <v>2.0914391221548965E-3</v>
      </c>
      <c r="J29" s="133"/>
      <c r="K29" s="133"/>
      <c r="M29" s="231">
        <f t="shared" si="5"/>
        <v>0.33644922437765939</v>
      </c>
      <c r="N29" s="237">
        <f>SUMMARY!M29</f>
        <v>0.78350101508318237</v>
      </c>
    </row>
    <row r="30" spans="1:14" s="41" customFormat="1">
      <c r="A30" s="127" t="s">
        <v>207</v>
      </c>
      <c r="B30" s="113" t="s">
        <v>208</v>
      </c>
      <c r="C30" s="267">
        <f>'[16]Sch C'!D19</f>
        <v>15785</v>
      </c>
      <c r="D30" s="267">
        <f>'[16]Sch C'!F19</f>
        <v>0</v>
      </c>
      <c r="E30" s="253">
        <f t="shared" si="2"/>
        <v>15785</v>
      </c>
      <c r="F30" s="177"/>
      <c r="G30" s="177">
        <f t="shared" si="3"/>
        <v>15785</v>
      </c>
      <c r="H30" s="175">
        <f t="shared" si="4"/>
        <v>3.2875290323854849E-3</v>
      </c>
      <c r="J30" s="133"/>
      <c r="K30" s="133"/>
      <c r="M30" s="231">
        <f t="shared" si="5"/>
        <v>0.5288638724159882</v>
      </c>
      <c r="N30" s="237">
        <f>SUMMARY!M30</f>
        <v>0.40083114193451697</v>
      </c>
    </row>
    <row r="31" spans="1:14" s="41" customFormat="1">
      <c r="A31" s="127" t="s">
        <v>209</v>
      </c>
      <c r="B31" s="113" t="s">
        <v>210</v>
      </c>
      <c r="C31" s="267">
        <f>'[16]Sch C'!D20</f>
        <v>7098</v>
      </c>
      <c r="D31" s="267">
        <f>'[16]Sch C'!F20</f>
        <v>0</v>
      </c>
      <c r="E31" s="253">
        <f t="shared" si="2"/>
        <v>7098</v>
      </c>
      <c r="F31" s="177"/>
      <c r="G31" s="177">
        <f t="shared" si="3"/>
        <v>7098</v>
      </c>
      <c r="H31" s="175">
        <f t="shared" si="4"/>
        <v>1.4782946513697923E-3</v>
      </c>
      <c r="J31" s="133"/>
      <c r="K31" s="133"/>
      <c r="M31" s="231">
        <f t="shared" si="5"/>
        <v>0.23781284551211176</v>
      </c>
      <c r="N31" s="237">
        <f>SUMMARY!M31</f>
        <v>0.43509517256414104</v>
      </c>
    </row>
    <row r="32" spans="1:14" s="41" customFormat="1">
      <c r="A32" s="127" t="s">
        <v>211</v>
      </c>
      <c r="B32" s="113" t="s">
        <v>29</v>
      </c>
      <c r="C32" s="267">
        <f>'[16]Sch C'!D21</f>
        <v>15948</v>
      </c>
      <c r="D32" s="267">
        <f>'[16]Sch C'!F21</f>
        <v>0</v>
      </c>
      <c r="E32" s="253">
        <f t="shared" si="2"/>
        <v>15948</v>
      </c>
      <c r="F32" s="177"/>
      <c r="G32" s="177">
        <f t="shared" si="3"/>
        <v>15948</v>
      </c>
      <c r="H32" s="175">
        <f t="shared" si="4"/>
        <v>3.3214769089948506E-3</v>
      </c>
      <c r="J32" s="133"/>
      <c r="K32" s="133"/>
      <c r="M32" s="231">
        <f t="shared" si="5"/>
        <v>0.53432505779475326</v>
      </c>
      <c r="N32" s="237">
        <f>SUMMARY!M32</f>
        <v>0.49005045894476768</v>
      </c>
    </row>
    <row r="33" spans="1:14" s="41" customFormat="1">
      <c r="A33" s="40">
        <v>130</v>
      </c>
      <c r="B33" s="113" t="s">
        <v>166</v>
      </c>
      <c r="C33" s="267">
        <f>'[16]Sch C'!D22</f>
        <v>0</v>
      </c>
      <c r="D33" s="267">
        <f>'[16]Sch C'!F22</f>
        <v>0</v>
      </c>
      <c r="E33" s="253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  <c r="M33" s="231">
        <f t="shared" si="5"/>
        <v>0</v>
      </c>
      <c r="N33" s="237">
        <f>SUMMARY!M33</f>
        <v>0</v>
      </c>
    </row>
    <row r="34" spans="1:14" s="41" customFormat="1">
      <c r="A34" s="40">
        <v>140</v>
      </c>
      <c r="B34" s="113" t="s">
        <v>212</v>
      </c>
      <c r="C34" s="267">
        <f>'[16]Sch C'!D23</f>
        <v>8491</v>
      </c>
      <c r="D34" s="267">
        <f>'[16]Sch C'!F23</f>
        <v>0</v>
      </c>
      <c r="E34" s="253">
        <f t="shared" si="2"/>
        <v>8491</v>
      </c>
      <c r="F34" s="177"/>
      <c r="G34" s="177">
        <f t="shared" si="3"/>
        <v>8491</v>
      </c>
      <c r="H34" s="175">
        <f t="shared" si="4"/>
        <v>1.768413621411793E-3</v>
      </c>
      <c r="J34" s="133"/>
      <c r="K34" s="133"/>
      <c r="M34" s="231">
        <f t="shared" si="5"/>
        <v>0.28448420276744729</v>
      </c>
      <c r="N34" s="237">
        <f>SUMMARY!M34</f>
        <v>0.62292362123544942</v>
      </c>
    </row>
    <row r="35" spans="1:14" s="41" customFormat="1">
      <c r="A35" s="40">
        <v>150</v>
      </c>
      <c r="B35" s="113" t="s">
        <v>31</v>
      </c>
      <c r="C35" s="267">
        <f>'[16]Sch C'!D24</f>
        <v>0</v>
      </c>
      <c r="D35" s="267">
        <f>'[16]Sch C'!F24</f>
        <v>0</v>
      </c>
      <c r="E35" s="253">
        <f t="shared" si="2"/>
        <v>0</v>
      </c>
      <c r="F35" s="177"/>
      <c r="G35" s="177">
        <f t="shared" si="3"/>
        <v>0</v>
      </c>
      <c r="H35" s="175">
        <f t="shared" si="4"/>
        <v>0</v>
      </c>
      <c r="J35" s="133"/>
      <c r="K35" s="133"/>
      <c r="M35" s="231">
        <f t="shared" si="5"/>
        <v>0</v>
      </c>
      <c r="N35" s="237">
        <f>SUMMARY!M35</f>
        <v>0.42186212127405426</v>
      </c>
    </row>
    <row r="36" spans="1:14" s="41" customFormat="1">
      <c r="A36" s="40">
        <v>160</v>
      </c>
      <c r="B36" s="113" t="s">
        <v>32</v>
      </c>
      <c r="C36" s="267">
        <f>'[16]Sch C'!D25</f>
        <v>0</v>
      </c>
      <c r="D36" s="267">
        <f>'[16]Sch C'!F25</f>
        <v>0</v>
      </c>
      <c r="E36" s="253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  <c r="M36" s="231">
        <f t="shared" si="5"/>
        <v>0</v>
      </c>
      <c r="N36" s="237">
        <f>SUMMARY!M36</f>
        <v>0.28779311378469336</v>
      </c>
    </row>
    <row r="37" spans="1:14" s="41" customFormat="1">
      <c r="A37" s="40">
        <v>170</v>
      </c>
      <c r="B37" s="113" t="s">
        <v>33</v>
      </c>
      <c r="C37" s="267">
        <f>'[16]Sch C'!D26</f>
        <v>230116</v>
      </c>
      <c r="D37" s="267">
        <f>'[16]Sch C'!F26</f>
        <v>0</v>
      </c>
      <c r="E37" s="253">
        <f t="shared" si="2"/>
        <v>230116</v>
      </c>
      <c r="F37" s="177"/>
      <c r="G37" s="177">
        <f t="shared" si="3"/>
        <v>230116</v>
      </c>
      <c r="H37" s="175">
        <f t="shared" si="4"/>
        <v>4.7926071005157951E-2</v>
      </c>
      <c r="J37" s="133"/>
      <c r="K37" s="133"/>
      <c r="M37" s="231">
        <f t="shared" si="5"/>
        <v>7.7098535866251217</v>
      </c>
      <c r="N37" s="237">
        <f>SUMMARY!M37</f>
        <v>7.4287387080511769</v>
      </c>
    </row>
    <row r="38" spans="1:14" s="41" customFormat="1">
      <c r="A38" s="40">
        <v>180</v>
      </c>
      <c r="B38" s="113" t="s">
        <v>213</v>
      </c>
      <c r="C38" s="267">
        <f>'[16]Sch C'!D27</f>
        <v>0</v>
      </c>
      <c r="D38" s="267">
        <f>'[16]Sch C'!F27</f>
        <v>0</v>
      </c>
      <c r="E38" s="253">
        <f t="shared" si="2"/>
        <v>0</v>
      </c>
      <c r="F38" s="177"/>
      <c r="G38" s="177">
        <f t="shared" si="3"/>
        <v>0</v>
      </c>
      <c r="H38" s="175">
        <f t="shared" si="4"/>
        <v>0</v>
      </c>
      <c r="J38" s="133"/>
      <c r="K38" s="133"/>
      <c r="M38" s="231">
        <f t="shared" si="5"/>
        <v>0</v>
      </c>
      <c r="N38" s="237">
        <f>SUMMARY!M38</f>
        <v>3.4646492172278012E-2</v>
      </c>
    </row>
    <row r="39" spans="1:14" s="41" customFormat="1">
      <c r="A39" s="40">
        <v>190</v>
      </c>
      <c r="B39" s="113" t="s">
        <v>35</v>
      </c>
      <c r="C39" s="267">
        <f>'[16]Sch C'!D28</f>
        <v>0</v>
      </c>
      <c r="D39" s="267">
        <f>'[16]Sch C'!F28</f>
        <v>0</v>
      </c>
      <c r="E39" s="253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  <c r="M39" s="231">
        <f t="shared" si="5"/>
        <v>0</v>
      </c>
      <c r="N39" s="237">
        <f>SUMMARY!M39</f>
        <v>0</v>
      </c>
    </row>
    <row r="40" spans="1:14" s="41" customFormat="1">
      <c r="A40" s="40">
        <v>200</v>
      </c>
      <c r="B40" s="113" t="s">
        <v>36</v>
      </c>
      <c r="C40" s="267">
        <f>'[16]Sch C'!D29</f>
        <v>5949</v>
      </c>
      <c r="D40" s="267">
        <f>'[16]Sch C'!F29</f>
        <v>-5949</v>
      </c>
      <c r="E40" s="253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  <c r="M40" s="231">
        <f t="shared" si="5"/>
        <v>0</v>
      </c>
      <c r="N40" s="237">
        <f>SUMMARY!M40</f>
        <v>0</v>
      </c>
    </row>
    <row r="41" spans="1:14" s="41" customFormat="1">
      <c r="A41" s="40">
        <v>210</v>
      </c>
      <c r="B41" s="113" t="s">
        <v>37</v>
      </c>
      <c r="C41" s="267">
        <f>'[16]Sch C'!D30</f>
        <v>0</v>
      </c>
      <c r="D41" s="267">
        <f>'[16]Sch C'!F30</f>
        <v>0</v>
      </c>
      <c r="E41" s="253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  <c r="M41" s="231">
        <f t="shared" si="5"/>
        <v>0</v>
      </c>
      <c r="N41" s="237">
        <f>SUMMARY!M41</f>
        <v>0</v>
      </c>
    </row>
    <row r="42" spans="1:14" s="41" customFormat="1">
      <c r="A42" s="40">
        <v>220</v>
      </c>
      <c r="B42" s="113" t="s">
        <v>214</v>
      </c>
      <c r="C42" s="267">
        <f>'[16]Sch C'!D31</f>
        <v>63440</v>
      </c>
      <c r="D42" s="267">
        <f>'[16]Sch C'!F31</f>
        <v>0</v>
      </c>
      <c r="E42" s="253">
        <f t="shared" si="2"/>
        <v>63440</v>
      </c>
      <c r="F42" s="177"/>
      <c r="G42" s="177">
        <f t="shared" si="3"/>
        <v>63440</v>
      </c>
      <c r="H42" s="175">
        <f t="shared" si="4"/>
        <v>1.3212596884037704E-2</v>
      </c>
      <c r="J42" s="133"/>
      <c r="K42" s="133"/>
      <c r="M42" s="231">
        <f t="shared" si="5"/>
        <v>2.1255067510972627</v>
      </c>
      <c r="N42" s="237">
        <f>SUMMARY!M42</f>
        <v>1.5147902388511165</v>
      </c>
    </row>
    <row r="43" spans="1:14" s="41" customFormat="1">
      <c r="A43" s="40">
        <v>230</v>
      </c>
      <c r="B43" s="113" t="s">
        <v>148</v>
      </c>
      <c r="C43" s="267">
        <f>'[16]Sch C'!D32</f>
        <v>21287</v>
      </c>
      <c r="D43" s="267">
        <f>'[16]Sch C'!F32</f>
        <v>0</v>
      </c>
      <c r="E43" s="253">
        <f t="shared" si="2"/>
        <v>21287</v>
      </c>
      <c r="F43" s="177"/>
      <c r="G43" s="177">
        <f t="shared" si="3"/>
        <v>21287</v>
      </c>
      <c r="H43" s="175">
        <f t="shared" si="4"/>
        <v>4.433426069837809E-3</v>
      </c>
      <c r="J43" s="133"/>
      <c r="K43" s="133"/>
      <c r="M43" s="231">
        <f t="shared" si="5"/>
        <v>0.71320400710289145</v>
      </c>
      <c r="N43" s="237">
        <f>SUMMARY!M43</f>
        <v>0.91162758482870754</v>
      </c>
    </row>
    <row r="44" spans="1:14" s="41" customFormat="1">
      <c r="A44" s="40">
        <v>240</v>
      </c>
      <c r="B44" s="113" t="s">
        <v>167</v>
      </c>
      <c r="C44" s="267">
        <f>'[16]Sch C'!D33</f>
        <v>0</v>
      </c>
      <c r="D44" s="267">
        <f>'[16]Sch C'!F33</f>
        <v>0</v>
      </c>
      <c r="E44" s="253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  <c r="M44" s="231">
        <f t="shared" si="5"/>
        <v>0</v>
      </c>
      <c r="N44" s="237">
        <f>SUMMARY!M44</f>
        <v>0</v>
      </c>
    </row>
    <row r="45" spans="1:14" s="41" customFormat="1">
      <c r="A45" s="40">
        <v>250</v>
      </c>
      <c r="B45" s="113" t="s">
        <v>168</v>
      </c>
      <c r="C45" s="267">
        <f>'[16]Sch C'!D34</f>
        <v>0</v>
      </c>
      <c r="D45" s="267">
        <f>'[16]Sch C'!F34</f>
        <v>0</v>
      </c>
      <c r="E45" s="253">
        <f t="shared" si="2"/>
        <v>0</v>
      </c>
      <c r="F45" s="177"/>
      <c r="G45" s="177">
        <f t="shared" si="3"/>
        <v>0</v>
      </c>
      <c r="H45" s="175">
        <f t="shared" si="4"/>
        <v>0</v>
      </c>
      <c r="J45" s="133"/>
      <c r="K45" s="133"/>
      <c r="M45" s="231">
        <f t="shared" si="5"/>
        <v>0</v>
      </c>
      <c r="N45" s="237">
        <f>SUMMARY!M45</f>
        <v>0.95284109747069434</v>
      </c>
    </row>
    <row r="46" spans="1:14" s="41" customFormat="1">
      <c r="A46" s="40">
        <v>270</v>
      </c>
      <c r="B46" s="113" t="s">
        <v>215</v>
      </c>
      <c r="C46" s="267">
        <f>'[16]Sch C'!D35</f>
        <v>0</v>
      </c>
      <c r="D46" s="267">
        <f>'[16]Sch C'!F35</f>
        <v>0</v>
      </c>
      <c r="E46" s="253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  <c r="M46" s="231">
        <f t="shared" si="5"/>
        <v>0</v>
      </c>
      <c r="N46" s="237">
        <f>SUMMARY!M46</f>
        <v>0</v>
      </c>
    </row>
    <row r="47" spans="1:14" s="41" customFormat="1">
      <c r="A47" s="40">
        <v>280</v>
      </c>
      <c r="B47" s="113" t="s">
        <v>216</v>
      </c>
      <c r="C47" s="267">
        <f>'[16]Sch C'!D36</f>
        <v>39783</v>
      </c>
      <c r="D47" s="267">
        <f>'[16]Sch C'!F36</f>
        <v>2564.09</v>
      </c>
      <c r="E47" s="253">
        <f t="shared" si="2"/>
        <v>42347.09</v>
      </c>
      <c r="F47" s="177"/>
      <c r="G47" s="177">
        <f t="shared" si="3"/>
        <v>42347.09</v>
      </c>
      <c r="H47" s="175">
        <f t="shared" si="4"/>
        <v>8.8195937796668386E-3</v>
      </c>
      <c r="J47" s="255">
        <v>2479.73</v>
      </c>
      <c r="K47" s="255">
        <v>2633.33</v>
      </c>
      <c r="M47" s="231">
        <f t="shared" si="5"/>
        <v>1.4188055750996749</v>
      </c>
      <c r="N47" s="237">
        <f>SUMMARY!M47</f>
        <v>0.19233028581290676</v>
      </c>
    </row>
    <row r="48" spans="1:14" s="41" customFormat="1">
      <c r="A48" s="40">
        <v>290</v>
      </c>
      <c r="B48" s="113" t="s">
        <v>170</v>
      </c>
      <c r="C48" s="267">
        <f>'[16]Sch C'!D37</f>
        <v>0</v>
      </c>
      <c r="D48" s="267">
        <f>'[16]Sch C'!F37</f>
        <v>0</v>
      </c>
      <c r="E48" s="253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  <c r="M48" s="231">
        <f t="shared" si="5"/>
        <v>0</v>
      </c>
      <c r="N48" s="237">
        <f>SUMMARY!M48</f>
        <v>0</v>
      </c>
    </row>
    <row r="49" spans="1:16" s="41" customFormat="1">
      <c r="A49" s="40">
        <v>300</v>
      </c>
      <c r="B49" s="113" t="s">
        <v>171</v>
      </c>
      <c r="C49" s="267">
        <f>'[16]Sch C'!D38</f>
        <v>0</v>
      </c>
      <c r="D49" s="267">
        <f>'[16]Sch C'!F38</f>
        <v>0</v>
      </c>
      <c r="E49" s="253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  <c r="M49" s="231">
        <f t="shared" si="5"/>
        <v>0</v>
      </c>
      <c r="N49" s="237">
        <f>SUMMARY!M49</f>
        <v>1.5984176510929746E-2</v>
      </c>
    </row>
    <row r="50" spans="1:16" s="41" customFormat="1">
      <c r="A50" s="40">
        <v>310</v>
      </c>
      <c r="B50" s="113" t="s">
        <v>172</v>
      </c>
      <c r="C50" s="267">
        <f>'[16]Sch C'!D39</f>
        <v>6443</v>
      </c>
      <c r="D50" s="267">
        <f>'[16]Sch C'!F39</f>
        <v>0</v>
      </c>
      <c r="E50" s="253">
        <f t="shared" si="2"/>
        <v>6443</v>
      </c>
      <c r="F50" s="177"/>
      <c r="G50" s="177">
        <f t="shared" si="3"/>
        <v>6443</v>
      </c>
      <c r="H50" s="175">
        <f t="shared" si="4"/>
        <v>1.3418783373873729E-3</v>
      </c>
      <c r="J50" s="133"/>
      <c r="K50" s="133"/>
      <c r="M50" s="231">
        <f t="shared" si="5"/>
        <v>0.21586759138271852</v>
      </c>
      <c r="N50" s="237">
        <f>SUMMARY!M50</f>
        <v>0.13508290981428747</v>
      </c>
    </row>
    <row r="51" spans="1:16" s="41" customFormat="1">
      <c r="A51" s="40">
        <v>320</v>
      </c>
      <c r="B51" s="113" t="s">
        <v>173</v>
      </c>
      <c r="C51" s="267">
        <f>'[16]Sch C'!D40</f>
        <v>6537</v>
      </c>
      <c r="D51" s="267">
        <f>'[16]Sch C'!F40</f>
        <v>-6537</v>
      </c>
      <c r="E51" s="253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  <c r="M51" s="231">
        <f t="shared" si="5"/>
        <v>0</v>
      </c>
      <c r="N51" s="237">
        <f>SUMMARY!M51</f>
        <v>6.1666189781950142E-3</v>
      </c>
    </row>
    <row r="52" spans="1:16" s="41" customFormat="1">
      <c r="A52" s="40">
        <v>330</v>
      </c>
      <c r="B52" s="113" t="s">
        <v>44</v>
      </c>
      <c r="C52" s="267">
        <f>'[16]Sch C'!D41</f>
        <v>0</v>
      </c>
      <c r="D52" s="267">
        <f>'[16]Sch C'!F41</f>
        <v>0</v>
      </c>
      <c r="E52" s="253">
        <f t="shared" si="2"/>
        <v>0</v>
      </c>
      <c r="F52" s="177"/>
      <c r="G52" s="177">
        <f t="shared" si="3"/>
        <v>0</v>
      </c>
      <c r="H52" s="175">
        <f t="shared" si="4"/>
        <v>0</v>
      </c>
      <c r="J52" s="133"/>
      <c r="K52" s="133"/>
      <c r="M52" s="231">
        <f t="shared" si="5"/>
        <v>0</v>
      </c>
      <c r="N52" s="237">
        <f>SUMMARY!M52</f>
        <v>0.42601224458281667</v>
      </c>
    </row>
    <row r="53" spans="1:16" s="41" customFormat="1">
      <c r="A53" s="40">
        <v>340</v>
      </c>
      <c r="B53" s="113" t="s">
        <v>174</v>
      </c>
      <c r="C53" s="267">
        <f>'[16]Sch C'!D42</f>
        <v>5186</v>
      </c>
      <c r="D53" s="267">
        <f>'[16]Sch C'!F42</f>
        <v>0</v>
      </c>
      <c r="E53" s="253">
        <f t="shared" si="2"/>
        <v>5186</v>
      </c>
      <c r="F53" s="177"/>
      <c r="G53" s="177">
        <f t="shared" si="3"/>
        <v>5186</v>
      </c>
      <c r="H53" s="175">
        <f t="shared" si="4"/>
        <v>1.0800839760501189E-3</v>
      </c>
      <c r="J53" s="133"/>
      <c r="K53" s="133"/>
      <c r="M53" s="231">
        <f t="shared" si="5"/>
        <v>0.17375280597715012</v>
      </c>
      <c r="N53" s="237">
        <f>SUMMARY!M53</f>
        <v>7.6151676590410528E-2</v>
      </c>
    </row>
    <row r="54" spans="1:16" s="41" customFormat="1">
      <c r="A54" s="40">
        <v>350</v>
      </c>
      <c r="B54" s="113" t="s">
        <v>175</v>
      </c>
      <c r="C54" s="267">
        <f>'[16]Sch C'!D43</f>
        <v>2388</v>
      </c>
      <c r="D54" s="267">
        <f>'[16]Sch C'!F43</f>
        <v>0</v>
      </c>
      <c r="E54" s="253">
        <f t="shared" si="2"/>
        <v>2388</v>
      </c>
      <c r="F54" s="177"/>
      <c r="G54" s="177">
        <f t="shared" si="3"/>
        <v>2388</v>
      </c>
      <c r="H54" s="175">
        <f t="shared" si="4"/>
        <v>4.9734680578628683E-4</v>
      </c>
      <c r="I54" s="41" t="s">
        <v>393</v>
      </c>
      <c r="J54" s="133"/>
      <c r="K54" s="133"/>
      <c r="M54" s="231">
        <f t="shared" si="5"/>
        <v>8.0008041009146644E-2</v>
      </c>
      <c r="N54" s="237">
        <f>SUMMARY!M54</f>
        <v>0.14480490873334878</v>
      </c>
    </row>
    <row r="55" spans="1:16" s="41" customFormat="1">
      <c r="A55" s="40">
        <v>360</v>
      </c>
      <c r="B55" s="113" t="s">
        <v>176</v>
      </c>
      <c r="C55" s="267">
        <f>'[16]Sch C'!D44</f>
        <v>0</v>
      </c>
      <c r="D55" s="267">
        <f>'[16]Sch C'!F44</f>
        <v>0</v>
      </c>
      <c r="E55" s="253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  <c r="M55" s="231">
        <f t="shared" si="5"/>
        <v>0</v>
      </c>
      <c r="N55" s="237">
        <f>SUMMARY!M55</f>
        <v>0</v>
      </c>
    </row>
    <row r="56" spans="1:16" s="41" customFormat="1">
      <c r="A56" s="40">
        <v>490</v>
      </c>
      <c r="B56" s="113" t="s">
        <v>301</v>
      </c>
      <c r="C56" s="267">
        <f>'[16]Sch C'!D45</f>
        <v>63137</v>
      </c>
      <c r="D56" s="267">
        <f>'[16]Sch C'!F45</f>
        <v>-938</v>
      </c>
      <c r="E56" s="253">
        <f t="shared" si="2"/>
        <v>62199</v>
      </c>
      <c r="F56" s="177"/>
      <c r="G56" s="177">
        <f t="shared" si="3"/>
        <v>62199</v>
      </c>
      <c r="H56" s="175">
        <f t="shared" si="4"/>
        <v>1.2954134829606893E-2</v>
      </c>
      <c r="J56" s="133"/>
      <c r="K56" s="133"/>
      <c r="M56" s="231">
        <f t="shared" si="5"/>
        <v>2.0839280329681373</v>
      </c>
      <c r="N56" s="237">
        <f>SUMMARY!M56</f>
        <v>0.3925260810522348</v>
      </c>
    </row>
    <row r="57" spans="1:16" s="41" customFormat="1">
      <c r="A57" s="40"/>
      <c r="B57" s="113" t="s">
        <v>217</v>
      </c>
      <c r="C57" s="267">
        <f>SUM(C21:C56)</f>
        <v>1552253</v>
      </c>
      <c r="D57" s="267">
        <f>SUM(D21:D56)</f>
        <v>-550168.46</v>
      </c>
      <c r="E57" s="177">
        <f>SUM(E21:E56)</f>
        <v>1002084.54</v>
      </c>
      <c r="F57" s="177">
        <f>SUM(F21:F56)</f>
        <v>0</v>
      </c>
      <c r="G57" s="177">
        <f t="shared" si="3"/>
        <v>1002084.54</v>
      </c>
      <c r="H57" s="175">
        <f t="shared" si="4"/>
        <v>0.20870332709247097</v>
      </c>
      <c r="J57" s="133"/>
      <c r="K57" s="133"/>
      <c r="M57" s="231">
        <f t="shared" si="5"/>
        <v>33.574045632726907</v>
      </c>
      <c r="N57" s="237">
        <f>SUMMARY!M57</f>
        <v>35.330519668088229</v>
      </c>
      <c r="O57" s="232">
        <f>M57/N57-1</f>
        <v>-4.9715488248191053E-2</v>
      </c>
      <c r="P57" s="172">
        <f>IF(O57&gt;=0.2,2.1,0)</f>
        <v>0</v>
      </c>
    </row>
    <row r="58" spans="1:16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6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6" s="41" customFormat="1">
      <c r="A60" s="185">
        <v>230</v>
      </c>
      <c r="B60" s="186" t="s">
        <v>261</v>
      </c>
      <c r="C60" s="267">
        <f>'[16]Sch C'!D57</f>
        <v>395351</v>
      </c>
      <c r="D60" s="267">
        <f>'[16]Sch C'!F57</f>
        <v>-395351</v>
      </c>
      <c r="E60" s="253">
        <f t="shared" ref="E60:E76" si="6">SUM(C60:D60)</f>
        <v>0</v>
      </c>
      <c r="F60" s="173"/>
      <c r="G60" s="173">
        <f>IF(ISERROR(E60+F60),"",(E60+F60))</f>
        <v>0</v>
      </c>
      <c r="H60" s="175">
        <f>IF(ISERROR(G60/$G$183),"",(G60/$G$183))</f>
        <v>0</v>
      </c>
      <c r="J60" s="133"/>
      <c r="K60" s="133"/>
      <c r="M60" s="231">
        <f>IFERROR(G60/G$198,0)</f>
        <v>0</v>
      </c>
      <c r="N60" s="237">
        <f>SUMMARY!M60</f>
        <v>5.4215628193424443</v>
      </c>
    </row>
    <row r="61" spans="1:16" s="41" customFormat="1">
      <c r="A61" s="187">
        <v>240</v>
      </c>
      <c r="B61" s="186" t="s">
        <v>262</v>
      </c>
      <c r="C61" s="267">
        <f>'[16]Sch C'!D58</f>
        <v>66491</v>
      </c>
      <c r="D61" s="267">
        <f>'[16]Sch C'!F58</f>
        <v>0</v>
      </c>
      <c r="E61" s="253">
        <f t="shared" si="6"/>
        <v>66491</v>
      </c>
      <c r="F61" s="173"/>
      <c r="G61" s="173">
        <f t="shared" ref="G61:G76" si="7">IF(ISERROR(E61+F61),"",(E61+F61))</f>
        <v>66491</v>
      </c>
      <c r="H61" s="175">
        <f t="shared" ref="H61:H76" si="8">IF(ISERROR(G61/$G$183),"",(G61/$G$183))</f>
        <v>1.3848026157259632E-2</v>
      </c>
      <c r="J61" s="133"/>
      <c r="K61" s="133"/>
      <c r="M61" s="231">
        <f t="shared" ref="M61:M77" si="9">IFERROR(G61/G$198,0)</f>
        <v>2.2277280798740242</v>
      </c>
      <c r="N61" s="237">
        <f>SUMMARY!M61</f>
        <v>1.3135909419154417</v>
      </c>
    </row>
    <row r="62" spans="1:16" s="41" customFormat="1">
      <c r="A62" s="188">
        <v>250</v>
      </c>
      <c r="B62" s="186" t="s">
        <v>263</v>
      </c>
      <c r="C62" s="267">
        <f>'[16]Sch C'!D59</f>
        <v>0</v>
      </c>
      <c r="D62" s="267">
        <f>'[16]Sch C'!F59</f>
        <v>211461.88</v>
      </c>
      <c r="E62" s="253">
        <f t="shared" si="6"/>
        <v>211461.88</v>
      </c>
      <c r="F62" s="173"/>
      <c r="G62" s="173">
        <f t="shared" si="7"/>
        <v>211461.88</v>
      </c>
      <c r="H62" s="175">
        <f t="shared" si="8"/>
        <v>4.4040992698309508E-2</v>
      </c>
      <c r="J62" s="133"/>
      <c r="K62" s="133"/>
      <c r="M62" s="231">
        <f t="shared" si="9"/>
        <v>7.0848621301973402</v>
      </c>
      <c r="N62" s="237">
        <f>SUMMARY!M62</f>
        <v>1.8916694144309858</v>
      </c>
    </row>
    <row r="63" spans="1:16" s="41" customFormat="1">
      <c r="A63" s="188">
        <v>260</v>
      </c>
      <c r="B63" s="189" t="s">
        <v>316</v>
      </c>
      <c r="C63" s="267">
        <f>'[16]Sch C'!D60</f>
        <v>0</v>
      </c>
      <c r="D63" s="267">
        <f>'[16]Sch C'!F60</f>
        <v>0</v>
      </c>
      <c r="E63" s="253">
        <f t="shared" si="6"/>
        <v>0</v>
      </c>
      <c r="F63" s="173"/>
      <c r="G63" s="173">
        <f t="shared" si="7"/>
        <v>0</v>
      </c>
      <c r="H63" s="175">
        <f t="shared" si="8"/>
        <v>0</v>
      </c>
      <c r="J63" s="133"/>
      <c r="K63" s="133"/>
      <c r="M63" s="231">
        <f t="shared" si="9"/>
        <v>0</v>
      </c>
      <c r="N63" s="237">
        <f>SUMMARY!M63</f>
        <v>0.34129826186875223</v>
      </c>
    </row>
    <row r="64" spans="1:16" s="41" customFormat="1">
      <c r="A64" s="188">
        <v>270</v>
      </c>
      <c r="B64" s="189" t="s">
        <v>317</v>
      </c>
      <c r="C64" s="267">
        <f>'[16]Sch C'!D61</f>
        <v>5805</v>
      </c>
      <c r="D64" s="267">
        <f>'[16]Sch C'!F61</f>
        <v>0</v>
      </c>
      <c r="E64" s="253">
        <f t="shared" si="6"/>
        <v>5805</v>
      </c>
      <c r="F64" s="173"/>
      <c r="G64" s="173">
        <f t="shared" si="7"/>
        <v>5805</v>
      </c>
      <c r="H64" s="175">
        <f t="shared" si="8"/>
        <v>1.2090025994930466E-3</v>
      </c>
      <c r="J64" s="133"/>
      <c r="K64" s="133"/>
      <c r="M64" s="231">
        <f t="shared" si="9"/>
        <v>0.19449190873454619</v>
      </c>
      <c r="N64" s="237">
        <f>SUMMARY!M64</f>
        <v>0.50198147870596199</v>
      </c>
    </row>
    <row r="65" spans="1:16" s="41" customFormat="1">
      <c r="A65" s="190" t="s">
        <v>337</v>
      </c>
      <c r="B65" s="186" t="s">
        <v>338</v>
      </c>
      <c r="C65" s="267">
        <f>'[16]Sch C'!D62</f>
        <v>0</v>
      </c>
      <c r="D65" s="267">
        <f>'[16]Sch C'!F62</f>
        <v>0</v>
      </c>
      <c r="E65" s="253">
        <f t="shared" si="6"/>
        <v>0</v>
      </c>
      <c r="F65" s="173"/>
      <c r="G65" s="173">
        <f t="shared" si="7"/>
        <v>0</v>
      </c>
      <c r="H65" s="175">
        <f t="shared" si="8"/>
        <v>0</v>
      </c>
      <c r="J65" s="133"/>
      <c r="K65" s="133"/>
      <c r="M65" s="231">
        <f t="shared" si="9"/>
        <v>0</v>
      </c>
      <c r="N65" s="237">
        <f>SUMMARY!M65</f>
        <v>0</v>
      </c>
    </row>
    <row r="66" spans="1:16" s="41" customFormat="1">
      <c r="A66" s="190" t="s">
        <v>339</v>
      </c>
      <c r="B66" s="186" t="s">
        <v>340</v>
      </c>
      <c r="C66" s="267">
        <f>'[16]Sch C'!D63</f>
        <v>0</v>
      </c>
      <c r="D66" s="267">
        <f>'[16]Sch C'!F63</f>
        <v>0</v>
      </c>
      <c r="E66" s="253">
        <f t="shared" si="6"/>
        <v>0</v>
      </c>
      <c r="F66" s="173"/>
      <c r="G66" s="173">
        <f t="shared" si="7"/>
        <v>0</v>
      </c>
      <c r="H66" s="175">
        <f t="shared" si="8"/>
        <v>0</v>
      </c>
      <c r="J66" s="133"/>
      <c r="K66" s="133"/>
      <c r="M66" s="231">
        <f t="shared" si="9"/>
        <v>0</v>
      </c>
      <c r="N66" s="237">
        <f>SUMMARY!M66</f>
        <v>0</v>
      </c>
    </row>
    <row r="67" spans="1:16" s="41" customFormat="1">
      <c r="A67" s="188">
        <v>280</v>
      </c>
      <c r="B67" s="191" t="s">
        <v>266</v>
      </c>
      <c r="C67" s="267">
        <f>'[16]Sch C'!D64</f>
        <v>0</v>
      </c>
      <c r="D67" s="267">
        <f>'[16]Sch C'!F64</f>
        <v>0</v>
      </c>
      <c r="E67" s="253">
        <f t="shared" si="6"/>
        <v>0</v>
      </c>
      <c r="F67" s="173"/>
      <c r="G67" s="173">
        <f t="shared" si="7"/>
        <v>0</v>
      </c>
      <c r="H67" s="175">
        <f t="shared" si="8"/>
        <v>0</v>
      </c>
      <c r="J67" s="133"/>
      <c r="K67" s="133"/>
      <c r="M67" s="231">
        <f t="shared" si="9"/>
        <v>0</v>
      </c>
      <c r="N67" s="237">
        <f>SUMMARY!M67</f>
        <v>0.4414637181565908</v>
      </c>
    </row>
    <row r="68" spans="1:16" s="41" customFormat="1">
      <c r="A68" s="188">
        <v>290</v>
      </c>
      <c r="B68" s="191" t="s">
        <v>267</v>
      </c>
      <c r="C68" s="267">
        <f>'[16]Sch C'!D65</f>
        <v>0</v>
      </c>
      <c r="D68" s="267">
        <f>'[16]Sch C'!F65</f>
        <v>0</v>
      </c>
      <c r="E68" s="253">
        <f t="shared" si="6"/>
        <v>0</v>
      </c>
      <c r="F68" s="173"/>
      <c r="G68" s="173">
        <f t="shared" si="7"/>
        <v>0</v>
      </c>
      <c r="H68" s="175">
        <f t="shared" si="8"/>
        <v>0</v>
      </c>
      <c r="J68" s="133"/>
      <c r="K68" s="133"/>
      <c r="M68" s="231">
        <f t="shared" si="9"/>
        <v>0</v>
      </c>
      <c r="N68" s="237">
        <f>SUMMARY!M68</f>
        <v>5.4220702246808278E-2</v>
      </c>
    </row>
    <row r="69" spans="1:16" s="41" customFormat="1">
      <c r="A69" s="188">
        <v>300</v>
      </c>
      <c r="B69" s="191" t="s">
        <v>269</v>
      </c>
      <c r="C69" s="267">
        <f>'[16]Sch C'!D66</f>
        <v>0</v>
      </c>
      <c r="D69" s="267">
        <f>'[16]Sch C'!F66</f>
        <v>0</v>
      </c>
      <c r="E69" s="253">
        <f t="shared" si="6"/>
        <v>0</v>
      </c>
      <c r="F69" s="173"/>
      <c r="G69" s="173">
        <f t="shared" si="7"/>
        <v>0</v>
      </c>
      <c r="H69" s="175">
        <f t="shared" si="8"/>
        <v>0</v>
      </c>
      <c r="J69" s="133"/>
      <c r="K69" s="133"/>
      <c r="M69" s="231">
        <f t="shared" si="9"/>
        <v>0</v>
      </c>
      <c r="N69" s="237">
        <f>SUMMARY!M69</f>
        <v>6.88076519559086E-3</v>
      </c>
    </row>
    <row r="70" spans="1:16" s="41" customFormat="1">
      <c r="A70" s="188">
        <v>310</v>
      </c>
      <c r="B70" s="191" t="s">
        <v>318</v>
      </c>
      <c r="C70" s="267">
        <f>'[16]Sch C'!D67</f>
        <v>7468</v>
      </c>
      <c r="D70" s="267">
        <f>'[16]Sch C'!F67</f>
        <v>0</v>
      </c>
      <c r="E70" s="253">
        <f t="shared" si="6"/>
        <v>7468</v>
      </c>
      <c r="F70" s="173"/>
      <c r="G70" s="173">
        <f t="shared" si="7"/>
        <v>7468</v>
      </c>
      <c r="H70" s="175">
        <f t="shared" si="8"/>
        <v>1.5553542485812356E-3</v>
      </c>
      <c r="J70" s="133"/>
      <c r="K70" s="133"/>
      <c r="M70" s="231">
        <f t="shared" si="9"/>
        <v>0.25020940127986063</v>
      </c>
      <c r="N70" s="237">
        <f>SUMMARY!M70</f>
        <v>0.48399538557264771</v>
      </c>
    </row>
    <row r="71" spans="1:16" s="41" customFormat="1">
      <c r="A71" s="188">
        <v>320</v>
      </c>
      <c r="B71" s="191" t="s">
        <v>270</v>
      </c>
      <c r="C71" s="267">
        <f>'[16]Sch C'!D68</f>
        <v>0</v>
      </c>
      <c r="D71" s="267">
        <f>'[16]Sch C'!F68</f>
        <v>0</v>
      </c>
      <c r="E71" s="253">
        <f t="shared" si="6"/>
        <v>0</v>
      </c>
      <c r="F71" s="173"/>
      <c r="G71" s="173">
        <f t="shared" si="7"/>
        <v>0</v>
      </c>
      <c r="H71" s="175">
        <f t="shared" si="8"/>
        <v>0</v>
      </c>
      <c r="J71" s="133"/>
      <c r="K71" s="133"/>
      <c r="M71" s="231">
        <f t="shared" si="9"/>
        <v>0</v>
      </c>
      <c r="N71" s="237">
        <f>SUMMARY!M71</f>
        <v>2.030829461483611E-2</v>
      </c>
    </row>
    <row r="72" spans="1:16" s="41" customFormat="1">
      <c r="A72" s="188">
        <v>330</v>
      </c>
      <c r="B72" s="191" t="s">
        <v>271</v>
      </c>
      <c r="C72" s="267">
        <f>'[16]Sch C'!D69</f>
        <v>0</v>
      </c>
      <c r="D72" s="267">
        <f>'[16]Sch C'!F69</f>
        <v>0</v>
      </c>
      <c r="E72" s="253">
        <f t="shared" si="6"/>
        <v>0</v>
      </c>
      <c r="F72" s="173"/>
      <c r="G72" s="173">
        <f t="shared" si="7"/>
        <v>0</v>
      </c>
      <c r="H72" s="175">
        <f t="shared" si="8"/>
        <v>0</v>
      </c>
      <c r="J72" s="133"/>
      <c r="K72" s="133"/>
      <c r="M72" s="231">
        <f t="shared" si="9"/>
        <v>0</v>
      </c>
      <c r="N72" s="237">
        <f>SUMMARY!M72</f>
        <v>0.13610743985575371</v>
      </c>
    </row>
    <row r="73" spans="1:16" s="41" customFormat="1">
      <c r="A73" s="188">
        <v>340</v>
      </c>
      <c r="B73" s="191" t="s">
        <v>272</v>
      </c>
      <c r="C73" s="267">
        <f>'[16]Sch C'!D70</f>
        <v>0</v>
      </c>
      <c r="D73" s="267">
        <f>'[16]Sch C'!F70</f>
        <v>0</v>
      </c>
      <c r="E73" s="253">
        <f t="shared" si="6"/>
        <v>0</v>
      </c>
      <c r="F73" s="173"/>
      <c r="G73" s="173">
        <f t="shared" si="7"/>
        <v>0</v>
      </c>
      <c r="H73" s="175">
        <f t="shared" si="8"/>
        <v>0</v>
      </c>
      <c r="J73" s="133"/>
      <c r="K73" s="133"/>
      <c r="M73" s="231">
        <f t="shared" si="9"/>
        <v>0</v>
      </c>
      <c r="N73" s="237">
        <f>SUMMARY!M73</f>
        <v>0</v>
      </c>
    </row>
    <row r="74" spans="1:16" s="41" customFormat="1">
      <c r="A74" s="188">
        <v>350</v>
      </c>
      <c r="B74" s="41" t="s">
        <v>332</v>
      </c>
      <c r="C74" s="267">
        <f>'[16]Sch C'!D71</f>
        <v>0</v>
      </c>
      <c r="D74" s="267">
        <f>'[16]Sch C'!F71</f>
        <v>0</v>
      </c>
      <c r="E74" s="253">
        <f t="shared" si="6"/>
        <v>0</v>
      </c>
      <c r="F74" s="173"/>
      <c r="G74" s="173">
        <f t="shared" si="7"/>
        <v>0</v>
      </c>
      <c r="H74" s="175">
        <f t="shared" si="8"/>
        <v>0</v>
      </c>
      <c r="J74" s="133"/>
      <c r="K74" s="133"/>
      <c r="M74" s="231">
        <f t="shared" si="9"/>
        <v>0</v>
      </c>
      <c r="N74" s="237">
        <f>SUMMARY!M74</f>
        <v>2.3935071010405172E-2</v>
      </c>
    </row>
    <row r="75" spans="1:16" s="41" customFormat="1">
      <c r="A75" s="188">
        <v>360</v>
      </c>
      <c r="B75" s="191" t="s">
        <v>177</v>
      </c>
      <c r="C75" s="267">
        <f>'[16]Sch C'!D72</f>
        <v>0</v>
      </c>
      <c r="D75" s="267">
        <f>'[16]Sch C'!F72</f>
        <v>0</v>
      </c>
      <c r="E75" s="253">
        <f t="shared" si="6"/>
        <v>0</v>
      </c>
      <c r="F75" s="173"/>
      <c r="G75" s="173">
        <f t="shared" si="7"/>
        <v>0</v>
      </c>
      <c r="H75" s="175">
        <f t="shared" si="8"/>
        <v>0</v>
      </c>
      <c r="J75" s="133"/>
      <c r="K75" s="133"/>
      <c r="M75" s="231">
        <f t="shared" si="9"/>
        <v>0</v>
      </c>
      <c r="N75" s="237">
        <f>SUMMARY!M75</f>
        <v>-4.5417592050104689E-3</v>
      </c>
    </row>
    <row r="76" spans="1:16" s="41" customFormat="1">
      <c r="A76" s="188">
        <v>490</v>
      </c>
      <c r="B76" s="113" t="s">
        <v>301</v>
      </c>
      <c r="C76" s="267">
        <f>'[16]Sch C'!D73</f>
        <v>0</v>
      </c>
      <c r="D76" s="267">
        <f>'[16]Sch C'!F73</f>
        <v>0</v>
      </c>
      <c r="E76" s="253">
        <f t="shared" si="6"/>
        <v>0</v>
      </c>
      <c r="F76" s="173"/>
      <c r="G76" s="173">
        <f t="shared" si="7"/>
        <v>0</v>
      </c>
      <c r="H76" s="175">
        <f t="shared" si="8"/>
        <v>0</v>
      </c>
      <c r="J76" s="133"/>
      <c r="K76" s="133"/>
      <c r="M76" s="231">
        <f t="shared" si="9"/>
        <v>0</v>
      </c>
      <c r="N76" s="237">
        <f>SUMMARY!M76</f>
        <v>6.8126388075157029E-4</v>
      </c>
    </row>
    <row r="77" spans="1:16" s="41" customFormat="1">
      <c r="A77" s="40"/>
      <c r="B77" s="113" t="s">
        <v>219</v>
      </c>
      <c r="C77" s="267">
        <f>SUM(C60:C76)</f>
        <v>475115</v>
      </c>
      <c r="D77" s="267">
        <f>SUM(D60:D76)</f>
        <v>-183889.12</v>
      </c>
      <c r="E77" s="176">
        <f>SUM(E60:E76)</f>
        <v>291225.88</v>
      </c>
      <c r="F77" s="176">
        <f>SUM(F60:F76)</f>
        <v>0</v>
      </c>
      <c r="G77" s="177">
        <f>IF(ISERROR(E77+F77),"",(E77+F77))</f>
        <v>291225.88</v>
      </c>
      <c r="H77" s="175">
        <f>IF(ISERROR(G77/$G$183),"",(G77/$G$183))</f>
        <v>6.0653375703643424E-2</v>
      </c>
      <c r="J77" s="133"/>
      <c r="K77" s="133"/>
      <c r="M77" s="231">
        <f t="shared" si="9"/>
        <v>9.7572915200857704</v>
      </c>
      <c r="N77" s="237">
        <f>SUMMARY!M77</f>
        <v>10.633153797591957</v>
      </c>
      <c r="O77" s="232"/>
      <c r="P77" s="172"/>
    </row>
    <row r="78" spans="1:16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6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6" s="41" customFormat="1">
      <c r="A80" s="127" t="s">
        <v>201</v>
      </c>
      <c r="B80" s="113" t="s">
        <v>40</v>
      </c>
      <c r="C80" s="267">
        <f>'[16]Sch C'!D78</f>
        <v>30235</v>
      </c>
      <c r="D80" s="267">
        <f>'[16]Sch C'!F78</f>
        <v>1948.7</v>
      </c>
      <c r="E80" s="253">
        <f t="shared" ref="E80:E91" si="10">SUM(C80:D80)</f>
        <v>32183.7</v>
      </c>
      <c r="F80" s="174"/>
      <c r="G80" s="174">
        <f>IF(ISERROR(E80+F80),"",(E80+F80))</f>
        <v>32183.7</v>
      </c>
      <c r="H80" s="175">
        <f t="shared" ref="H80:H92" si="11">IF(ISERROR(G80/$G$183),"",(G80/$G$183))</f>
        <v>6.7028728615511398E-3</v>
      </c>
      <c r="J80" s="255">
        <v>1873.5500000000002</v>
      </c>
      <c r="K80" s="255">
        <v>2135.5300000000002</v>
      </c>
      <c r="M80" s="231">
        <f t="shared" ref="M80:M92" si="12">IFERROR(G80/G$198,0)</f>
        <v>1.0782892753040507</v>
      </c>
      <c r="N80" s="237">
        <f>SUMMARY!M80</f>
        <v>2.6967785756134783</v>
      </c>
    </row>
    <row r="81" spans="1:16" s="41" customFormat="1">
      <c r="A81" s="127" t="s">
        <v>202</v>
      </c>
      <c r="B81" s="113" t="s">
        <v>23</v>
      </c>
      <c r="C81" s="267">
        <f>'[16]Sch C'!D79</f>
        <v>0</v>
      </c>
      <c r="D81" s="267">
        <f>'[16]Sch C'!F79</f>
        <v>4460.55</v>
      </c>
      <c r="E81" s="253">
        <f t="shared" si="10"/>
        <v>4460.55</v>
      </c>
      <c r="F81" s="177"/>
      <c r="G81" s="177">
        <f>IF(ISERROR(E81+F81),"",(E81+F81))</f>
        <v>4460.55</v>
      </c>
      <c r="H81" s="175">
        <f t="shared" si="11"/>
        <v>9.2899509822027724E-4</v>
      </c>
      <c r="J81" s="133"/>
      <c r="K81" s="133"/>
      <c r="M81" s="231">
        <f t="shared" si="12"/>
        <v>0.14944718062116796</v>
      </c>
      <c r="N81" s="237">
        <f>SUMMARY!M81</f>
        <v>0.51090140294941844</v>
      </c>
    </row>
    <row r="82" spans="1:16" s="41" customFormat="1">
      <c r="A82" s="127" t="s">
        <v>209</v>
      </c>
      <c r="B82" s="113" t="s">
        <v>43</v>
      </c>
      <c r="C82" s="267">
        <f>'[16]Sch C'!D80</f>
        <v>18529</v>
      </c>
      <c r="D82" s="267">
        <f>'[16]Sch C'!F80</f>
        <v>0</v>
      </c>
      <c r="E82" s="253">
        <f t="shared" si="10"/>
        <v>18529</v>
      </c>
      <c r="F82" s="177"/>
      <c r="G82" s="177">
        <f>IF(ISERROR(E82+F82),"",(E82+F82))</f>
        <v>18529</v>
      </c>
      <c r="H82" s="175">
        <f t="shared" si="11"/>
        <v>3.8590196668400792E-3</v>
      </c>
      <c r="J82" s="133"/>
      <c r="K82" s="133"/>
      <c r="M82" s="231">
        <f t="shared" si="12"/>
        <v>0.62079941032599595</v>
      </c>
      <c r="N82" s="237">
        <f>SUMMARY!M82</f>
        <v>0.38492322156063935</v>
      </c>
    </row>
    <row r="83" spans="1:16" s="41" customFormat="1">
      <c r="A83" s="40">
        <v>230</v>
      </c>
      <c r="B83" s="113" t="s">
        <v>42</v>
      </c>
      <c r="C83" s="267">
        <f>'[16]Sch C'!D81</f>
        <v>0</v>
      </c>
      <c r="D83" s="267">
        <f>'[16]Sch C'!F81</f>
        <v>0</v>
      </c>
      <c r="E83" s="253">
        <f t="shared" si="10"/>
        <v>0</v>
      </c>
      <c r="F83" s="177"/>
      <c r="G83" s="177">
        <f>IF(ISERROR(E83+F83),"",(E83+F83))</f>
        <v>0</v>
      </c>
      <c r="H83" s="175">
        <f t="shared" si="11"/>
        <v>0</v>
      </c>
      <c r="J83" s="133"/>
      <c r="K83" s="133"/>
      <c r="M83" s="231">
        <f t="shared" si="12"/>
        <v>0</v>
      </c>
      <c r="N83" s="237">
        <f>SUMMARY!M83</f>
        <v>4.51410443321116E-2</v>
      </c>
    </row>
    <row r="84" spans="1:16" s="41" customFormat="1">
      <c r="A84" s="40">
        <v>240</v>
      </c>
      <c r="B84" s="193" t="s">
        <v>274</v>
      </c>
      <c r="C84" s="267">
        <f>'[16]Sch C'!D82</f>
        <v>2401</v>
      </c>
      <c r="D84" s="267">
        <f>'[16]Sch C'!F82</f>
        <v>0</v>
      </c>
      <c r="E84" s="253">
        <f t="shared" si="10"/>
        <v>2401</v>
      </c>
      <c r="F84" s="177"/>
      <c r="G84" s="177">
        <f t="shared" ref="G84:G91" si="13">IF(ISERROR(E84+F84),"",(E84+F84))</f>
        <v>2401</v>
      </c>
      <c r="H84" s="175">
        <f t="shared" si="11"/>
        <v>5.0005430514777E-4</v>
      </c>
      <c r="J84" s="133"/>
      <c r="K84" s="133"/>
      <c r="M84" s="231">
        <f t="shared" si="12"/>
        <v>8.0443595671256737E-2</v>
      </c>
      <c r="N84" s="237">
        <f>SUMMARY!M84</f>
        <v>0.10878875823761576</v>
      </c>
    </row>
    <row r="85" spans="1:16" s="41" customFormat="1">
      <c r="A85" s="40">
        <v>310</v>
      </c>
      <c r="B85" s="113" t="s">
        <v>44</v>
      </c>
      <c r="C85" s="267">
        <f>'[16]Sch C'!D83</f>
        <v>0</v>
      </c>
      <c r="D85" s="267">
        <f>'[16]Sch C'!F83</f>
        <v>0</v>
      </c>
      <c r="E85" s="253">
        <f t="shared" si="10"/>
        <v>0</v>
      </c>
      <c r="F85" s="177"/>
      <c r="G85" s="177">
        <f t="shared" si="13"/>
        <v>0</v>
      </c>
      <c r="H85" s="175">
        <f t="shared" si="11"/>
        <v>0</v>
      </c>
      <c r="J85" s="133"/>
      <c r="K85" s="133"/>
      <c r="M85" s="231">
        <f t="shared" si="12"/>
        <v>0</v>
      </c>
      <c r="N85" s="237">
        <f>SUMMARY!M85</f>
        <v>0.65728516343520504</v>
      </c>
    </row>
    <row r="86" spans="1:16" s="41" customFormat="1">
      <c r="A86" s="40">
        <v>320</v>
      </c>
      <c r="B86" s="113" t="s">
        <v>45</v>
      </c>
      <c r="C86" s="267">
        <f>'[16]Sch C'!D84</f>
        <v>23771</v>
      </c>
      <c r="D86" s="267">
        <f>'[16]Sch C'!F84</f>
        <v>0</v>
      </c>
      <c r="E86" s="253">
        <f t="shared" si="10"/>
        <v>23771</v>
      </c>
      <c r="F86" s="177"/>
      <c r="G86" s="177">
        <f t="shared" si="13"/>
        <v>23771</v>
      </c>
      <c r="H86" s="175">
        <f t="shared" si="11"/>
        <v>4.9507667170627413E-3</v>
      </c>
      <c r="J86" s="133"/>
      <c r="K86" s="133"/>
      <c r="M86" s="231">
        <f t="shared" si="12"/>
        <v>0.79642845177069721</v>
      </c>
      <c r="N86" s="237">
        <f>SUMMARY!M86</f>
        <v>0.8642678911249484</v>
      </c>
    </row>
    <row r="87" spans="1:16" s="41" customFormat="1">
      <c r="A87" s="40">
        <v>330</v>
      </c>
      <c r="B87" s="113" t="s">
        <v>46</v>
      </c>
      <c r="C87" s="267">
        <f>'[16]Sch C'!D85</f>
        <v>0</v>
      </c>
      <c r="D87" s="267">
        <f>'[16]Sch C'!F85</f>
        <v>0</v>
      </c>
      <c r="E87" s="253">
        <f t="shared" si="10"/>
        <v>0</v>
      </c>
      <c r="F87" s="177"/>
      <c r="G87" s="177">
        <f t="shared" si="13"/>
        <v>0</v>
      </c>
      <c r="H87" s="175">
        <f t="shared" si="11"/>
        <v>0</v>
      </c>
      <c r="J87" s="133"/>
      <c r="K87" s="133"/>
      <c r="M87" s="231">
        <f t="shared" si="12"/>
        <v>0</v>
      </c>
      <c r="N87" s="237">
        <f>SUMMARY!M87</f>
        <v>1.0171775691596383</v>
      </c>
    </row>
    <row r="88" spans="1:16" s="41" customFormat="1">
      <c r="A88" s="40">
        <v>340</v>
      </c>
      <c r="B88" s="113" t="s">
        <v>221</v>
      </c>
      <c r="C88" s="267">
        <f>'[16]Sch C'!D86</f>
        <v>7569</v>
      </c>
      <c r="D88" s="267">
        <f>'[16]Sch C'!F86</f>
        <v>0</v>
      </c>
      <c r="E88" s="253">
        <f t="shared" si="10"/>
        <v>7569</v>
      </c>
      <c r="F88" s="177"/>
      <c r="G88" s="177">
        <f t="shared" si="13"/>
        <v>7569</v>
      </c>
      <c r="H88" s="175">
        <f t="shared" si="11"/>
        <v>1.5763894359281431E-3</v>
      </c>
      <c r="J88" s="133"/>
      <c r="K88" s="133"/>
      <c r="M88" s="231">
        <f t="shared" si="12"/>
        <v>0.2535933259624083</v>
      </c>
      <c r="N88" s="237">
        <f>SUMMARY!M88</f>
        <v>0.80890003133813848</v>
      </c>
    </row>
    <row r="89" spans="1:16" s="41" customFormat="1">
      <c r="A89" s="40">
        <v>350</v>
      </c>
      <c r="B89" s="113" t="s">
        <v>48</v>
      </c>
      <c r="C89" s="267">
        <f>'[16]Sch C'!D87</f>
        <v>63173</v>
      </c>
      <c r="D89" s="267">
        <f>'[16]Sch C'!F87</f>
        <v>0</v>
      </c>
      <c r="E89" s="253">
        <f t="shared" si="10"/>
        <v>63173</v>
      </c>
      <c r="F89" s="177"/>
      <c r="G89" s="177">
        <f t="shared" si="13"/>
        <v>63173</v>
      </c>
      <c r="H89" s="175">
        <f t="shared" si="11"/>
        <v>1.3156989012536474E-2</v>
      </c>
      <c r="J89" s="133"/>
      <c r="K89" s="133"/>
      <c r="M89" s="231">
        <f t="shared" si="12"/>
        <v>2.1165611284216168</v>
      </c>
      <c r="N89" s="237">
        <f>SUMMARY!M89</f>
        <v>2.4554858546909557</v>
      </c>
    </row>
    <row r="90" spans="1:16" s="41" customFormat="1">
      <c r="A90" s="40">
        <v>360</v>
      </c>
      <c r="B90" s="113" t="s">
        <v>178</v>
      </c>
      <c r="C90" s="267">
        <f>'[16]Sch C'!D88</f>
        <v>0</v>
      </c>
      <c r="D90" s="267">
        <f>'[16]Sch C'!F88</f>
        <v>0</v>
      </c>
      <c r="E90" s="253">
        <f t="shared" si="10"/>
        <v>0</v>
      </c>
      <c r="F90" s="177"/>
      <c r="G90" s="177">
        <f t="shared" si="13"/>
        <v>0</v>
      </c>
      <c r="H90" s="175">
        <f t="shared" si="11"/>
        <v>0</v>
      </c>
      <c r="J90" s="133"/>
      <c r="K90" s="133"/>
      <c r="M90" s="231">
        <f t="shared" si="12"/>
        <v>0</v>
      </c>
      <c r="N90" s="237">
        <f>SUMMARY!M90</f>
        <v>0</v>
      </c>
    </row>
    <row r="91" spans="1:16" s="41" customFormat="1">
      <c r="A91" s="40">
        <v>490</v>
      </c>
      <c r="B91" s="113" t="s">
        <v>301</v>
      </c>
      <c r="C91" s="267">
        <f>'[16]Sch C'!D89</f>
        <v>0</v>
      </c>
      <c r="D91" s="267">
        <f>'[16]Sch C'!F89</f>
        <v>0</v>
      </c>
      <c r="E91" s="253">
        <f t="shared" si="10"/>
        <v>0</v>
      </c>
      <c r="F91" s="177"/>
      <c r="G91" s="177">
        <f t="shared" si="13"/>
        <v>0</v>
      </c>
      <c r="H91" s="175">
        <f t="shared" si="11"/>
        <v>0</v>
      </c>
      <c r="J91" s="133"/>
      <c r="K91" s="133"/>
      <c r="M91" s="231">
        <f t="shared" si="12"/>
        <v>0</v>
      </c>
      <c r="N91" s="237">
        <f>SUMMARY!M91</f>
        <v>0.51024847964610609</v>
      </c>
    </row>
    <row r="92" spans="1:16" s="41" customFormat="1">
      <c r="A92" s="40"/>
      <c r="B92" s="113" t="s">
        <v>49</v>
      </c>
      <c r="C92" s="267">
        <f>SUM(C80:C91)</f>
        <v>145678</v>
      </c>
      <c r="D92" s="267">
        <f>SUM(D80:D91)</f>
        <v>6409.25</v>
      </c>
      <c r="E92" s="177">
        <f>SUM(E80:E91)</f>
        <v>152087.25</v>
      </c>
      <c r="F92" s="177">
        <f>SUM(F80:F91)</f>
        <v>0</v>
      </c>
      <c r="G92" s="177">
        <f>IF(ISERROR(E92+F92),"",(E92+F92))</f>
        <v>152087.25</v>
      </c>
      <c r="H92" s="175">
        <f t="shared" si="11"/>
        <v>3.1675087097286628E-2</v>
      </c>
      <c r="J92" s="133"/>
      <c r="K92" s="133"/>
      <c r="M92" s="231">
        <f t="shared" si="12"/>
        <v>5.0955623680771938</v>
      </c>
      <c r="N92" s="237">
        <f>SUMMARY!M92</f>
        <v>10.059897992088256</v>
      </c>
      <c r="O92" s="232">
        <f>M92/N92-1</f>
        <v>-0.49347772988506766</v>
      </c>
      <c r="P92" s="172">
        <f>IF(O92&gt;=0.2,0.6,0)</f>
        <v>0</v>
      </c>
    </row>
    <row r="93" spans="1:16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6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6" s="41" customFormat="1">
      <c r="A95" s="127" t="s">
        <v>201</v>
      </c>
      <c r="B95" s="113" t="s">
        <v>40</v>
      </c>
      <c r="C95" s="267">
        <f>'[16]Sch C'!D93</f>
        <v>141103</v>
      </c>
      <c r="D95" s="267">
        <f>'[16]Sch C'!F93</f>
        <v>9094.35</v>
      </c>
      <c r="E95" s="253">
        <f t="shared" ref="E95:E100" si="14">SUM(C95:D95)</f>
        <v>150197.35</v>
      </c>
      <c r="F95" s="174"/>
      <c r="G95" s="174">
        <f t="shared" ref="G95:G101" si="15">IF(ISERROR(E95+F95),"",(E95+F95))</f>
        <v>150197.35</v>
      </c>
      <c r="H95" s="175">
        <f t="shared" ref="H95:H101" si="16">IF(ISERROR(G95/$G$183),"",(G95/$G$183))</f>
        <v>3.1281479170881477E-2</v>
      </c>
      <c r="J95" s="255">
        <v>11812.990000000002</v>
      </c>
      <c r="K95" s="255">
        <v>12201.02</v>
      </c>
      <c r="M95" s="231">
        <f t="shared" ref="M95:M101" si="17">IFERROR(G95/G$198,0)</f>
        <v>5.0322427714678195</v>
      </c>
      <c r="N95" s="237">
        <f>SUMMARY!M95</f>
        <v>5.9213296908424509</v>
      </c>
    </row>
    <row r="96" spans="1:16" s="41" customFormat="1">
      <c r="A96" s="127" t="s">
        <v>202</v>
      </c>
      <c r="B96" s="113" t="s">
        <v>23</v>
      </c>
      <c r="C96" s="267">
        <f>'[16]Sch C'!D94</f>
        <v>0</v>
      </c>
      <c r="D96" s="267">
        <f>'[16]Sch C'!F94</f>
        <v>20816.830000000002</v>
      </c>
      <c r="E96" s="253">
        <f t="shared" si="14"/>
        <v>20816.830000000002</v>
      </c>
      <c r="F96" s="177"/>
      <c r="G96" s="177">
        <f t="shared" si="15"/>
        <v>20816.830000000002</v>
      </c>
      <c r="H96" s="175">
        <f t="shared" si="16"/>
        <v>4.3355041487002305E-3</v>
      </c>
      <c r="J96" s="133"/>
      <c r="K96" s="133"/>
      <c r="M96" s="231">
        <f t="shared" si="17"/>
        <v>0.69745133514256041</v>
      </c>
      <c r="N96" s="237">
        <f>SUMMARY!M96</f>
        <v>1.0135787700007721</v>
      </c>
    </row>
    <row r="97" spans="1:16" s="41" customFormat="1">
      <c r="A97" s="40">
        <v>310</v>
      </c>
      <c r="B97" s="113" t="s">
        <v>77</v>
      </c>
      <c r="C97" s="267">
        <f>'[16]Sch C'!D95</f>
        <v>0</v>
      </c>
      <c r="D97" s="267">
        <f>'[16]Sch C'!F95</f>
        <v>0</v>
      </c>
      <c r="E97" s="253">
        <f t="shared" si="14"/>
        <v>0</v>
      </c>
      <c r="F97" s="177"/>
      <c r="G97" s="177">
        <f t="shared" si="15"/>
        <v>0</v>
      </c>
      <c r="H97" s="175">
        <f t="shared" si="16"/>
        <v>0</v>
      </c>
      <c r="J97" s="133"/>
      <c r="K97" s="133"/>
      <c r="M97" s="231">
        <f t="shared" si="17"/>
        <v>0</v>
      </c>
      <c r="N97" s="237">
        <f>SUMMARY!M97</f>
        <v>0.32210610457854744</v>
      </c>
    </row>
    <row r="98" spans="1:16" s="41" customFormat="1">
      <c r="A98" s="40">
        <v>380</v>
      </c>
      <c r="B98" s="113" t="s">
        <v>51</v>
      </c>
      <c r="C98" s="267">
        <f>'[16]Sch C'!D96</f>
        <v>100933</v>
      </c>
      <c r="D98" s="267">
        <f>'[16]Sch C'!F96</f>
        <v>-10945</v>
      </c>
      <c r="E98" s="253">
        <f t="shared" si="14"/>
        <v>89988</v>
      </c>
      <c r="F98" s="177"/>
      <c r="G98" s="177">
        <f t="shared" si="15"/>
        <v>89988</v>
      </c>
      <c r="H98" s="175">
        <f t="shared" si="16"/>
        <v>1.8741727118549576E-2</v>
      </c>
      <c r="J98" s="133"/>
      <c r="K98" s="133"/>
      <c r="M98" s="231">
        <f t="shared" si="17"/>
        <v>3.0149763795356317</v>
      </c>
      <c r="N98" s="237">
        <f>SUMMARY!M98</f>
        <v>6.8555198724674016</v>
      </c>
    </row>
    <row r="99" spans="1:16" s="41" customFormat="1">
      <c r="A99" s="40">
        <v>390</v>
      </c>
      <c r="B99" s="113" t="s">
        <v>52</v>
      </c>
      <c r="C99" s="267">
        <f>'[16]Sch C'!D97</f>
        <v>6108</v>
      </c>
      <c r="D99" s="267">
        <f>'[16]Sch C'!F97</f>
        <v>0</v>
      </c>
      <c r="E99" s="253">
        <f t="shared" si="14"/>
        <v>6108</v>
      </c>
      <c r="F99" s="177"/>
      <c r="G99" s="177">
        <f t="shared" si="15"/>
        <v>6108</v>
      </c>
      <c r="H99" s="175">
        <f t="shared" si="16"/>
        <v>1.2721081615337689E-3</v>
      </c>
      <c r="J99" s="133"/>
      <c r="K99" s="133"/>
      <c r="M99" s="231">
        <f t="shared" si="17"/>
        <v>0.20464368278218917</v>
      </c>
      <c r="N99" s="237">
        <f>SUMMARY!M99</f>
        <v>0.63233432797859923</v>
      </c>
    </row>
    <row r="100" spans="1:16" s="41" customFormat="1">
      <c r="A100" s="40">
        <v>490</v>
      </c>
      <c r="B100" s="113" t="s">
        <v>301</v>
      </c>
      <c r="C100" s="267">
        <f>'[16]Sch C'!D98</f>
        <v>0</v>
      </c>
      <c r="D100" s="267">
        <f>'[16]Sch C'!F98</f>
        <v>0</v>
      </c>
      <c r="E100" s="253">
        <f t="shared" si="14"/>
        <v>0</v>
      </c>
      <c r="F100" s="177"/>
      <c r="G100" s="177">
        <f t="shared" si="15"/>
        <v>0</v>
      </c>
      <c r="H100" s="175">
        <f t="shared" si="16"/>
        <v>0</v>
      </c>
      <c r="J100" s="133"/>
      <c r="K100" s="133"/>
      <c r="M100" s="231">
        <f t="shared" si="17"/>
        <v>0</v>
      </c>
      <c r="N100" s="237">
        <f>SUMMARY!M100</f>
        <v>2.6342203389060719E-2</v>
      </c>
    </row>
    <row r="101" spans="1:16" s="41" customFormat="1">
      <c r="A101" s="40"/>
      <c r="B101" s="113" t="s">
        <v>54</v>
      </c>
      <c r="C101" s="267">
        <f>SUM(C95:C100)</f>
        <v>248144</v>
      </c>
      <c r="D101" s="267">
        <f>SUM(D95:D100)</f>
        <v>18966.18</v>
      </c>
      <c r="E101" s="177">
        <f>SUM(E95:E100)</f>
        <v>267110.18</v>
      </c>
      <c r="F101" s="177">
        <f>SUM(F95:F100)</f>
        <v>0</v>
      </c>
      <c r="G101" s="177">
        <f t="shared" si="15"/>
        <v>267110.18</v>
      </c>
      <c r="H101" s="175">
        <f t="shared" si="16"/>
        <v>5.5630818599665045E-2</v>
      </c>
      <c r="J101" s="133"/>
      <c r="K101" s="133"/>
      <c r="M101" s="231">
        <f t="shared" si="17"/>
        <v>8.9493141689282005</v>
      </c>
      <c r="N101" s="237">
        <f>SUMMARY!M101</f>
        <v>14.771210969256831</v>
      </c>
      <c r="O101" s="232">
        <f>M101/N101-1</f>
        <v>-0.39413808471395362</v>
      </c>
      <c r="P101" s="172">
        <f>IF(O101&gt;=0.2,0.9,0)</f>
        <v>0</v>
      </c>
    </row>
    <row r="102" spans="1:16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6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6" s="41" customFormat="1">
      <c r="A104" s="127" t="s">
        <v>201</v>
      </c>
      <c r="B104" s="113" t="s">
        <v>40</v>
      </c>
      <c r="C104" s="267">
        <f>'[16]Sch C'!D102</f>
        <v>47106</v>
      </c>
      <c r="D104" s="267">
        <f>'[16]Sch C'!F102</f>
        <v>3036.07</v>
      </c>
      <c r="E104" s="253">
        <f t="shared" ref="E104:E109" si="18">SUM(C104:D104)</f>
        <v>50142.07</v>
      </c>
      <c r="F104" s="174"/>
      <c r="G104" s="174">
        <f t="shared" ref="G104:G110" si="19">IF(ISERROR(E104+F104),"",(E104+F104))</f>
        <v>50142.07</v>
      </c>
      <c r="H104" s="175">
        <f t="shared" ref="H104:H110" si="20">IF(ISERROR(G104/$G$183),"",(G104/$G$183))</f>
        <v>1.0443047885264825E-2</v>
      </c>
      <c r="J104" s="255">
        <v>4430.28</v>
      </c>
      <c r="K104" s="255">
        <v>4585.28</v>
      </c>
      <c r="M104" s="231">
        <f t="shared" ref="M104:M110" si="21">IFERROR(G104/G$198,0)</f>
        <v>1.6799701812577479</v>
      </c>
      <c r="N104" s="237">
        <f>SUMMARY!M104</f>
        <v>1.8769967617256869</v>
      </c>
    </row>
    <row r="105" spans="1:16" s="41" customFormat="1">
      <c r="A105" s="127" t="s">
        <v>202</v>
      </c>
      <c r="B105" s="113" t="s">
        <v>23</v>
      </c>
      <c r="C105" s="267">
        <f>'[16]Sch C'!D103</f>
        <v>0</v>
      </c>
      <c r="D105" s="267">
        <f>'[16]Sch C'!F103</f>
        <v>6949.52</v>
      </c>
      <c r="E105" s="253">
        <f t="shared" si="18"/>
        <v>6949.52</v>
      </c>
      <c r="F105" s="177"/>
      <c r="G105" s="177">
        <f t="shared" si="19"/>
        <v>6949.52</v>
      </c>
      <c r="H105" s="175">
        <f t="shared" si="20"/>
        <v>1.447370843278022E-3</v>
      </c>
      <c r="J105" s="133"/>
      <c r="K105" s="133"/>
      <c r="M105" s="231">
        <f t="shared" si="21"/>
        <v>0.23283814118671894</v>
      </c>
      <c r="N105" s="237">
        <f>SUMMARY!M105</f>
        <v>0.30704885570376833</v>
      </c>
    </row>
    <row r="106" spans="1:16" s="41" customFormat="1">
      <c r="A106" s="40">
        <v>110</v>
      </c>
      <c r="B106" s="113" t="s">
        <v>43</v>
      </c>
      <c r="C106" s="267">
        <f>'[16]Sch C'!D104</f>
        <v>10081</v>
      </c>
      <c r="D106" s="267">
        <f>'[16]Sch C'!F104</f>
        <v>0</v>
      </c>
      <c r="E106" s="253">
        <f t="shared" si="18"/>
        <v>10081</v>
      </c>
      <c r="F106" s="177"/>
      <c r="G106" s="177">
        <f t="shared" si="19"/>
        <v>10081</v>
      </c>
      <c r="H106" s="175">
        <f t="shared" si="20"/>
        <v>2.0995616202393458E-3</v>
      </c>
      <c r="J106" s="133"/>
      <c r="K106" s="133"/>
      <c r="M106" s="231">
        <f t="shared" si="21"/>
        <v>0.33775588836398968</v>
      </c>
      <c r="N106" s="237">
        <f>SUMMARY!M106</f>
        <v>0.11829334314353321</v>
      </c>
    </row>
    <row r="107" spans="1:16" s="41" customFormat="1">
      <c r="A107" s="40">
        <v>310</v>
      </c>
      <c r="B107" s="113" t="s">
        <v>77</v>
      </c>
      <c r="C107" s="267">
        <f>'[16]Sch C'!D105</f>
        <v>0</v>
      </c>
      <c r="D107" s="267">
        <f>'[16]Sch C'!F105</f>
        <v>0</v>
      </c>
      <c r="E107" s="253">
        <f t="shared" si="18"/>
        <v>0</v>
      </c>
      <c r="F107" s="177"/>
      <c r="G107" s="177">
        <f t="shared" si="19"/>
        <v>0</v>
      </c>
      <c r="H107" s="175">
        <f t="shared" si="20"/>
        <v>0</v>
      </c>
      <c r="J107" s="133"/>
      <c r="K107" s="133"/>
      <c r="M107" s="231">
        <f t="shared" si="21"/>
        <v>0</v>
      </c>
      <c r="N107" s="237">
        <f>SUMMARY!M107</f>
        <v>6.4038804790647608E-4</v>
      </c>
    </row>
    <row r="108" spans="1:16" s="41" customFormat="1">
      <c r="A108" s="40">
        <v>410</v>
      </c>
      <c r="B108" s="113" t="s">
        <v>56</v>
      </c>
      <c r="C108" s="267">
        <f>'[16]Sch C'!D106</f>
        <v>0</v>
      </c>
      <c r="D108" s="267">
        <f>'[16]Sch C'!F106</f>
        <v>0</v>
      </c>
      <c r="E108" s="253">
        <f t="shared" si="18"/>
        <v>0</v>
      </c>
      <c r="F108" s="177"/>
      <c r="G108" s="177">
        <f t="shared" si="19"/>
        <v>0</v>
      </c>
      <c r="H108" s="175">
        <f t="shared" si="20"/>
        <v>0</v>
      </c>
      <c r="J108" s="133"/>
      <c r="K108" s="133"/>
      <c r="M108" s="231">
        <f t="shared" si="21"/>
        <v>0</v>
      </c>
      <c r="N108" s="237">
        <f>SUMMARY!M108</f>
        <v>0.1609415521007907</v>
      </c>
    </row>
    <row r="109" spans="1:16" s="41" customFormat="1">
      <c r="A109" s="40">
        <v>490</v>
      </c>
      <c r="B109" s="113" t="s">
        <v>301</v>
      </c>
      <c r="C109" s="267">
        <f>'[16]Sch C'!D107</f>
        <v>0</v>
      </c>
      <c r="D109" s="267">
        <f>'[16]Sch C'!F107</f>
        <v>0</v>
      </c>
      <c r="E109" s="253">
        <f t="shared" si="18"/>
        <v>0</v>
      </c>
      <c r="F109" s="177"/>
      <c r="G109" s="177">
        <f t="shared" si="19"/>
        <v>0</v>
      </c>
      <c r="H109" s="175">
        <f t="shared" si="20"/>
        <v>0</v>
      </c>
      <c r="J109" s="133"/>
      <c r="K109" s="133"/>
      <c r="M109" s="231">
        <f t="shared" si="21"/>
        <v>0</v>
      </c>
      <c r="N109" s="237">
        <f>SUMMARY!M109</f>
        <v>0</v>
      </c>
    </row>
    <row r="110" spans="1:16" s="41" customFormat="1">
      <c r="A110" s="40"/>
      <c r="B110" s="113" t="s">
        <v>58</v>
      </c>
      <c r="C110" s="267">
        <f>SUM(C104:C109)</f>
        <v>57187</v>
      </c>
      <c r="D110" s="267">
        <f>SUM(D104:D109)</f>
        <v>9985.59</v>
      </c>
      <c r="E110" s="177">
        <f>SUM(E104:E109)</f>
        <v>67172.59</v>
      </c>
      <c r="F110" s="177">
        <f>SUM(F104:F109)</f>
        <v>0</v>
      </c>
      <c r="G110" s="177">
        <f t="shared" si="19"/>
        <v>67172.59</v>
      </c>
      <c r="H110" s="175">
        <f t="shared" si="20"/>
        <v>1.3989980348782191E-2</v>
      </c>
      <c r="J110" s="133"/>
      <c r="K110" s="133"/>
      <c r="M110" s="231">
        <f t="shared" si="21"/>
        <v>2.2505642108084563</v>
      </c>
      <c r="N110" s="237">
        <f>SUMMARY!M110</f>
        <v>2.4639209007216856</v>
      </c>
      <c r="O110" s="232">
        <f>M110/N110-1</f>
        <v>-8.6592345497266909E-2</v>
      </c>
      <c r="P110" s="172">
        <f>IF(O110&gt;=0.2,0.2,0)</f>
        <v>0</v>
      </c>
    </row>
    <row r="111" spans="1:16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6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6" s="41" customFormat="1">
      <c r="A113" s="127" t="s">
        <v>201</v>
      </c>
      <c r="B113" s="113" t="s">
        <v>40</v>
      </c>
      <c r="C113" s="267">
        <f>'[16]Sch C'!D121</f>
        <v>68869</v>
      </c>
      <c r="D113" s="267">
        <f>'[16]Sch C'!F121</f>
        <v>4438.7299999999996</v>
      </c>
      <c r="E113" s="253">
        <f t="shared" ref="E113:E117" si="22">SUM(C113:D113)</f>
        <v>73307.73</v>
      </c>
      <c r="F113" s="174"/>
      <c r="G113" s="174">
        <f t="shared" ref="G113:G118" si="23">IF(ISERROR(E113+F113),"",(E113+F113))</f>
        <v>73307.73</v>
      </c>
      <c r="H113" s="175">
        <f t="shared" ref="H113:H118" si="24">IF(ISERROR(G113/$G$183),"",(G113/$G$183))</f>
        <v>1.5267740935906011E-2</v>
      </c>
      <c r="J113" s="255">
        <v>6840.32</v>
      </c>
      <c r="K113" s="255">
        <v>7336.17</v>
      </c>
      <c r="M113" s="231">
        <f t="shared" ref="M113:M118" si="25">IFERROR(G113/G$198,0)</f>
        <v>2.4561171977083123</v>
      </c>
      <c r="N113" s="237">
        <f>SUMMARY!M113</f>
        <v>1.9805243461002184</v>
      </c>
    </row>
    <row r="114" spans="1:16" s="41" customFormat="1">
      <c r="A114" s="127" t="s">
        <v>202</v>
      </c>
      <c r="B114" s="113" t="s">
        <v>225</v>
      </c>
      <c r="C114" s="267">
        <f>'[16]Sch C'!D122</f>
        <v>0</v>
      </c>
      <c r="D114" s="267">
        <f>'[16]Sch C'!F122</f>
        <v>10160.200000000001</v>
      </c>
      <c r="E114" s="253">
        <f t="shared" si="22"/>
        <v>10160.200000000001</v>
      </c>
      <c r="F114" s="177"/>
      <c r="G114" s="177">
        <f t="shared" si="23"/>
        <v>10160.200000000001</v>
      </c>
      <c r="H114" s="175">
        <f t="shared" si="24"/>
        <v>2.1160565394262279E-3</v>
      </c>
      <c r="J114" s="133"/>
      <c r="K114" s="133"/>
      <c r="M114" s="231">
        <f t="shared" si="25"/>
        <v>0.3404094213823835</v>
      </c>
      <c r="N114" s="237">
        <f>SUMMARY!M114</f>
        <v>0.43739720863479259</v>
      </c>
    </row>
    <row r="115" spans="1:16" s="41" customFormat="1">
      <c r="A115" s="127" t="s">
        <v>209</v>
      </c>
      <c r="B115" s="113" t="s">
        <v>43</v>
      </c>
      <c r="C115" s="267">
        <f>'[16]Sch C'!D123</f>
        <v>13267</v>
      </c>
      <c r="D115" s="267">
        <f>'[16]Sch C'!F123</f>
        <v>0</v>
      </c>
      <c r="E115" s="253">
        <f t="shared" si="22"/>
        <v>13267</v>
      </c>
      <c r="F115" s="177"/>
      <c r="G115" s="177">
        <f t="shared" si="23"/>
        <v>13267</v>
      </c>
      <c r="H115" s="175">
        <f t="shared" si="24"/>
        <v>2.7631072329843669E-3</v>
      </c>
      <c r="J115" s="133"/>
      <c r="K115" s="133"/>
      <c r="M115" s="231">
        <f t="shared" si="25"/>
        <v>0.44450028478574061</v>
      </c>
      <c r="N115" s="237">
        <f>SUMMARY!M115</f>
        <v>0.9707691469213684</v>
      </c>
    </row>
    <row r="116" spans="1:16" s="41" customFormat="1">
      <c r="A116" s="40">
        <v>310</v>
      </c>
      <c r="B116" s="113" t="s">
        <v>57</v>
      </c>
      <c r="C116" s="267">
        <f>'[16]Sch C'!D124</f>
        <v>0</v>
      </c>
      <c r="D116" s="267">
        <f>'[16]Sch C'!F124</f>
        <v>0</v>
      </c>
      <c r="E116" s="253">
        <f t="shared" si="22"/>
        <v>0</v>
      </c>
      <c r="F116" s="177"/>
      <c r="G116" s="177">
        <f t="shared" si="23"/>
        <v>0</v>
      </c>
      <c r="H116" s="175">
        <f t="shared" si="24"/>
        <v>0</v>
      </c>
      <c r="J116" s="133"/>
      <c r="K116" s="133"/>
      <c r="M116" s="231">
        <f t="shared" si="25"/>
        <v>0</v>
      </c>
      <c r="N116" s="237">
        <f>SUMMARY!M116</f>
        <v>4.2074857275216981E-2</v>
      </c>
    </row>
    <row r="117" spans="1:16" s="41" customFormat="1">
      <c r="A117" s="40">
        <v>490</v>
      </c>
      <c r="B117" s="113" t="s">
        <v>301</v>
      </c>
      <c r="C117" s="267">
        <f>'[16]Sch C'!D125</f>
        <v>0</v>
      </c>
      <c r="D117" s="267">
        <f>'[16]Sch C'!F125</f>
        <v>0</v>
      </c>
      <c r="E117" s="253">
        <f t="shared" si="22"/>
        <v>0</v>
      </c>
      <c r="F117" s="177"/>
      <c r="G117" s="177">
        <f t="shared" si="23"/>
        <v>0</v>
      </c>
      <c r="H117" s="175">
        <f t="shared" si="24"/>
        <v>0</v>
      </c>
      <c r="J117" s="133"/>
      <c r="K117" s="133"/>
      <c r="M117" s="231">
        <f t="shared" si="25"/>
        <v>0</v>
      </c>
      <c r="N117" s="237">
        <f>SUMMARY!M117</f>
        <v>1.2489837813778788E-3</v>
      </c>
    </row>
    <row r="118" spans="1:16" s="41" customFormat="1">
      <c r="A118" s="40"/>
      <c r="B118" s="113" t="s">
        <v>60</v>
      </c>
      <c r="C118" s="267">
        <f>SUM(C113:C117)</f>
        <v>82136</v>
      </c>
      <c r="D118" s="267">
        <f>SUM(D113:D117)</f>
        <v>14598.93</v>
      </c>
      <c r="E118" s="177">
        <f>SUM(E113:E117)</f>
        <v>96734.93</v>
      </c>
      <c r="F118" s="177">
        <f>SUM(F113:F117)</f>
        <v>0</v>
      </c>
      <c r="G118" s="177">
        <f t="shared" si="23"/>
        <v>96734.93</v>
      </c>
      <c r="H118" s="175">
        <f t="shared" si="24"/>
        <v>2.0146904708316603E-2</v>
      </c>
      <c r="J118" s="133"/>
      <c r="K118" s="133"/>
      <c r="M118" s="231">
        <f t="shared" si="25"/>
        <v>3.2410269038764361</v>
      </c>
      <c r="N118" s="237">
        <f>SUMMARY!M118</f>
        <v>3.4320145427129747</v>
      </c>
      <c r="O118" s="232">
        <f>M118/N118-1</f>
        <v>-5.5648843109378121E-2</v>
      </c>
      <c r="P118" s="172">
        <f>IF(O118&gt;=0.2,0.2,0)</f>
        <v>0</v>
      </c>
    </row>
    <row r="119" spans="1:16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6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6" s="41" customFormat="1">
      <c r="A121" s="127" t="s">
        <v>201</v>
      </c>
      <c r="B121" s="113" t="s">
        <v>227</v>
      </c>
      <c r="C121" s="267">
        <f>'[16]Sch C'!D129</f>
        <v>95793</v>
      </c>
      <c r="D121" s="267">
        <f>'[16]Sch C'!F129</f>
        <v>6174.0399999999991</v>
      </c>
      <c r="E121" s="253">
        <f t="shared" ref="E121:E131" si="26">SUM(C121:D121)</f>
        <v>101967.03999999999</v>
      </c>
      <c r="F121" s="174"/>
      <c r="G121" s="174">
        <f t="shared" ref="G121:G128" si="27">IF(ISERROR(E121+F121),"",(E121+F121))</f>
        <v>101967.03999999999</v>
      </c>
      <c r="H121" s="175">
        <f t="shared" ref="H121:H129" si="28">IF(ISERROR(G121/$G$183),"",(G121/$G$183))</f>
        <v>2.1236591976332722E-2</v>
      </c>
      <c r="J121" s="255">
        <v>1962.39</v>
      </c>
      <c r="K121" s="255">
        <v>2064.39</v>
      </c>
      <c r="M121" s="231">
        <f t="shared" ref="M121:M131" si="29">IFERROR(G121/G$198,0)</f>
        <v>3.4163245887358862</v>
      </c>
      <c r="N121" s="237">
        <f>SUMMARY!M121</f>
        <v>4.5535256314180739</v>
      </c>
    </row>
    <row r="122" spans="1:16" s="41" customFormat="1">
      <c r="A122" s="127" t="s">
        <v>228</v>
      </c>
      <c r="B122" s="113" t="s">
        <v>229</v>
      </c>
      <c r="C122" s="267">
        <f>'[16]Sch C'!D130</f>
        <v>0</v>
      </c>
      <c r="D122" s="267">
        <f>'[16]Sch C'!F130</f>
        <v>14132.28</v>
      </c>
      <c r="E122" s="253">
        <f t="shared" si="26"/>
        <v>14132.28</v>
      </c>
      <c r="F122" s="177"/>
      <c r="G122" s="177">
        <f t="shared" si="27"/>
        <v>14132.28</v>
      </c>
      <c r="H122" s="175">
        <f t="shared" si="28"/>
        <v>2.9433183904846844E-3</v>
      </c>
      <c r="J122" s="133"/>
      <c r="K122" s="133"/>
      <c r="M122" s="231">
        <f t="shared" si="29"/>
        <v>0.47349080309578856</v>
      </c>
      <c r="N122" s="237">
        <f>SUMMARY!M122</f>
        <v>0.37552059914887431</v>
      </c>
    </row>
    <row r="123" spans="1:16" s="41" customFormat="1">
      <c r="A123" s="127" t="s">
        <v>202</v>
      </c>
      <c r="B123" s="113" t="s">
        <v>230</v>
      </c>
      <c r="C123" s="267">
        <f>'[16]Sch C'!D131</f>
        <v>1471415</v>
      </c>
      <c r="D123" s="267">
        <f>'[16]Sch C'!F131</f>
        <v>94835.41</v>
      </c>
      <c r="E123" s="253">
        <f t="shared" si="26"/>
        <v>1566250.41</v>
      </c>
      <c r="F123" s="177"/>
      <c r="G123" s="177">
        <f t="shared" si="27"/>
        <v>1566250.41</v>
      </c>
      <c r="H123" s="175">
        <f t="shared" si="28"/>
        <v>0.32620169115366926</v>
      </c>
      <c r="J123" s="255">
        <v>123495.67</v>
      </c>
      <c r="K123" s="255">
        <v>130352.39</v>
      </c>
      <c r="M123" s="231">
        <f t="shared" si="29"/>
        <v>52.475974469795958</v>
      </c>
      <c r="N123" s="237">
        <f>SUMMARY!M123</f>
        <v>20.426397522016178</v>
      </c>
    </row>
    <row r="124" spans="1:16" s="41" customFormat="1">
      <c r="A124" s="127" t="s">
        <v>231</v>
      </c>
      <c r="B124" s="113" t="s">
        <v>232</v>
      </c>
      <c r="C124" s="267">
        <f>'[16]Sch C'!D132</f>
        <v>0</v>
      </c>
      <c r="D124" s="267">
        <f>'[16]Sch C'!F132</f>
        <v>217076.88</v>
      </c>
      <c r="E124" s="253">
        <f t="shared" si="26"/>
        <v>217076.88</v>
      </c>
      <c r="F124" s="177"/>
      <c r="G124" s="177">
        <f t="shared" si="27"/>
        <v>217076.88</v>
      </c>
      <c r="H124" s="175">
        <f t="shared" si="28"/>
        <v>4.5210424153288568E-2</v>
      </c>
      <c r="J124" s="133"/>
      <c r="K124" s="133"/>
      <c r="M124" s="231">
        <f t="shared" si="29"/>
        <v>7.272988240024123</v>
      </c>
      <c r="N124" s="237">
        <f>SUMMARY!M124</f>
        <v>3.7333012685133462</v>
      </c>
    </row>
    <row r="125" spans="1:16" s="41" customFormat="1">
      <c r="A125" s="127" t="s">
        <v>149</v>
      </c>
      <c r="B125" s="113" t="s">
        <v>150</v>
      </c>
      <c r="C125" s="267">
        <f>'[16]Sch C'!D133</f>
        <v>3300</v>
      </c>
      <c r="D125" s="267">
        <f>'[16]Sch C'!F133</f>
        <v>0</v>
      </c>
      <c r="E125" s="253">
        <f t="shared" si="26"/>
        <v>3300</v>
      </c>
      <c r="F125" s="177"/>
      <c r="G125" s="177">
        <f t="shared" si="27"/>
        <v>3300</v>
      </c>
      <c r="H125" s="175">
        <f t="shared" si="28"/>
        <v>6.8728829945341149E-4</v>
      </c>
      <c r="J125" s="255">
        <v>0</v>
      </c>
      <c r="K125" s="255">
        <v>0</v>
      </c>
      <c r="M125" s="231">
        <f t="shared" si="29"/>
        <v>0.11056387576640868</v>
      </c>
      <c r="N125" s="237">
        <f>SUMMARY!M125</f>
        <v>0.23602473442063049</v>
      </c>
    </row>
    <row r="126" spans="1:16" s="41" customFormat="1">
      <c r="A126" s="40">
        <v>110</v>
      </c>
      <c r="B126" s="41" t="s">
        <v>69</v>
      </c>
      <c r="C126" s="267">
        <f>'[16]Sch C'!D134</f>
        <v>91181</v>
      </c>
      <c r="D126" s="267">
        <f>'[16]Sch C'!F134</f>
        <v>-524.23</v>
      </c>
      <c r="E126" s="253">
        <f t="shared" si="26"/>
        <v>90656.77</v>
      </c>
      <c r="F126" s="177"/>
      <c r="G126" s="177">
        <f t="shared" si="27"/>
        <v>90656.77</v>
      </c>
      <c r="H126" s="175">
        <f t="shared" si="28"/>
        <v>1.888101129916335E-2</v>
      </c>
      <c r="J126" s="133"/>
      <c r="K126" s="133"/>
      <c r="M126" s="231">
        <f t="shared" si="29"/>
        <v>3.0373829865648139</v>
      </c>
      <c r="N126" s="237">
        <f>SUMMARY!M126</f>
        <v>1.7813900962398777</v>
      </c>
    </row>
    <row r="127" spans="1:16" s="41" customFormat="1">
      <c r="A127" s="40">
        <v>111</v>
      </c>
      <c r="B127" s="113" t="s">
        <v>107</v>
      </c>
      <c r="C127" s="267">
        <f>'[16]Sch C'!D135</f>
        <v>0</v>
      </c>
      <c r="D127" s="267">
        <f>'[16]Sch C'!F135</f>
        <v>0</v>
      </c>
      <c r="E127" s="253">
        <f t="shared" si="26"/>
        <v>0</v>
      </c>
      <c r="F127" s="177"/>
      <c r="G127" s="177">
        <f t="shared" si="27"/>
        <v>0</v>
      </c>
      <c r="H127" s="175">
        <f t="shared" si="28"/>
        <v>0</v>
      </c>
      <c r="J127" s="133"/>
      <c r="K127" s="133"/>
      <c r="M127" s="231">
        <f t="shared" si="29"/>
        <v>0</v>
      </c>
      <c r="N127" s="237">
        <f>SUMMARY!M127</f>
        <v>1.0927472647255188E-2</v>
      </c>
    </row>
    <row r="128" spans="1:16" s="41" customFormat="1">
      <c r="A128" s="40">
        <v>230</v>
      </c>
      <c r="B128" s="113" t="s">
        <v>233</v>
      </c>
      <c r="C128" s="267">
        <f>'[16]Sch C'!D136</f>
        <v>0</v>
      </c>
      <c r="D128" s="267">
        <f>'[16]Sch C'!F136</f>
        <v>0</v>
      </c>
      <c r="E128" s="253">
        <f t="shared" si="26"/>
        <v>0</v>
      </c>
      <c r="F128" s="177"/>
      <c r="G128" s="177">
        <f t="shared" si="27"/>
        <v>0</v>
      </c>
      <c r="H128" s="175">
        <f t="shared" si="28"/>
        <v>0</v>
      </c>
      <c r="J128" s="133"/>
      <c r="K128" s="133"/>
      <c r="M128" s="231">
        <f t="shared" si="29"/>
        <v>0</v>
      </c>
      <c r="N128" s="237">
        <f>SUMMARY!M128</f>
        <v>2.802083759123259E-3</v>
      </c>
    </row>
    <row r="129" spans="1:16" s="41" customFormat="1">
      <c r="A129" s="40">
        <v>310</v>
      </c>
      <c r="B129" s="113" t="s">
        <v>77</v>
      </c>
      <c r="C129" s="267">
        <f>'[16]Sch C'!D137</f>
        <v>6118</v>
      </c>
      <c r="D129" s="267">
        <f>'[16]Sch C'!F137</f>
        <v>0</v>
      </c>
      <c r="E129" s="253">
        <f t="shared" si="26"/>
        <v>6118</v>
      </c>
      <c r="F129" s="177"/>
      <c r="G129" s="177">
        <f>IF(ISERROR(E129+F129),"",(E129+F129))</f>
        <v>6118</v>
      </c>
      <c r="H129" s="175">
        <f t="shared" si="28"/>
        <v>1.2741908533502944E-3</v>
      </c>
      <c r="J129" s="133"/>
      <c r="K129" s="133"/>
      <c r="M129" s="231">
        <f t="shared" si="29"/>
        <v>0.20497872482996615</v>
      </c>
      <c r="N129" s="237">
        <f>SUMMARY!M129</f>
        <v>1.5442435472956095</v>
      </c>
    </row>
    <row r="130" spans="1:16" s="41" customFormat="1">
      <c r="A130" s="40">
        <v>330</v>
      </c>
      <c r="B130" s="113" t="s">
        <v>311</v>
      </c>
      <c r="C130" s="267">
        <f>'[16]Sch C'!D138</f>
        <v>0</v>
      </c>
      <c r="D130" s="267">
        <f>'[16]Sch C'!F138</f>
        <v>0</v>
      </c>
      <c r="E130" s="253">
        <f t="shared" si="26"/>
        <v>0</v>
      </c>
      <c r="F130" s="177"/>
      <c r="G130" s="177">
        <f>IF(ISERROR(E130+F130),"",(E130+F130))</f>
        <v>0</v>
      </c>
      <c r="H130" s="175">
        <f>IF(ISERROR(G130/$G$183),"",(G130/$G$183))</f>
        <v>0</v>
      </c>
      <c r="J130" s="133"/>
      <c r="K130" s="133"/>
      <c r="M130" s="231">
        <f t="shared" si="29"/>
        <v>0</v>
      </c>
      <c r="N130" s="237">
        <f>SUMMARY!M130</f>
        <v>9.9918702510230314E-2</v>
      </c>
    </row>
    <row r="131" spans="1:16" s="41" customFormat="1">
      <c r="A131" s="40">
        <v>390</v>
      </c>
      <c r="B131" s="113" t="s">
        <v>70</v>
      </c>
      <c r="C131" s="267">
        <f>'[16]Sch C'!D139</f>
        <v>0</v>
      </c>
      <c r="D131" s="267">
        <f>'[16]Sch C'!F139</f>
        <v>0</v>
      </c>
      <c r="E131" s="253">
        <f t="shared" si="26"/>
        <v>0</v>
      </c>
      <c r="F131" s="177"/>
      <c r="G131" s="177">
        <f>IF(ISERROR(E131+F131),"",(E131+F131))</f>
        <v>0</v>
      </c>
      <c r="H131" s="175">
        <f>IF(ISERROR(G131/$G$183),"",(G131/$G$183))</f>
        <v>0</v>
      </c>
      <c r="J131" s="133"/>
      <c r="K131" s="133"/>
      <c r="M131" s="231">
        <f t="shared" si="29"/>
        <v>0</v>
      </c>
      <c r="N131" s="237">
        <f>SUMMARY!M131</f>
        <v>3.731441236448526E-2</v>
      </c>
    </row>
    <row r="132" spans="1:16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6" s="41" customFormat="1">
      <c r="A133" s="40" t="s">
        <v>325</v>
      </c>
      <c r="B133" s="40" t="s">
        <v>235</v>
      </c>
      <c r="C133" s="267">
        <f>'[16]Sch C'!D141</f>
        <v>0</v>
      </c>
      <c r="D133" s="267">
        <f>'[16]Sch C'!F141</f>
        <v>0</v>
      </c>
      <c r="E133" s="253">
        <f t="shared" ref="E133:E138" si="30">SUM(C133:D133)</f>
        <v>0</v>
      </c>
      <c r="F133" s="177"/>
      <c r="G133" s="177">
        <f>IF(ISERROR(E133+F133)," ",(E133+F133))</f>
        <v>0</v>
      </c>
      <c r="H133" s="175">
        <f t="shared" ref="H133:H139" si="31">IF(ISERROR(G133/$G$183),"",(G133/$G$183))</f>
        <v>0</v>
      </c>
      <c r="J133" s="133"/>
      <c r="K133" s="133"/>
      <c r="M133" s="231">
        <f t="shared" ref="M133:M139" si="32">IFERROR(G133/G$198,0)</f>
        <v>0</v>
      </c>
      <c r="N133" s="237">
        <f>SUMMARY!M133</f>
        <v>0</v>
      </c>
    </row>
    <row r="134" spans="1:16" s="41" customFormat="1">
      <c r="A134" s="40" t="s">
        <v>326</v>
      </c>
      <c r="B134" s="40" t="s">
        <v>236</v>
      </c>
      <c r="C134" s="267">
        <f>'[16]Sch C'!D142</f>
        <v>0</v>
      </c>
      <c r="D134" s="267">
        <f>'[16]Sch C'!F142</f>
        <v>0</v>
      </c>
      <c r="E134" s="253">
        <f t="shared" si="30"/>
        <v>0</v>
      </c>
      <c r="F134" s="177"/>
      <c r="G134" s="177">
        <f t="shared" ref="G134:G139" si="33">IF(ISERROR(E134+F134),"",(E134+F134))</f>
        <v>0</v>
      </c>
      <c r="H134" s="175">
        <f t="shared" si="31"/>
        <v>0</v>
      </c>
      <c r="J134" s="133"/>
      <c r="K134" s="133"/>
      <c r="M134" s="231">
        <f t="shared" si="32"/>
        <v>0</v>
      </c>
      <c r="N134" s="237">
        <f>SUMMARY!M134</f>
        <v>0</v>
      </c>
    </row>
    <row r="135" spans="1:16" s="41" customFormat="1">
      <c r="A135" s="40" t="s">
        <v>327</v>
      </c>
      <c r="B135" s="40" t="s">
        <v>237</v>
      </c>
      <c r="C135" s="267">
        <f>'[16]Sch C'!D143</f>
        <v>0</v>
      </c>
      <c r="D135" s="267">
        <f>'[16]Sch C'!F143</f>
        <v>0</v>
      </c>
      <c r="E135" s="253">
        <f t="shared" si="30"/>
        <v>0</v>
      </c>
      <c r="F135" s="177"/>
      <c r="G135" s="177">
        <f t="shared" si="33"/>
        <v>0</v>
      </c>
      <c r="H135" s="175">
        <f t="shared" si="31"/>
        <v>0</v>
      </c>
      <c r="J135" s="133"/>
      <c r="K135" s="133"/>
      <c r="M135" s="231">
        <f t="shared" si="32"/>
        <v>0</v>
      </c>
      <c r="N135" s="237">
        <f>SUMMARY!M135</f>
        <v>0</v>
      </c>
    </row>
    <row r="136" spans="1:16" s="41" customFormat="1">
      <c r="A136" s="40" t="s">
        <v>328</v>
      </c>
      <c r="B136" s="40" t="s">
        <v>238</v>
      </c>
      <c r="C136" s="267">
        <f>'[16]Sch C'!D144</f>
        <v>0</v>
      </c>
      <c r="D136" s="267">
        <f>'[16]Sch C'!F144</f>
        <v>0</v>
      </c>
      <c r="E136" s="253">
        <f t="shared" si="30"/>
        <v>0</v>
      </c>
      <c r="F136" s="177"/>
      <c r="G136" s="177">
        <f t="shared" si="33"/>
        <v>0</v>
      </c>
      <c r="H136" s="175">
        <f t="shared" si="31"/>
        <v>0</v>
      </c>
      <c r="J136" s="133"/>
      <c r="K136" s="133"/>
      <c r="M136" s="231">
        <f t="shared" si="32"/>
        <v>0</v>
      </c>
      <c r="N136" s="237">
        <f>SUMMARY!M136</f>
        <v>1.1354398012526172E-3</v>
      </c>
    </row>
    <row r="137" spans="1:16" s="41" customFormat="1">
      <c r="A137" s="40" t="s">
        <v>351</v>
      </c>
      <c r="B137" s="40" t="s">
        <v>239</v>
      </c>
      <c r="C137" s="267">
        <f>'[16]Sch C'!D145</f>
        <v>0</v>
      </c>
      <c r="D137" s="267">
        <f>'[16]Sch C'!F145</f>
        <v>0</v>
      </c>
      <c r="E137" s="253">
        <f t="shared" si="30"/>
        <v>0</v>
      </c>
      <c r="F137" s="177"/>
      <c r="G137" s="177">
        <f t="shared" si="33"/>
        <v>0</v>
      </c>
      <c r="H137" s="175">
        <f t="shared" si="31"/>
        <v>0</v>
      </c>
      <c r="J137" s="133"/>
      <c r="K137" s="133"/>
      <c r="M137" s="231">
        <f t="shared" si="32"/>
        <v>0</v>
      </c>
      <c r="N137" s="237">
        <f>SUMMARY!M137</f>
        <v>3.7850567038636746E-3</v>
      </c>
    </row>
    <row r="138" spans="1:16" s="41" customFormat="1">
      <c r="A138" s="40">
        <v>490</v>
      </c>
      <c r="B138" s="113" t="s">
        <v>301</v>
      </c>
      <c r="C138" s="267">
        <f>'[16]Sch C'!D146</f>
        <v>825</v>
      </c>
      <c r="D138" s="267">
        <f>'[16]Sch C'!F146</f>
        <v>0</v>
      </c>
      <c r="E138" s="253">
        <f t="shared" si="30"/>
        <v>825</v>
      </c>
      <c r="F138" s="177"/>
      <c r="G138" s="177">
        <f>IF(ISERROR(E138+F138),"",(E138+F138))</f>
        <v>825</v>
      </c>
      <c r="H138" s="175">
        <f t="shared" si="31"/>
        <v>1.7182207486335287E-4</v>
      </c>
      <c r="J138" s="133"/>
      <c r="K138" s="133"/>
      <c r="M138" s="231">
        <f t="shared" si="32"/>
        <v>2.764096894160217E-2</v>
      </c>
      <c r="N138" s="237">
        <f>SUMMARY!M138</f>
        <v>0.12069725087315321</v>
      </c>
    </row>
    <row r="139" spans="1:16" s="41" customFormat="1">
      <c r="A139" s="40"/>
      <c r="B139" s="113" t="s">
        <v>71</v>
      </c>
      <c r="C139" s="267">
        <f>SUM(C121:C138)</f>
        <v>1668632</v>
      </c>
      <c r="D139" s="267">
        <f>SUM(D121:D138)</f>
        <v>331694.38</v>
      </c>
      <c r="E139" s="176">
        <f>SUM(E121:E138)</f>
        <v>2000326.38</v>
      </c>
      <c r="F139" s="176">
        <f>SUM(F121:F138)</f>
        <v>0</v>
      </c>
      <c r="G139" s="177">
        <f t="shared" si="33"/>
        <v>2000326.38</v>
      </c>
      <c r="H139" s="175">
        <f t="shared" si="31"/>
        <v>0.41660633820060561</v>
      </c>
      <c r="J139" s="133"/>
      <c r="K139" s="133"/>
      <c r="M139" s="231">
        <f t="shared" si="32"/>
        <v>67.019344657754544</v>
      </c>
      <c r="N139" s="237">
        <f>SUMMARY!M139</f>
        <v>32.92698381771195</v>
      </c>
      <c r="O139" s="232">
        <f>M139/N139-1</f>
        <v>1.0353927656654593</v>
      </c>
      <c r="P139" s="172">
        <f>IF(O139&gt;=0.2,1.6,0)</f>
        <v>1.6</v>
      </c>
    </row>
    <row r="140" spans="1:16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6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6" s="41" customFormat="1">
      <c r="A142" s="127" t="s">
        <v>201</v>
      </c>
      <c r="B142" s="113" t="s">
        <v>73</v>
      </c>
      <c r="C142" s="267">
        <f>'[16]Sch C'!D150</f>
        <v>82884</v>
      </c>
      <c r="D142" s="267">
        <f>'[16]Sch C'!F150</f>
        <v>5342.03</v>
      </c>
      <c r="E142" s="253">
        <f t="shared" ref="E142:E146" si="34">SUM(C142:D142)</f>
        <v>88226.03</v>
      </c>
      <c r="F142" s="174"/>
      <c r="G142" s="174">
        <f t="shared" ref="G142:G147" si="35">IF(ISERROR(E142+F142),"",(E142+F142))</f>
        <v>88226.03</v>
      </c>
      <c r="H142" s="175">
        <f t="shared" ref="H142:H147" si="36">IF(ISERROR(G142/$G$183),"",(G142/$G$183))</f>
        <v>1.8374763068553231E-2</v>
      </c>
      <c r="J142" s="255">
        <v>6164.0999999999995</v>
      </c>
      <c r="K142" s="255">
        <v>6610.51</v>
      </c>
      <c r="M142" s="231">
        <f t="shared" ref="M142:M147" si="37">IFERROR(G142/G$198,0)</f>
        <v>2.9559429758434681</v>
      </c>
      <c r="N142" s="237">
        <f>SUMMARY!M142</f>
        <v>3.3195038128068526</v>
      </c>
    </row>
    <row r="143" spans="1:16" s="41" customFormat="1">
      <c r="A143" s="127" t="s">
        <v>202</v>
      </c>
      <c r="B143" s="113" t="s">
        <v>23</v>
      </c>
      <c r="C143" s="267">
        <f>'[16]Sch C'!D151</f>
        <v>0</v>
      </c>
      <c r="D143" s="267">
        <f>'[16]Sch C'!F151</f>
        <v>12227.82</v>
      </c>
      <c r="E143" s="253">
        <f t="shared" si="34"/>
        <v>12227.82</v>
      </c>
      <c r="F143" s="177"/>
      <c r="G143" s="177">
        <f t="shared" si="35"/>
        <v>12227.82</v>
      </c>
      <c r="H143" s="175">
        <f t="shared" si="36"/>
        <v>2.5466780647946711E-3</v>
      </c>
      <c r="J143" s="133"/>
      <c r="K143" s="133"/>
      <c r="M143" s="231">
        <f t="shared" si="37"/>
        <v>0.40968338526485071</v>
      </c>
      <c r="N143" s="237">
        <f>SUMMARY!M143</f>
        <v>0.67458000081751668</v>
      </c>
    </row>
    <row r="144" spans="1:16" s="41" customFormat="1">
      <c r="A144" s="127">
        <v>110</v>
      </c>
      <c r="B144" s="113" t="s">
        <v>258</v>
      </c>
      <c r="C144" s="267">
        <f>'[16]Sch C'!D152</f>
        <v>3612</v>
      </c>
      <c r="D144" s="267">
        <f>'[16]Sch C'!F152</f>
        <v>0</v>
      </c>
      <c r="E144" s="253">
        <f t="shared" si="34"/>
        <v>3612</v>
      </c>
      <c r="F144" s="177"/>
      <c r="G144" s="177">
        <f t="shared" si="35"/>
        <v>3612</v>
      </c>
      <c r="H144" s="175">
        <f t="shared" si="36"/>
        <v>7.5226828412900684E-4</v>
      </c>
      <c r="J144" s="133"/>
      <c r="K144" s="133"/>
      <c r="M144" s="231">
        <f t="shared" si="37"/>
        <v>0.12101718765705095</v>
      </c>
      <c r="N144" s="237">
        <f>SUMMARY!M144</f>
        <v>0.19288769592013771</v>
      </c>
    </row>
    <row r="145" spans="1:16" s="41" customFormat="1">
      <c r="A145" s="127" t="s">
        <v>241</v>
      </c>
      <c r="B145" s="113" t="s">
        <v>77</v>
      </c>
      <c r="C145" s="267">
        <f>'[16]Sch C'!D153</f>
        <v>3013</v>
      </c>
      <c r="D145" s="267">
        <f>'[16]Sch C'!F153</f>
        <v>0</v>
      </c>
      <c r="E145" s="253">
        <f t="shared" si="34"/>
        <v>3013</v>
      </c>
      <c r="F145" s="177"/>
      <c r="G145" s="177">
        <f t="shared" si="35"/>
        <v>3013</v>
      </c>
      <c r="H145" s="175">
        <f t="shared" si="36"/>
        <v>6.2751504431913E-4</v>
      </c>
      <c r="J145" s="133"/>
      <c r="K145" s="133"/>
      <c r="M145" s="231">
        <f t="shared" si="37"/>
        <v>0.10094816899520889</v>
      </c>
      <c r="N145" s="237">
        <f>SUMMARY!M145</f>
        <v>0.1348362014542713</v>
      </c>
    </row>
    <row r="146" spans="1:16" s="41" customFormat="1">
      <c r="A146" s="127" t="s">
        <v>242</v>
      </c>
      <c r="B146" s="113" t="s">
        <v>301</v>
      </c>
      <c r="C146" s="267">
        <f>'[16]Sch C'!D154</f>
        <v>0</v>
      </c>
      <c r="D146" s="267">
        <f>'[16]Sch C'!F154</f>
        <v>0</v>
      </c>
      <c r="E146" s="253">
        <f t="shared" si="34"/>
        <v>0</v>
      </c>
      <c r="F146" s="177"/>
      <c r="G146" s="177">
        <f t="shared" si="35"/>
        <v>0</v>
      </c>
      <c r="H146" s="175">
        <f t="shared" si="36"/>
        <v>0</v>
      </c>
      <c r="J146" s="133"/>
      <c r="K146" s="133"/>
      <c r="M146" s="231">
        <f t="shared" si="37"/>
        <v>0</v>
      </c>
      <c r="N146" s="237">
        <f>SUMMARY!M146</f>
        <v>0.22358626390346037</v>
      </c>
    </row>
    <row r="147" spans="1:16" s="41" customFormat="1">
      <c r="A147" s="40"/>
      <c r="B147" s="113" t="s">
        <v>243</v>
      </c>
      <c r="C147" s="267">
        <f>SUM(C142:C146)</f>
        <v>89509</v>
      </c>
      <c r="D147" s="267">
        <f>SUM(D142:D146)</f>
        <v>17569.849999999999</v>
      </c>
      <c r="E147" s="177">
        <f>SUM(E142:E146)</f>
        <v>107078.85</v>
      </c>
      <c r="F147" s="177">
        <f>SUM(F142:F146)</f>
        <v>0</v>
      </c>
      <c r="G147" s="177">
        <f t="shared" si="35"/>
        <v>107078.85</v>
      </c>
      <c r="H147" s="198">
        <f t="shared" si="36"/>
        <v>2.230122446179604E-2</v>
      </c>
      <c r="J147" s="133"/>
      <c r="K147" s="133"/>
      <c r="M147" s="231">
        <f t="shared" si="37"/>
        <v>3.5875917177605792</v>
      </c>
      <c r="N147" s="237">
        <f>SUMMARY!M147</f>
        <v>4.5453939749022387</v>
      </c>
      <c r="O147" s="232">
        <f>M147/N147-1</f>
        <v>-0.21071930451578946</v>
      </c>
      <c r="P147" s="172">
        <f>IF(O147&gt;=0.2,0.3,0)</f>
        <v>0</v>
      </c>
    </row>
    <row r="148" spans="1:16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6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6" s="41" customFormat="1">
      <c r="A150" s="127" t="s">
        <v>201</v>
      </c>
      <c r="B150" s="113" t="s">
        <v>40</v>
      </c>
      <c r="C150" s="267">
        <f>'[16]Sch C'!D158</f>
        <v>575178</v>
      </c>
      <c r="D150" s="267">
        <f>'[16]Sch C'!F158</f>
        <v>37071.279999999992</v>
      </c>
      <c r="E150" s="253">
        <f t="shared" ref="E150:E163" si="38">SUM(C150:D150)</f>
        <v>612249.28</v>
      </c>
      <c r="F150" s="177"/>
      <c r="G150" s="177">
        <f>IF(ISERROR(E150+F150),"",(E150+F150))</f>
        <v>612249.28</v>
      </c>
      <c r="H150" s="175">
        <f>IF(ISERROR(G150/$G$183),"",(G150/$G$183))</f>
        <v>0.12751265651296231</v>
      </c>
      <c r="J150" s="255">
        <v>17258.41</v>
      </c>
      <c r="K150" s="255">
        <v>18602.620000000003</v>
      </c>
      <c r="M150" s="231">
        <f t="shared" ref="M150:M164" si="39">IFERROR(G150/G$198,0)</f>
        <v>20.512925252119143</v>
      </c>
      <c r="N150" s="237">
        <f>SUMMARY!M150</f>
        <v>36.736125288969433</v>
      </c>
    </row>
    <row r="151" spans="1:16" s="41" customFormat="1">
      <c r="A151" s="127" t="s">
        <v>202</v>
      </c>
      <c r="B151" s="113" t="s">
        <v>76</v>
      </c>
      <c r="C151" s="267">
        <f>'[16]Sch C'!D159</f>
        <v>0</v>
      </c>
      <c r="D151" s="267">
        <f>'[16]Sch C'!F159</f>
        <v>84855.62999999999</v>
      </c>
      <c r="E151" s="253">
        <f t="shared" si="38"/>
        <v>84855.62999999999</v>
      </c>
      <c r="F151" s="177"/>
      <c r="G151" s="177">
        <f>IF(ISERROR(E151+F151),"",(E151+F151))</f>
        <v>84855.62999999999</v>
      </c>
      <c r="H151" s="175">
        <f>IF(ISERROR(G151/$G$183),"",(G151/$G$183))</f>
        <v>1.7672812618711481E-2</v>
      </c>
      <c r="J151" s="133"/>
      <c r="K151" s="133"/>
      <c r="M151" s="231">
        <f t="shared" si="39"/>
        <v>2.8430204040607094</v>
      </c>
      <c r="N151" s="237">
        <f>SUMMARY!M151</f>
        <v>6.0365011649612361</v>
      </c>
    </row>
    <row r="152" spans="1:16" s="41" customFormat="1">
      <c r="A152" s="127">
        <v>110</v>
      </c>
      <c r="B152" s="113" t="s">
        <v>331</v>
      </c>
      <c r="C152" s="267">
        <f>'[16]Sch C'!D160</f>
        <v>2383</v>
      </c>
      <c r="D152" s="267">
        <f>'[16]Sch C'!F160</f>
        <v>0</v>
      </c>
      <c r="E152" s="253">
        <f t="shared" si="38"/>
        <v>2383</v>
      </c>
      <c r="F152" s="177"/>
      <c r="G152" s="177">
        <f t="shared" ref="G152:G163" si="40">IF(ISERROR(E152+F152),"",(E152+F152))</f>
        <v>2383</v>
      </c>
      <c r="H152" s="175">
        <f t="shared" ref="H152:H163" si="41">IF(ISERROR(G152/$G$183),"",(G152/$G$183))</f>
        <v>4.9630545987802417E-4</v>
      </c>
      <c r="J152" s="133"/>
      <c r="K152" s="133"/>
      <c r="M152" s="231">
        <f t="shared" si="39"/>
        <v>7.9840519985258152E-2</v>
      </c>
      <c r="N152" s="237">
        <f>SUMMARY!M152</f>
        <v>0.29206527416329442</v>
      </c>
    </row>
    <row r="153" spans="1:16" s="41" customFormat="1">
      <c r="A153" s="40">
        <v>310</v>
      </c>
      <c r="B153" s="113" t="s">
        <v>77</v>
      </c>
      <c r="C153" s="267">
        <f>'[16]Sch C'!D161</f>
        <v>0</v>
      </c>
      <c r="D153" s="267">
        <f>'[16]Sch C'!F161</f>
        <v>0</v>
      </c>
      <c r="E153" s="253">
        <f t="shared" si="38"/>
        <v>0</v>
      </c>
      <c r="F153" s="177"/>
      <c r="G153" s="177">
        <f t="shared" si="40"/>
        <v>0</v>
      </c>
      <c r="H153" s="175">
        <f t="shared" si="41"/>
        <v>0</v>
      </c>
      <c r="J153" s="200"/>
      <c r="K153" s="200"/>
      <c r="M153" s="231">
        <f t="shared" si="39"/>
        <v>0</v>
      </c>
      <c r="N153" s="237">
        <f>SUMMARY!M153</f>
        <v>0.26431149201331644</v>
      </c>
    </row>
    <row r="154" spans="1:16" s="41" customFormat="1">
      <c r="A154" s="40">
        <v>313</v>
      </c>
      <c r="B154" s="113" t="s">
        <v>78</v>
      </c>
      <c r="C154" s="267">
        <f>'[16]Sch C'!D162</f>
        <v>17520</v>
      </c>
      <c r="D154" s="267">
        <f>'[16]Sch C'!F162</f>
        <v>0</v>
      </c>
      <c r="E154" s="253">
        <f t="shared" si="38"/>
        <v>17520</v>
      </c>
      <c r="F154" s="177"/>
      <c r="G154" s="177">
        <f t="shared" si="40"/>
        <v>17520</v>
      </c>
      <c r="H154" s="175">
        <f t="shared" si="41"/>
        <v>3.6488760625526576E-3</v>
      </c>
      <c r="J154" s="200"/>
      <c r="K154" s="200"/>
      <c r="M154" s="231">
        <f t="shared" si="39"/>
        <v>0.58699366770529704</v>
      </c>
      <c r="N154" s="237">
        <f>SUMMARY!M154</f>
        <v>0.19712143301586438</v>
      </c>
    </row>
    <row r="155" spans="1:16" s="41" customFormat="1">
      <c r="A155" s="40">
        <v>314</v>
      </c>
      <c r="B155" s="113" t="s">
        <v>79</v>
      </c>
      <c r="C155" s="267">
        <f>'[16]Sch C'!D163</f>
        <v>14885</v>
      </c>
      <c r="D155" s="267">
        <f>'[16]Sch C'!F163</f>
        <v>0</v>
      </c>
      <c r="E155" s="253">
        <f t="shared" si="38"/>
        <v>14885</v>
      </c>
      <c r="F155" s="177"/>
      <c r="G155" s="177">
        <f t="shared" si="40"/>
        <v>14885</v>
      </c>
      <c r="H155" s="175">
        <f t="shared" si="41"/>
        <v>3.1000867688981909E-3</v>
      </c>
      <c r="J155" s="200"/>
      <c r="K155" s="200"/>
      <c r="M155" s="231">
        <f t="shared" si="39"/>
        <v>0.49871008811605855</v>
      </c>
      <c r="N155" s="237">
        <f>SUMMARY!M155</f>
        <v>0.1314975542626681</v>
      </c>
    </row>
    <row r="156" spans="1:16" s="41" customFormat="1">
      <c r="A156" s="40">
        <v>315</v>
      </c>
      <c r="B156" s="113" t="s">
        <v>80</v>
      </c>
      <c r="C156" s="267">
        <f>'[16]Sch C'!D164</f>
        <v>0</v>
      </c>
      <c r="D156" s="267">
        <f>'[16]Sch C'!F164</f>
        <v>0</v>
      </c>
      <c r="E156" s="253">
        <f t="shared" si="38"/>
        <v>0</v>
      </c>
      <c r="F156" s="177"/>
      <c r="G156" s="177">
        <f t="shared" si="40"/>
        <v>0</v>
      </c>
      <c r="H156" s="175">
        <f t="shared" si="41"/>
        <v>0</v>
      </c>
      <c r="J156" s="200"/>
      <c r="K156" s="200"/>
      <c r="M156" s="231">
        <f t="shared" si="39"/>
        <v>0</v>
      </c>
      <c r="N156" s="237">
        <f>SUMMARY!M156</f>
        <v>1.5587317591595928E-2</v>
      </c>
    </row>
    <row r="157" spans="1:16" s="41" customFormat="1">
      <c r="A157" s="40">
        <v>316</v>
      </c>
      <c r="B157" s="113" t="s">
        <v>81</v>
      </c>
      <c r="C157" s="267">
        <f>'[16]Sch C'!D165</f>
        <v>10633</v>
      </c>
      <c r="D157" s="267">
        <f>'[16]Sch C'!F165</f>
        <v>0</v>
      </c>
      <c r="E157" s="253">
        <f t="shared" si="38"/>
        <v>10633</v>
      </c>
      <c r="F157" s="177"/>
      <c r="G157" s="177">
        <f t="shared" si="40"/>
        <v>10633</v>
      </c>
      <c r="H157" s="175">
        <f t="shared" si="41"/>
        <v>2.2145262085115527E-3</v>
      </c>
      <c r="J157" s="200"/>
      <c r="K157" s="200"/>
      <c r="M157" s="231">
        <f t="shared" si="39"/>
        <v>0.35625020940127988</v>
      </c>
      <c r="N157" s="237">
        <f>SUMMARY!M157</f>
        <v>0.15464235917140146</v>
      </c>
    </row>
    <row r="158" spans="1:16" s="41" customFormat="1">
      <c r="A158" s="40">
        <v>317</v>
      </c>
      <c r="B158" s="113" t="s">
        <v>82</v>
      </c>
      <c r="C158" s="267">
        <f>'[16]Sch C'!D166</f>
        <v>0</v>
      </c>
      <c r="D158" s="267">
        <f>'[16]Sch C'!F166</f>
        <v>0</v>
      </c>
      <c r="E158" s="253">
        <f t="shared" si="38"/>
        <v>0</v>
      </c>
      <c r="F158" s="177"/>
      <c r="G158" s="177">
        <f t="shared" si="40"/>
        <v>0</v>
      </c>
      <c r="H158" s="175">
        <f t="shared" si="41"/>
        <v>0</v>
      </c>
      <c r="J158" s="200"/>
      <c r="K158" s="200"/>
      <c r="M158" s="231">
        <f t="shared" si="39"/>
        <v>0</v>
      </c>
      <c r="N158" s="237">
        <f>SUMMARY!M158</f>
        <v>0.15845970778321275</v>
      </c>
    </row>
    <row r="159" spans="1:16" s="41" customFormat="1">
      <c r="A159" s="40">
        <v>318</v>
      </c>
      <c r="B159" s="113" t="s">
        <v>179</v>
      </c>
      <c r="C159" s="267">
        <f>'[16]Sch C'!D167</f>
        <v>0</v>
      </c>
      <c r="D159" s="267">
        <f>'[16]Sch C'!F167</f>
        <v>0</v>
      </c>
      <c r="E159" s="253">
        <f t="shared" si="38"/>
        <v>0</v>
      </c>
      <c r="F159" s="177"/>
      <c r="G159" s="177">
        <f t="shared" si="40"/>
        <v>0</v>
      </c>
      <c r="H159" s="175">
        <f t="shared" si="41"/>
        <v>0</v>
      </c>
      <c r="J159" s="200"/>
      <c r="K159" s="200"/>
      <c r="M159" s="231">
        <f t="shared" si="39"/>
        <v>0</v>
      </c>
      <c r="N159" s="237">
        <f>SUMMARY!M159</f>
        <v>10.207996493761893</v>
      </c>
    </row>
    <row r="160" spans="1:16" s="41" customFormat="1">
      <c r="A160" s="40">
        <v>319</v>
      </c>
      <c r="B160" s="113" t="s">
        <v>83</v>
      </c>
      <c r="C160" s="267">
        <f>'[16]Sch C'!D168</f>
        <v>0</v>
      </c>
      <c r="D160" s="267">
        <f>'[16]Sch C'!F168</f>
        <v>0</v>
      </c>
      <c r="E160" s="253">
        <f t="shared" si="38"/>
        <v>0</v>
      </c>
      <c r="F160" s="177"/>
      <c r="G160" s="177">
        <f t="shared" si="40"/>
        <v>0</v>
      </c>
      <c r="H160" s="175">
        <f t="shared" si="41"/>
        <v>0</v>
      </c>
      <c r="J160" s="133"/>
      <c r="K160" s="133"/>
      <c r="M160" s="231">
        <f t="shared" si="39"/>
        <v>0</v>
      </c>
      <c r="N160" s="237">
        <f>SUMMARY!M160</f>
        <v>2.7094781518673439</v>
      </c>
    </row>
    <row r="161" spans="1:16" s="41" customFormat="1">
      <c r="A161" s="40">
        <v>391</v>
      </c>
      <c r="B161" s="113" t="s">
        <v>84</v>
      </c>
      <c r="C161" s="267">
        <f>'[16]Sch C'!D169</f>
        <v>0</v>
      </c>
      <c r="D161" s="267">
        <f>'[16]Sch C'!F169</f>
        <v>0</v>
      </c>
      <c r="E161" s="253">
        <f t="shared" si="38"/>
        <v>0</v>
      </c>
      <c r="F161" s="177"/>
      <c r="G161" s="177">
        <f t="shared" si="40"/>
        <v>0</v>
      </c>
      <c r="H161" s="175">
        <f t="shared" si="41"/>
        <v>0</v>
      </c>
      <c r="J161" s="133"/>
      <c r="K161" s="133"/>
      <c r="M161" s="231">
        <f t="shared" si="39"/>
        <v>0</v>
      </c>
      <c r="N161" s="237">
        <f>SUMMARY!M161</f>
        <v>2.2617960840952134E-3</v>
      </c>
    </row>
    <row r="162" spans="1:16" s="41" customFormat="1">
      <c r="A162" s="40">
        <v>392</v>
      </c>
      <c r="B162" s="113" t="s">
        <v>245</v>
      </c>
      <c r="C162" s="267">
        <f>'[16]Sch C'!D170</f>
        <v>0</v>
      </c>
      <c r="D162" s="267">
        <f>'[16]Sch C'!F170</f>
        <v>0</v>
      </c>
      <c r="E162" s="253">
        <f t="shared" si="38"/>
        <v>0</v>
      </c>
      <c r="F162" s="177"/>
      <c r="G162" s="177">
        <f t="shared" si="40"/>
        <v>0</v>
      </c>
      <c r="H162" s="175">
        <f t="shared" si="41"/>
        <v>0</v>
      </c>
      <c r="J162" s="133"/>
      <c r="K162" s="133"/>
      <c r="M162" s="231">
        <f t="shared" si="39"/>
        <v>0</v>
      </c>
      <c r="N162" s="237">
        <f>SUMMARY!M162</f>
        <v>0.21066164348098596</v>
      </c>
    </row>
    <row r="163" spans="1:16" s="41" customFormat="1">
      <c r="A163" s="40">
        <v>490</v>
      </c>
      <c r="B163" s="113" t="s">
        <v>301</v>
      </c>
      <c r="C163" s="267">
        <f>'[16]Sch C'!D171</f>
        <v>64451</v>
      </c>
      <c r="D163" s="267">
        <f>'[16]Sch C'!F171</f>
        <v>0</v>
      </c>
      <c r="E163" s="253">
        <f t="shared" si="38"/>
        <v>64451</v>
      </c>
      <c r="F163" s="177"/>
      <c r="G163" s="177">
        <f t="shared" si="40"/>
        <v>64451</v>
      </c>
      <c r="H163" s="175">
        <f t="shared" si="41"/>
        <v>1.3423157026688433E-2</v>
      </c>
      <c r="J163" s="133"/>
      <c r="K163" s="133"/>
      <c r="M163" s="231">
        <f t="shared" si="39"/>
        <v>2.1593795021275168</v>
      </c>
      <c r="N163" s="237">
        <f>SUMMARY!M163</f>
        <v>0.31220961127082963</v>
      </c>
    </row>
    <row r="164" spans="1:16" s="41" customFormat="1">
      <c r="A164" s="40"/>
      <c r="B164" s="199" t="s">
        <v>86</v>
      </c>
      <c r="C164" s="267">
        <f>SUM(C150:C163)</f>
        <v>685050</v>
      </c>
      <c r="D164" s="267">
        <f>SUM(D150:D163)</f>
        <v>121926.90999999997</v>
      </c>
      <c r="E164" s="177">
        <f>SUM(E150:E163)</f>
        <v>806976.91</v>
      </c>
      <c r="F164" s="177">
        <f>SUM(F150:F163)</f>
        <v>0</v>
      </c>
      <c r="G164" s="177">
        <f>IF(ISERROR(E164+F164),"",(E164+F164))</f>
        <v>806976.91</v>
      </c>
      <c r="H164" s="175">
        <f>IF(ISERROR(G164/$G$183),"",(G164/$G$183))</f>
        <v>0.16806842065820266</v>
      </c>
      <c r="J164" s="133"/>
      <c r="K164" s="133"/>
      <c r="M164" s="231">
        <f t="shared" si="39"/>
        <v>27.037119643515261</v>
      </c>
      <c r="N164" s="237">
        <f>SUMMARY!M164</f>
        <v>57.428919288397175</v>
      </c>
      <c r="O164" s="232">
        <f>M164/N164-1</f>
        <v>-0.52920723603138065</v>
      </c>
      <c r="P164" s="172">
        <f>IF(O164&gt;=0.2,3.5,0)</f>
        <v>0</v>
      </c>
    </row>
    <row r="165" spans="1:16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6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6" s="41" customFormat="1">
      <c r="A167" s="201" t="s">
        <v>198</v>
      </c>
      <c r="B167" s="206" t="s">
        <v>278</v>
      </c>
      <c r="C167" s="267">
        <f>'[16]Sch C'!D186</f>
        <v>0</v>
      </c>
      <c r="D167" s="267">
        <f>'[16]Sch C'!F186</f>
        <v>0</v>
      </c>
      <c r="E167" s="253">
        <f t="shared" ref="E167:E180" si="4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56">
        <v>0</v>
      </c>
      <c r="K167" s="256">
        <v>0</v>
      </c>
      <c r="M167" s="231">
        <f t="shared" ref="M167:M181" si="43">IFERROR(G167/G$198,0)</f>
        <v>0</v>
      </c>
      <c r="N167" s="237">
        <f>SUMMARY!M167</f>
        <v>0</v>
      </c>
    </row>
    <row r="168" spans="1:16" s="41" customFormat="1">
      <c r="A168" s="201" t="s">
        <v>279</v>
      </c>
      <c r="B168" s="207" t="s">
        <v>341</v>
      </c>
      <c r="C168" s="267">
        <f>'[16]Sch C'!D187</f>
        <v>0</v>
      </c>
      <c r="D168" s="267">
        <f>'[16]Sch C'!F187</f>
        <v>0</v>
      </c>
      <c r="E168" s="253">
        <f t="shared" si="4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  <c r="M168" s="231">
        <f t="shared" si="43"/>
        <v>0</v>
      </c>
      <c r="N168" s="237">
        <f>SUMMARY!M168</f>
        <v>0</v>
      </c>
    </row>
    <row r="169" spans="1:16" s="41" customFormat="1">
      <c r="A169" s="201" t="s">
        <v>280</v>
      </c>
      <c r="B169" s="207" t="s">
        <v>281</v>
      </c>
      <c r="C169" s="267">
        <f>'[16]Sch C'!D188</f>
        <v>0</v>
      </c>
      <c r="D169" s="267">
        <f>'[16]Sch C'!F188</f>
        <v>0</v>
      </c>
      <c r="E169" s="253">
        <f t="shared" si="4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  <c r="M169" s="231">
        <f t="shared" si="43"/>
        <v>0</v>
      </c>
      <c r="N169" s="237">
        <f>SUMMARY!M169</f>
        <v>0</v>
      </c>
    </row>
    <row r="170" spans="1:16" s="41" customFormat="1">
      <c r="A170" s="201" t="s">
        <v>202</v>
      </c>
      <c r="B170" s="207" t="s">
        <v>282</v>
      </c>
      <c r="C170" s="267">
        <f>'[16]Sch C'!D189</f>
        <v>0</v>
      </c>
      <c r="D170" s="267">
        <f>'[16]Sch C'!F189</f>
        <v>0</v>
      </c>
      <c r="E170" s="253">
        <f t="shared" si="42"/>
        <v>0</v>
      </c>
      <c r="F170" s="177"/>
      <c r="G170" s="177">
        <f>IF(ISERROR(E170+F170),"",(E170+F170))</f>
        <v>0</v>
      </c>
      <c r="H170" s="175">
        <f>IF(ISERROR(G170/$G$183),"",(G170/$G$183))</f>
        <v>0</v>
      </c>
      <c r="I170" s="209"/>
      <c r="J170" s="205"/>
      <c r="K170" s="40"/>
      <c r="M170" s="231">
        <f t="shared" si="43"/>
        <v>0</v>
      </c>
      <c r="N170" s="237">
        <f>SUMMARY!M170</f>
        <v>0.44454739098642471</v>
      </c>
    </row>
    <row r="171" spans="1:16" s="41" customFormat="1">
      <c r="A171" s="201" t="s">
        <v>283</v>
      </c>
      <c r="B171" s="207" t="s">
        <v>284</v>
      </c>
      <c r="C171" s="267">
        <f>'[16]Sch C'!D190</f>
        <v>0</v>
      </c>
      <c r="D171" s="267">
        <f>'[16]Sch C'!F190</f>
        <v>0</v>
      </c>
      <c r="E171" s="253">
        <f t="shared" si="4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  <c r="M171" s="231">
        <f t="shared" si="43"/>
        <v>0</v>
      </c>
      <c r="N171" s="237">
        <f>SUMMARY!M171</f>
        <v>4.7325130916209086E-3</v>
      </c>
    </row>
    <row r="172" spans="1:16" s="41" customFormat="1">
      <c r="A172" s="201" t="s">
        <v>285</v>
      </c>
      <c r="B172" s="207" t="s">
        <v>286</v>
      </c>
      <c r="C172" s="267">
        <f>'[16]Sch C'!D191</f>
        <v>10233</v>
      </c>
      <c r="D172" s="267">
        <f>'[16]Sch C'!F191</f>
        <v>0</v>
      </c>
      <c r="E172" s="253">
        <f t="shared" si="42"/>
        <v>10233</v>
      </c>
      <c r="F172" s="177"/>
      <c r="G172" s="177">
        <f t="shared" ref="G172:G181" si="44">IF(ISERROR(E172+F172),"",(E172+F172))</f>
        <v>10233</v>
      </c>
      <c r="H172" s="175">
        <f t="shared" ref="H172:H180" si="45">IF(ISERROR(G172/$G$183),"",(G172/$G$183))</f>
        <v>2.1312185358505335E-3</v>
      </c>
      <c r="I172" s="209"/>
      <c r="J172" s="205"/>
      <c r="K172" s="40"/>
      <c r="M172" s="231">
        <f t="shared" si="43"/>
        <v>0.34284852749020001</v>
      </c>
      <c r="N172" s="237">
        <f>SUMMARY!M172</f>
        <v>0.29515984721522032</v>
      </c>
    </row>
    <row r="173" spans="1:16" s="41" customFormat="1">
      <c r="A173" s="201" t="s">
        <v>287</v>
      </c>
      <c r="B173" s="207" t="s">
        <v>288</v>
      </c>
      <c r="C173" s="267">
        <f>'[16]Sch C'!D192</f>
        <v>448</v>
      </c>
      <c r="D173" s="267">
        <f>'[16]Sch C'!F192</f>
        <v>0</v>
      </c>
      <c r="E173" s="253">
        <f t="shared" si="42"/>
        <v>448</v>
      </c>
      <c r="F173" s="177"/>
      <c r="G173" s="177">
        <f t="shared" si="44"/>
        <v>448</v>
      </c>
      <c r="H173" s="175">
        <f t="shared" si="45"/>
        <v>9.3304593380341932E-5</v>
      </c>
      <c r="I173" s="209"/>
      <c r="J173" s="205"/>
      <c r="K173" s="40"/>
      <c r="M173" s="231">
        <f t="shared" si="43"/>
        <v>1.5009883740409421E-2</v>
      </c>
      <c r="N173" s="237">
        <f>SUMMARY!M173</f>
        <v>9.3414903328655319E-2</v>
      </c>
    </row>
    <row r="174" spans="1:16" s="41" customFormat="1">
      <c r="A174" s="201" t="s">
        <v>289</v>
      </c>
      <c r="B174" s="207" t="s">
        <v>290</v>
      </c>
      <c r="C174" s="267">
        <f>'[16]Sch C'!D193</f>
        <v>0</v>
      </c>
      <c r="D174" s="267">
        <f>'[16]Sch C'!F193</f>
        <v>0</v>
      </c>
      <c r="E174" s="253">
        <f t="shared" si="42"/>
        <v>0</v>
      </c>
      <c r="F174" s="177"/>
      <c r="G174" s="177">
        <f t="shared" si="44"/>
        <v>0</v>
      </c>
      <c r="H174" s="175">
        <f t="shared" si="45"/>
        <v>0</v>
      </c>
      <c r="I174" s="209"/>
      <c r="J174" s="205"/>
      <c r="K174" s="40"/>
      <c r="M174" s="231">
        <f t="shared" si="43"/>
        <v>0</v>
      </c>
      <c r="N174" s="237">
        <f>SUMMARY!M174</f>
        <v>0</v>
      </c>
    </row>
    <row r="175" spans="1:16" s="41" customFormat="1">
      <c r="A175" s="201" t="s">
        <v>291</v>
      </c>
      <c r="B175" s="207" t="s">
        <v>292</v>
      </c>
      <c r="C175" s="267">
        <f>'[16]Sch C'!D194</f>
        <v>0</v>
      </c>
      <c r="D175" s="267">
        <f>'[16]Sch C'!F194</f>
        <v>0</v>
      </c>
      <c r="E175" s="253">
        <f t="shared" si="42"/>
        <v>0</v>
      </c>
      <c r="F175" s="177"/>
      <c r="G175" s="177">
        <f t="shared" si="44"/>
        <v>0</v>
      </c>
      <c r="H175" s="175">
        <f t="shared" si="45"/>
        <v>0</v>
      </c>
      <c r="I175" s="209"/>
      <c r="J175" s="205"/>
      <c r="K175" s="40"/>
      <c r="M175" s="231">
        <f t="shared" si="43"/>
        <v>0</v>
      </c>
      <c r="N175" s="237">
        <f>SUMMARY!M175</f>
        <v>0</v>
      </c>
    </row>
    <row r="176" spans="1:16" s="41" customFormat="1">
      <c r="A176" s="201" t="s">
        <v>293</v>
      </c>
      <c r="B176" s="207" t="s">
        <v>294</v>
      </c>
      <c r="C176" s="267">
        <f>'[16]Sch C'!D195</f>
        <v>0</v>
      </c>
      <c r="D176" s="267">
        <f>'[16]Sch C'!F195</f>
        <v>0</v>
      </c>
      <c r="E176" s="253">
        <f t="shared" si="42"/>
        <v>0</v>
      </c>
      <c r="F176" s="177"/>
      <c r="G176" s="177">
        <f t="shared" si="44"/>
        <v>0</v>
      </c>
      <c r="H176" s="175">
        <f t="shared" si="45"/>
        <v>0</v>
      </c>
      <c r="I176" s="209"/>
      <c r="J176" s="205"/>
      <c r="K176" s="40"/>
      <c r="M176" s="231">
        <f t="shared" si="43"/>
        <v>0</v>
      </c>
      <c r="N176" s="237">
        <f>SUMMARY!M176</f>
        <v>0</v>
      </c>
    </row>
    <row r="177" spans="1:16" s="41" customFormat="1">
      <c r="A177" s="201" t="s">
        <v>295</v>
      </c>
      <c r="B177" s="207" t="s">
        <v>296</v>
      </c>
      <c r="C177" s="267">
        <f>'[16]Sch C'!D196</f>
        <v>0</v>
      </c>
      <c r="D177" s="267">
        <f>'[16]Sch C'!F196</f>
        <v>0</v>
      </c>
      <c r="E177" s="253">
        <f t="shared" si="42"/>
        <v>0</v>
      </c>
      <c r="F177" s="177"/>
      <c r="G177" s="177">
        <f t="shared" si="44"/>
        <v>0</v>
      </c>
      <c r="H177" s="175">
        <f t="shared" si="45"/>
        <v>0</v>
      </c>
      <c r="I177" s="209"/>
      <c r="J177" s="205"/>
      <c r="K177" s="40"/>
      <c r="M177" s="231">
        <f t="shared" si="43"/>
        <v>0</v>
      </c>
      <c r="N177" s="237">
        <f>SUMMARY!M177</f>
        <v>5.3138582698622483E-4</v>
      </c>
    </row>
    <row r="178" spans="1:16" s="41" customFormat="1">
      <c r="A178" s="201" t="s">
        <v>297</v>
      </c>
      <c r="B178" s="207" t="s">
        <v>298</v>
      </c>
      <c r="C178" s="267">
        <f>'[16]Sch C'!D197</f>
        <v>0</v>
      </c>
      <c r="D178" s="267">
        <f>'[16]Sch C'!F197</f>
        <v>0</v>
      </c>
      <c r="E178" s="253">
        <f t="shared" si="42"/>
        <v>0</v>
      </c>
      <c r="F178" s="177"/>
      <c r="G178" s="177">
        <f t="shared" si="44"/>
        <v>0</v>
      </c>
      <c r="H178" s="175">
        <f t="shared" si="45"/>
        <v>0</v>
      </c>
      <c r="I178" s="209"/>
      <c r="J178" s="205"/>
      <c r="K178" s="40"/>
      <c r="M178" s="231">
        <f t="shared" si="43"/>
        <v>0</v>
      </c>
      <c r="N178" s="237">
        <f>SUMMARY!M178</f>
        <v>8.6647682113189725E-2</v>
      </c>
    </row>
    <row r="179" spans="1:16" s="41" customFormat="1">
      <c r="A179" s="201" t="s">
        <v>299</v>
      </c>
      <c r="B179" s="207" t="s">
        <v>300</v>
      </c>
      <c r="C179" s="267">
        <f>'[16]Sch C'!D198</f>
        <v>0</v>
      </c>
      <c r="D179" s="267">
        <f>'[16]Sch C'!F198</f>
        <v>0</v>
      </c>
      <c r="E179" s="253">
        <f t="shared" si="42"/>
        <v>0</v>
      </c>
      <c r="F179" s="177"/>
      <c r="G179" s="177">
        <f t="shared" si="44"/>
        <v>0</v>
      </c>
      <c r="H179" s="175">
        <f t="shared" si="45"/>
        <v>0</v>
      </c>
      <c r="I179" s="209"/>
      <c r="J179" s="205"/>
      <c r="K179" s="40"/>
      <c r="M179" s="231">
        <f t="shared" si="43"/>
        <v>0</v>
      </c>
      <c r="N179" s="237">
        <f>SUMMARY!M179</f>
        <v>0</v>
      </c>
    </row>
    <row r="180" spans="1:16" s="41" customFormat="1">
      <c r="A180" s="201" t="s">
        <v>242</v>
      </c>
      <c r="B180" s="210" t="s">
        <v>301</v>
      </c>
      <c r="C180" s="267">
        <f>'[16]Sch C'!D199</f>
        <v>0</v>
      </c>
      <c r="D180" s="267">
        <f>'[16]Sch C'!F199</f>
        <v>0</v>
      </c>
      <c r="E180" s="253">
        <f t="shared" si="42"/>
        <v>0</v>
      </c>
      <c r="F180" s="177"/>
      <c r="G180" s="177">
        <f t="shared" si="44"/>
        <v>0</v>
      </c>
      <c r="H180" s="175">
        <f t="shared" si="45"/>
        <v>0</v>
      </c>
      <c r="I180" s="209"/>
      <c r="J180" s="205"/>
      <c r="K180" s="40"/>
      <c r="M180" s="231">
        <f t="shared" si="43"/>
        <v>0</v>
      </c>
      <c r="N180" s="237">
        <f>SUMMARY!M180</f>
        <v>1.2739634570054365E-2</v>
      </c>
    </row>
    <row r="181" spans="1:16" s="41" customFormat="1">
      <c r="A181" s="211"/>
      <c r="B181" s="207" t="s">
        <v>302</v>
      </c>
      <c r="C181" s="267">
        <f>SUM(C167:C180)</f>
        <v>10681</v>
      </c>
      <c r="D181" s="267">
        <f>SUM(D167:D180)</f>
        <v>0</v>
      </c>
      <c r="E181" s="212">
        <f>SUM(E167:E180)</f>
        <v>10681</v>
      </c>
      <c r="F181" s="212">
        <f>SUM(F167:F180)</f>
        <v>0</v>
      </c>
      <c r="G181" s="177">
        <f t="shared" si="44"/>
        <v>10681</v>
      </c>
      <c r="H181" s="175">
        <f>IF(ISERROR(G181/$G$183),"",(G181/$G$183))</f>
        <v>2.2245231292308751E-3</v>
      </c>
      <c r="I181" s="213"/>
      <c r="J181" s="205"/>
      <c r="K181" s="205"/>
      <c r="M181" s="231">
        <f t="shared" si="43"/>
        <v>0.35785841123060946</v>
      </c>
      <c r="N181" s="237">
        <f>SUMMARY!M181</f>
        <v>0.9377733571321516</v>
      </c>
      <c r="O181" s="232"/>
      <c r="P181" s="172"/>
    </row>
    <row r="182" spans="1:16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6" s="41" customFormat="1">
      <c r="A183" s="214"/>
      <c r="B183" s="215" t="s">
        <v>246</v>
      </c>
      <c r="C183" s="267">
        <f>SUM(C21:C181)/2</f>
        <v>5014385</v>
      </c>
      <c r="D183" s="267">
        <f>SUM(D21:D181)/2</f>
        <v>-212906.49000000002</v>
      </c>
      <c r="E183" s="252">
        <f>SUM(E21:E181)/2</f>
        <v>4801478.51</v>
      </c>
      <c r="F183" s="173">
        <f>SUM(F21:F181)/2</f>
        <v>0</v>
      </c>
      <c r="G183" s="173">
        <f>SUM(G21:G181)/2</f>
        <v>4801478.51</v>
      </c>
      <c r="H183" s="175">
        <f>IF(ISERROR(G183/$G$183),"",(G183/$G$183))</f>
        <v>1</v>
      </c>
      <c r="J183" s="255">
        <f>SUM(J21:J181)</f>
        <v>181264.75</v>
      </c>
      <c r="K183" s="255">
        <f>SUM(K21:K181)</f>
        <v>192015.95</v>
      </c>
      <c r="M183" s="231">
        <f>IFERROR(G183/G$198,0)</f>
        <v>160.86971923476395</v>
      </c>
      <c r="N183" s="237">
        <f>SUMMARY!M183</f>
        <v>172.52978830860349</v>
      </c>
      <c r="P183" s="172">
        <f>SUM(P57:P181)</f>
        <v>1.6</v>
      </c>
    </row>
    <row r="184" spans="1:16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6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6" s="41" customFormat="1" ht="13.5" thickBot="1">
      <c r="A186" s="40"/>
      <c r="B186" s="216" t="s">
        <v>146</v>
      </c>
      <c r="C186" s="306">
        <f>'[16]Sch C'!D204</f>
        <v>5014385</v>
      </c>
      <c r="D186" s="27"/>
      <c r="E186" s="27"/>
      <c r="F186" s="27"/>
      <c r="G186" s="27"/>
      <c r="J186" s="133"/>
      <c r="K186" s="133"/>
      <c r="M186" s="231"/>
      <c r="N186" s="237"/>
    </row>
    <row r="187" spans="1:16" s="41" customFormat="1" ht="13.5" thickTop="1">
      <c r="A187" s="40"/>
      <c r="B187" s="113" t="s">
        <v>180</v>
      </c>
      <c r="C187" s="267">
        <f>C183-C186</f>
        <v>0</v>
      </c>
      <c r="D187"/>
      <c r="E187" s="27"/>
      <c r="F187" s="27"/>
      <c r="G187" s="27"/>
      <c r="J187" s="133"/>
      <c r="K187" s="133"/>
    </row>
    <row r="188" spans="1:16" s="41" customFormat="1">
      <c r="A188" s="40"/>
      <c r="B188" s="217"/>
      <c r="C188" s="282"/>
      <c r="D188" s="282"/>
      <c r="E188" s="35"/>
      <c r="F188" s="35"/>
      <c r="G188" s="35"/>
      <c r="H188" s="172"/>
      <c r="J188" s="133"/>
      <c r="K188" s="133"/>
    </row>
    <row r="189" spans="1:16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6" s="41" customFormat="1">
      <c r="A190" s="40"/>
      <c r="B190" s="215" t="s">
        <v>247</v>
      </c>
      <c r="C190" s="267">
        <f>C17-C183</f>
        <v>575829</v>
      </c>
      <c r="D190" s="267">
        <f>D17-D183</f>
        <v>201023.49000000002</v>
      </c>
      <c r="E190" s="253">
        <f>E17-E183</f>
        <v>776852.49000000022</v>
      </c>
      <c r="F190" s="174">
        <f>F17-F183</f>
        <v>0</v>
      </c>
      <c r="G190" s="174">
        <f>G17-G183</f>
        <v>776852.49000000022</v>
      </c>
      <c r="J190" s="133"/>
      <c r="K190" s="133"/>
      <c r="M190" s="231">
        <f>IFERROR(G190/G$198,0)</f>
        <v>26.027824907025838</v>
      </c>
      <c r="N190" s="237">
        <f>SUMMARY!M190</f>
        <v>14.272084985398237</v>
      </c>
    </row>
    <row r="191" spans="1:16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6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74">
        <f>'[16]Sch D'!C9</f>
        <v>29847</v>
      </c>
      <c r="D194" s="284"/>
      <c r="E194" s="258">
        <f>C194+D194</f>
        <v>29847</v>
      </c>
      <c r="F194" s="218"/>
      <c r="G194" s="219">
        <f>E194+F194</f>
        <v>29847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74">
        <f>'[16]Sch D'!D9</f>
        <v>0</v>
      </c>
      <c r="D195" s="284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74">
        <f>'[16]Sch D'!E9</f>
        <v>0</v>
      </c>
      <c r="D196" s="284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74">
        <f>'[16]Sch D'!F9</f>
        <v>0</v>
      </c>
      <c r="D197" s="284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74">
        <f>SUM(C194:C197)</f>
        <v>29847</v>
      </c>
      <c r="D198" s="284"/>
      <c r="E198" s="259">
        <f>SUM(E194:E197)</f>
        <v>29847</v>
      </c>
      <c r="F198" s="223">
        <f>SUM(F194:F197)</f>
        <v>0</v>
      </c>
      <c r="G198" s="223">
        <f>SUM(G194:G197)</f>
        <v>29847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85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6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8">
        <f>'[16]Sch D'!G22</f>
        <v>82</v>
      </c>
      <c r="D201" s="283"/>
      <c r="E201" s="258">
        <f>C201+D201</f>
        <v>82</v>
      </c>
      <c r="F201" s="218"/>
      <c r="G201" s="225">
        <f>E201+F201</f>
        <v>82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8">
        <f>'[16]Sch D'!G24</f>
        <v>0</v>
      </c>
      <c r="D202" s="283"/>
      <c r="E202" s="258">
        <f>C202+D202</f>
        <v>0</v>
      </c>
      <c r="F202" s="220"/>
      <c r="G202" s="225">
        <f>E202+F202</f>
        <v>0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8">
        <f>$C$4-$C$3+1</f>
        <v>365</v>
      </c>
      <c r="D203" s="35"/>
      <c r="E203" s="225">
        <f>C203</f>
        <v>365</v>
      </c>
      <c r="F203" s="295"/>
      <c r="G203" s="225">
        <f>C203</f>
        <v>365</v>
      </c>
      <c r="H203" s="41"/>
      <c r="I203" s="41"/>
      <c r="J203" s="133"/>
      <c r="K203" s="133"/>
    </row>
    <row r="204" spans="1:11">
      <c r="A204" s="40"/>
      <c r="B204" s="115"/>
      <c r="C204" s="286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74">
        <f>'[16]Sch D'!G28</f>
        <v>29930</v>
      </c>
      <c r="D205" s="275"/>
      <c r="E205" s="254">
        <f>E201*E203</f>
        <v>29930</v>
      </c>
      <c r="F205" s="254">
        <f>G201*F203</f>
        <v>0</v>
      </c>
      <c r="G205" s="218">
        <f>G201*G203</f>
        <v>29930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9">
        <f>'[16]Sch D'!G30</f>
        <v>0.99722686267958571</v>
      </c>
      <c r="D206" s="35"/>
      <c r="E206" s="260">
        <f>IFERROR(E198/E205,"0")</f>
        <v>0.99722686267958571</v>
      </c>
      <c r="F206" s="293" t="str">
        <f>IFERROR(F198/F205,"")</f>
        <v/>
      </c>
      <c r="G206" s="227">
        <f>G198/G205</f>
        <v>0.99722686267958571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9">
        <f>'[16]Sch D'!G32</f>
        <v>0.99722686267958571</v>
      </c>
      <c r="D207" s="35"/>
      <c r="E207" s="260">
        <f>IFERROR((E194+E195)/E205,"0")</f>
        <v>0.99722686267958571</v>
      </c>
      <c r="F207" s="293" t="str">
        <f>IFERROR(((F194+F195)/F205),"")</f>
        <v/>
      </c>
      <c r="G207" s="227">
        <f>(G194+G195)/G205</f>
        <v>0.99722686267958571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9">
        <f>'[16]Sch D'!G34</f>
        <v>1</v>
      </c>
      <c r="D208" s="35"/>
      <c r="E208" s="260">
        <f>IFERROR(E207/E206,"0")</f>
        <v>1</v>
      </c>
      <c r="F208" s="293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67"/>
    </row>
    <row r="211" spans="1:11">
      <c r="F211" s="49" t="s">
        <v>306</v>
      </c>
      <c r="G211" s="267"/>
    </row>
    <row r="212" spans="1:11">
      <c r="F212" s="49" t="s">
        <v>307</v>
      </c>
      <c r="G212" s="267"/>
    </row>
    <row r="213" spans="1:11">
      <c r="F213" s="49" t="s">
        <v>308</v>
      </c>
      <c r="G213" s="267"/>
    </row>
  </sheetData>
  <phoneticPr fontId="0" type="noConversion"/>
  <conditionalFormatting sqref="D2">
    <cfRule type="cellIs" dxfId="7" priority="2" stopIfTrue="1" operator="equal">
      <formula>0</formula>
    </cfRule>
  </conditionalFormatting>
  <conditionalFormatting sqref="C2">
    <cfRule type="cellIs" dxfId="6" priority="1" stopIfTrue="1" operator="equal">
      <formula>0</formula>
    </cfRule>
  </conditionalFormatting>
  <printOptions horizontalCentered="1" gridLinesSet="0"/>
  <pageMargins left="0.25" right="0.2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>
    <tabColor rgb="FFFFFF00"/>
    <pageSetUpPr fitToPage="1"/>
  </sheetPr>
  <dimension ref="A1:P213"/>
  <sheetViews>
    <sheetView showGridLines="0" topLeftCell="A160" zoomScaleNormal="100" workbookViewId="0">
      <selection activeCell="G184" sqref="G184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8.796875" style="51" customWidth="1"/>
    <col min="12" max="14" width="11.69921875" style="50"/>
    <col min="15" max="15" width="14.296875" style="50" bestFit="1" customWidth="1"/>
    <col min="16" max="16" width="20.296875" style="50" bestFit="1" customWidth="1"/>
    <col min="17" max="16384" width="11.69921875" style="50"/>
  </cols>
  <sheetData>
    <row r="1" spans="1:16" ht="22.5">
      <c r="A1" s="157"/>
      <c r="B1" s="153" t="s">
        <v>333</v>
      </c>
      <c r="C1" s="277"/>
    </row>
    <row r="2" spans="1:16" ht="23" customHeight="1">
      <c r="A2" s="154" t="s">
        <v>401</v>
      </c>
      <c r="B2" s="155" t="s">
        <v>184</v>
      </c>
      <c r="C2" s="262" t="s">
        <v>390</v>
      </c>
      <c r="D2" s="257"/>
      <c r="E2" s="24"/>
    </row>
    <row r="3" spans="1:16">
      <c r="A3" s="23"/>
      <c r="B3" s="50" t="s">
        <v>185</v>
      </c>
      <c r="C3" s="266">
        <f>'[17]Sch A pg 1'!C39</f>
        <v>42917</v>
      </c>
      <c r="D3" s="24"/>
      <c r="E3" s="157"/>
    </row>
    <row r="4" spans="1:16">
      <c r="A4" s="23"/>
      <c r="B4" s="158" t="s">
        <v>186</v>
      </c>
      <c r="C4" s="159">
        <f>'[17]Sch A pg 1'!G39</f>
        <v>43281</v>
      </c>
      <c r="D4" s="24"/>
      <c r="E4" s="160"/>
      <c r="F4" s="277"/>
      <c r="G4" s="161"/>
    </row>
    <row r="5" spans="1:16">
      <c r="A5" s="23"/>
      <c r="B5" s="158"/>
      <c r="C5" s="162"/>
      <c r="D5" s="24"/>
      <c r="E5" s="157"/>
      <c r="F5" s="277"/>
      <c r="G5" s="161"/>
    </row>
    <row r="6" spans="1:16">
      <c r="A6" s="23"/>
      <c r="B6" s="158"/>
      <c r="C6" s="162"/>
      <c r="D6" s="24"/>
      <c r="F6" s="277"/>
    </row>
    <row r="7" spans="1:16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51">
        <v>7</v>
      </c>
      <c r="K7" s="51">
        <v>8</v>
      </c>
      <c r="M7" s="157">
        <v>9</v>
      </c>
      <c r="N7" s="157">
        <v>10</v>
      </c>
      <c r="O7" s="157">
        <v>11</v>
      </c>
      <c r="P7" s="157">
        <v>12</v>
      </c>
    </row>
    <row r="8" spans="1:16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  <c r="M8" s="167" t="s">
        <v>352</v>
      </c>
      <c r="N8" s="167" t="s">
        <v>353</v>
      </c>
      <c r="O8" s="167" t="s">
        <v>354</v>
      </c>
      <c r="P8" s="167" t="s">
        <v>355</v>
      </c>
    </row>
    <row r="9" spans="1:16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  <c r="M9" s="233" t="s">
        <v>356</v>
      </c>
      <c r="N9" s="233" t="s">
        <v>352</v>
      </c>
      <c r="O9" s="233" t="s">
        <v>357</v>
      </c>
      <c r="P9" s="233" t="s">
        <v>358</v>
      </c>
    </row>
    <row r="10" spans="1:16">
      <c r="A10" s="23"/>
      <c r="C10" s="162"/>
      <c r="D10" s="24"/>
      <c r="F10"/>
      <c r="G10" s="24"/>
    </row>
    <row r="11" spans="1:16" s="41" customFormat="1">
      <c r="A11" s="40" t="s">
        <v>335</v>
      </c>
      <c r="B11" s="171" t="s">
        <v>190</v>
      </c>
      <c r="C11" s="27"/>
      <c r="D11" s="27"/>
      <c r="E11" s="27"/>
      <c r="F11"/>
      <c r="G11" s="27"/>
      <c r="H11" s="172"/>
      <c r="J11" s="133"/>
      <c r="K11" s="133"/>
    </row>
    <row r="12" spans="1:16" s="41" customFormat="1">
      <c r="A12" s="127" t="s">
        <v>62</v>
      </c>
      <c r="B12" s="113" t="s">
        <v>191</v>
      </c>
      <c r="C12" s="267">
        <f>'[17]Sch B'!E10</f>
        <v>894912</v>
      </c>
      <c r="D12" s="267">
        <f>'[17]Sch B'!G10</f>
        <v>0</v>
      </c>
      <c r="E12" s="253">
        <f>SUM(C12:D12)</f>
        <v>894912</v>
      </c>
      <c r="F12" s="174"/>
      <c r="G12" s="174">
        <f>IF(ISERROR(E12+F12)," ",(E12+F12))</f>
        <v>894912</v>
      </c>
      <c r="H12" s="175">
        <f t="shared" ref="H12:H17" si="0">IF(ISERROR(G12/$G$17),"",(G12/$G$17))</f>
        <v>0.99099270690529606</v>
      </c>
      <c r="J12" s="240" t="s">
        <v>346</v>
      </c>
      <c r="K12" s="241">
        <f>G17</f>
        <v>903046</v>
      </c>
      <c r="M12" s="231">
        <f>IFERROR(G12/G$194,0)</f>
        <v>186.44</v>
      </c>
      <c r="N12" s="235">
        <f>SUMMARY!M12</f>
        <v>184.6118644900132</v>
      </c>
    </row>
    <row r="13" spans="1:16" s="41" customFormat="1">
      <c r="A13" s="127" t="s">
        <v>64</v>
      </c>
      <c r="B13" s="113" t="s">
        <v>192</v>
      </c>
      <c r="C13" s="267">
        <f>'[17]Sch B'!E15</f>
        <v>0</v>
      </c>
      <c r="D13" s="267">
        <f>'[17]Sch B'!G15</f>
        <v>0</v>
      </c>
      <c r="E13" s="253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42" t="s">
        <v>347</v>
      </c>
      <c r="K13" s="243">
        <f>G183</f>
        <v>1004140.9400000001</v>
      </c>
      <c r="M13" s="231">
        <f>IFERROR(G13/G$195,0)</f>
        <v>0</v>
      </c>
      <c r="N13" s="235">
        <f>SUMMARY!M13</f>
        <v>273.59202306583376</v>
      </c>
    </row>
    <row r="14" spans="1:16" s="41" customFormat="1">
      <c r="A14" s="127" t="s">
        <v>66</v>
      </c>
      <c r="B14" s="113" t="s">
        <v>193</v>
      </c>
      <c r="C14" s="267">
        <f>'[17]Sch B'!E20</f>
        <v>0</v>
      </c>
      <c r="D14" s="267">
        <f>'[17]Sch B'!G20</f>
        <v>0</v>
      </c>
      <c r="E14" s="253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42" t="s">
        <v>348</v>
      </c>
      <c r="K14" s="243">
        <f>G198</f>
        <v>4800</v>
      </c>
      <c r="M14" s="231">
        <f>IFERROR(G14/G$196,0)</f>
        <v>0</v>
      </c>
      <c r="N14" s="235">
        <f>SUMMARY!M14</f>
        <v>185.53</v>
      </c>
    </row>
    <row r="15" spans="1:16" s="41" customFormat="1">
      <c r="A15" s="127" t="s">
        <v>68</v>
      </c>
      <c r="B15" s="179" t="s">
        <v>194</v>
      </c>
      <c r="C15" s="267">
        <f>'[17]Sch B'!E25</f>
        <v>0</v>
      </c>
      <c r="D15" s="267">
        <f>'[17]Sch B'!G25</f>
        <v>0</v>
      </c>
      <c r="E15" s="253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42" t="s">
        <v>349</v>
      </c>
      <c r="K15" s="243">
        <f>G201</f>
        <v>16</v>
      </c>
      <c r="M15" s="231">
        <f>IFERROR(G15/G$197,0)</f>
        <v>0</v>
      </c>
      <c r="N15" s="235">
        <f>SUMMARY!M15</f>
        <v>261.3311004784689</v>
      </c>
    </row>
    <row r="16" spans="1:16" s="41" customFormat="1">
      <c r="A16" s="127" t="s">
        <v>145</v>
      </c>
      <c r="B16" s="115" t="s">
        <v>195</v>
      </c>
      <c r="C16" s="267">
        <f>'[17]Sch B'!E40</f>
        <v>5235</v>
      </c>
      <c r="D16" s="267">
        <f>'[17]Sch B'!G40</f>
        <v>2899</v>
      </c>
      <c r="E16" s="253">
        <f t="shared" si="1"/>
        <v>8134</v>
      </c>
      <c r="F16" s="177"/>
      <c r="G16" s="177">
        <f>IF(ISERROR(E16+F16),"",(E16+F16))</f>
        <v>8134</v>
      </c>
      <c r="H16" s="178">
        <f t="shared" si="0"/>
        <v>9.0072930947039248E-3</v>
      </c>
      <c r="J16" s="242" t="s">
        <v>350</v>
      </c>
      <c r="K16" s="243">
        <f>G205</f>
        <v>5840</v>
      </c>
      <c r="M16" s="238" t="s">
        <v>196</v>
      </c>
      <c r="N16" s="236" t="str">
        <f>SUMMARY!M16</f>
        <v>n/a</v>
      </c>
    </row>
    <row r="17" spans="1:14" s="41" customFormat="1">
      <c r="A17" s="40"/>
      <c r="B17" s="179" t="s">
        <v>91</v>
      </c>
      <c r="C17" s="267">
        <f>SUM(C12:C16)</f>
        <v>900147</v>
      </c>
      <c r="D17" s="267">
        <f>SUM(D12:D16)</f>
        <v>2899</v>
      </c>
      <c r="E17" s="177">
        <f>SUM(E12:E16)</f>
        <v>903046</v>
      </c>
      <c r="F17" s="177">
        <f>SUM(F12:F16)</f>
        <v>0</v>
      </c>
      <c r="G17" s="177">
        <f>IF(ISERROR(E17+F17),"",(E17+F17))</f>
        <v>903046</v>
      </c>
      <c r="H17" s="178">
        <f t="shared" si="0"/>
        <v>1</v>
      </c>
      <c r="J17" s="242"/>
      <c r="K17" s="243"/>
      <c r="M17" s="231">
        <f>IFERROR(G17/G$198,0)</f>
        <v>188.13458333333332</v>
      </c>
      <c r="N17" s="235">
        <f>SUMMARY!M17</f>
        <v>186.80187329400172</v>
      </c>
    </row>
    <row r="18" spans="1:14" s="41" customFormat="1">
      <c r="A18" s="40"/>
      <c r="B18" s="179"/>
      <c r="C18" s="27"/>
      <c r="D18" s="27"/>
      <c r="E18" s="27"/>
      <c r="F18" s="27"/>
      <c r="G18" s="27"/>
      <c r="H18" s="180"/>
      <c r="J18" s="242" t="s">
        <v>188</v>
      </c>
      <c r="K18" s="243">
        <f>J183</f>
        <v>24351.63</v>
      </c>
    </row>
    <row r="19" spans="1:14">
      <c r="A19" s="30" t="s">
        <v>336</v>
      </c>
      <c r="B19" s="181" t="s">
        <v>157</v>
      </c>
      <c r="C19" s="162"/>
      <c r="D19" s="24"/>
      <c r="F19"/>
      <c r="G19" s="24"/>
      <c r="J19" s="244" t="s">
        <v>309</v>
      </c>
      <c r="K19" s="245">
        <f>K183</f>
        <v>25853.75</v>
      </c>
    </row>
    <row r="20" spans="1:14">
      <c r="A20" s="182" t="s">
        <v>197</v>
      </c>
      <c r="B20" s="158" t="s">
        <v>19</v>
      </c>
      <c r="F20"/>
    </row>
    <row r="21" spans="1:14" s="41" customFormat="1">
      <c r="A21" s="127" t="s">
        <v>198</v>
      </c>
      <c r="B21" s="113" t="s">
        <v>20</v>
      </c>
      <c r="C21" s="267">
        <f>'[17]Sch C'!D10</f>
        <v>33328</v>
      </c>
      <c r="D21" s="267">
        <f>'[17]Sch C'!F10</f>
        <v>0</v>
      </c>
      <c r="E21" s="253">
        <f t="shared" ref="E21:E56" si="2">SUM(C21:D21)</f>
        <v>33328</v>
      </c>
      <c r="F21" s="174"/>
      <c r="G21" s="174">
        <f t="shared" ref="G21:G57" si="3">IF(ISERROR(E21+F21),"",(E21+F21))</f>
        <v>33328</v>
      </c>
      <c r="H21" s="175">
        <f>IF(ISERROR(G21/$G$183),"",(G21/$G$183))</f>
        <v>3.3190559882958263E-2</v>
      </c>
      <c r="J21" s="255">
        <v>904</v>
      </c>
      <c r="K21" s="255">
        <v>1036</v>
      </c>
      <c r="M21" s="231">
        <f>IFERROR(G21/G$198,0)</f>
        <v>6.9433333333333334</v>
      </c>
      <c r="N21" s="237">
        <f>SUMMARY!M21</f>
        <v>4.89361837414104</v>
      </c>
    </row>
    <row r="22" spans="1:14" s="41" customFormat="1">
      <c r="A22" s="127" t="s">
        <v>199</v>
      </c>
      <c r="B22" s="113" t="s">
        <v>200</v>
      </c>
      <c r="C22" s="267">
        <f>'[17]Sch C'!D11</f>
        <v>0</v>
      </c>
      <c r="D22" s="267">
        <f>'[17]Sch C'!F11</f>
        <v>0</v>
      </c>
      <c r="E22" s="253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  <c r="M22" s="231">
        <f t="shared" ref="M22:M57" si="5">IFERROR(G22/G$198,0)</f>
        <v>0</v>
      </c>
      <c r="N22" s="237">
        <f>SUMMARY!M22</f>
        <v>0.49748613628002669</v>
      </c>
    </row>
    <row r="23" spans="1:14" s="41" customFormat="1">
      <c r="A23" s="127" t="s">
        <v>201</v>
      </c>
      <c r="B23" s="113" t="s">
        <v>22</v>
      </c>
      <c r="C23" s="267">
        <f>'[17]Sch C'!D12</f>
        <v>17675</v>
      </c>
      <c r="D23" s="267">
        <f>'[17]Sch C'!F12</f>
        <v>0</v>
      </c>
      <c r="E23" s="253">
        <f t="shared" si="2"/>
        <v>17675</v>
      </c>
      <c r="F23" s="177"/>
      <c r="G23" s="177">
        <f t="shared" si="3"/>
        <v>17675</v>
      </c>
      <c r="H23" s="175">
        <f t="shared" si="4"/>
        <v>1.7602110715653121E-2</v>
      </c>
      <c r="J23" s="183">
        <v>967.38</v>
      </c>
      <c r="K23" s="183">
        <v>1051.3800000000001</v>
      </c>
      <c r="M23" s="231">
        <f t="shared" si="5"/>
        <v>3.6822916666666665</v>
      </c>
      <c r="N23" s="237">
        <f>SUMMARY!M23</f>
        <v>3.2351822835056927</v>
      </c>
    </row>
    <row r="24" spans="1:14" s="41" customFormat="1">
      <c r="A24" s="127" t="s">
        <v>202</v>
      </c>
      <c r="B24" s="113" t="s">
        <v>23</v>
      </c>
      <c r="C24" s="267">
        <f>'[17]Sch C'!D13</f>
        <v>42535</v>
      </c>
      <c r="D24" s="267">
        <f>'[17]Sch C'!F13</f>
        <v>-37026</v>
      </c>
      <c r="E24" s="253">
        <f t="shared" si="2"/>
        <v>5509</v>
      </c>
      <c r="F24" s="177"/>
      <c r="G24" s="177">
        <f t="shared" si="3"/>
        <v>5509</v>
      </c>
      <c r="H24" s="175">
        <f t="shared" si="4"/>
        <v>5.486281636918419E-3</v>
      </c>
      <c r="J24" s="133"/>
      <c r="K24" s="133"/>
      <c r="M24" s="231">
        <f t="shared" si="5"/>
        <v>1.1477083333333333</v>
      </c>
      <c r="N24" s="237">
        <f>SUMMARY!M24</f>
        <v>2.430674269571576</v>
      </c>
    </row>
    <row r="25" spans="1:14" s="41" customFormat="1">
      <c r="A25" s="127" t="s">
        <v>164</v>
      </c>
      <c r="B25" s="113" t="s">
        <v>163</v>
      </c>
      <c r="C25" s="267">
        <f>'[17]Sch C'!D14</f>
        <v>0</v>
      </c>
      <c r="D25" s="267">
        <f>'[17]Sch C'!F14</f>
        <v>0</v>
      </c>
      <c r="E25" s="253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  <c r="M25" s="231">
        <f t="shared" si="5"/>
        <v>0</v>
      </c>
      <c r="N25" s="237">
        <f>SUMMARY!M25</f>
        <v>8.9708827817366776E-2</v>
      </c>
    </row>
    <row r="26" spans="1:14" s="41" customFormat="1">
      <c r="A26" s="127" t="s">
        <v>203</v>
      </c>
      <c r="B26" s="113" t="s">
        <v>24</v>
      </c>
      <c r="C26" s="267">
        <f>'[17]Sch C'!D15</f>
        <v>58735</v>
      </c>
      <c r="D26" s="267">
        <f>'[17]Sch C'!F15</f>
        <v>-23494</v>
      </c>
      <c r="E26" s="253">
        <f t="shared" si="2"/>
        <v>35241</v>
      </c>
      <c r="F26" s="177"/>
      <c r="G26" s="177">
        <f t="shared" si="3"/>
        <v>35241</v>
      </c>
      <c r="H26" s="175">
        <f t="shared" si="4"/>
        <v>3.5095670932409145E-2</v>
      </c>
      <c r="J26" s="133"/>
      <c r="K26" s="133"/>
      <c r="M26" s="231">
        <f t="shared" si="5"/>
        <v>7.3418749999999999</v>
      </c>
      <c r="N26" s="237">
        <f>SUMMARY!M26</f>
        <v>1.9962086756684334</v>
      </c>
    </row>
    <row r="27" spans="1:14" s="41" customFormat="1">
      <c r="A27" s="127" t="s">
        <v>204</v>
      </c>
      <c r="B27" s="113" t="s">
        <v>165</v>
      </c>
      <c r="C27" s="267">
        <f>'[17]Sch C'!D16</f>
        <v>55383.28</v>
      </c>
      <c r="D27" s="267">
        <f>'[17]Sch C'!F16</f>
        <v>0</v>
      </c>
      <c r="E27" s="253">
        <f t="shared" si="2"/>
        <v>55383.28</v>
      </c>
      <c r="F27" s="177"/>
      <c r="G27" s="177">
        <f t="shared" si="3"/>
        <v>55383.28</v>
      </c>
      <c r="H27" s="175">
        <f t="shared" si="4"/>
        <v>5.5154886922546942E-2</v>
      </c>
      <c r="J27" s="133"/>
      <c r="K27" s="133"/>
      <c r="M27" s="231">
        <f t="shared" si="5"/>
        <v>11.538183333333333</v>
      </c>
      <c r="N27" s="237">
        <f>SUMMARY!M27</f>
        <v>6.3970053910681761</v>
      </c>
    </row>
    <row r="28" spans="1:14" s="41" customFormat="1">
      <c r="A28" s="127" t="s">
        <v>205</v>
      </c>
      <c r="B28" s="113" t="s">
        <v>25</v>
      </c>
      <c r="C28" s="267">
        <f>'[17]Sch C'!D17</f>
        <v>96</v>
      </c>
      <c r="D28" s="267">
        <f>'[17]Sch C'!F17</f>
        <v>0</v>
      </c>
      <c r="E28" s="253">
        <f t="shared" si="2"/>
        <v>96</v>
      </c>
      <c r="F28" s="177"/>
      <c r="G28" s="177">
        <f t="shared" si="3"/>
        <v>96</v>
      </c>
      <c r="H28" s="175">
        <f t="shared" si="4"/>
        <v>9.5604109120379048E-5</v>
      </c>
      <c r="J28" s="133"/>
      <c r="K28" s="133"/>
      <c r="M28" s="231">
        <f t="shared" si="5"/>
        <v>0.02</v>
      </c>
      <c r="N28" s="237">
        <f>SUMMARY!M28</f>
        <v>0.11687604176601765</v>
      </c>
    </row>
    <row r="29" spans="1:14" s="41" customFormat="1">
      <c r="A29" s="127" t="s">
        <v>206</v>
      </c>
      <c r="B29" s="113" t="s">
        <v>26</v>
      </c>
      <c r="C29" s="267">
        <f>'[17]Sch C'!D18</f>
        <v>9016</v>
      </c>
      <c r="D29" s="267">
        <f>'[17]Sch C'!F18</f>
        <v>0</v>
      </c>
      <c r="E29" s="253">
        <f t="shared" si="2"/>
        <v>9016</v>
      </c>
      <c r="F29" s="177"/>
      <c r="G29" s="177">
        <f t="shared" si="3"/>
        <v>9016</v>
      </c>
      <c r="H29" s="175">
        <f t="shared" si="4"/>
        <v>8.9788192482222664E-3</v>
      </c>
      <c r="J29" s="133"/>
      <c r="K29" s="133"/>
      <c r="M29" s="231">
        <f t="shared" si="5"/>
        <v>1.8783333333333334</v>
      </c>
      <c r="N29" s="237">
        <f>SUMMARY!M29</f>
        <v>0.78350101508318237</v>
      </c>
    </row>
    <row r="30" spans="1:14" s="41" customFormat="1">
      <c r="A30" s="127" t="s">
        <v>207</v>
      </c>
      <c r="B30" s="113" t="s">
        <v>208</v>
      </c>
      <c r="C30" s="267">
        <f>'[17]Sch C'!D19</f>
        <v>2721</v>
      </c>
      <c r="D30" s="267">
        <f>'[17]Sch C'!F19</f>
        <v>0</v>
      </c>
      <c r="E30" s="253">
        <f t="shared" si="2"/>
        <v>2721</v>
      </c>
      <c r="F30" s="177"/>
      <c r="G30" s="177">
        <f t="shared" si="3"/>
        <v>2721</v>
      </c>
      <c r="H30" s="175">
        <f t="shared" si="4"/>
        <v>2.7097789678807438E-3</v>
      </c>
      <c r="J30" s="133"/>
      <c r="K30" s="133"/>
      <c r="M30" s="231">
        <f t="shared" si="5"/>
        <v>0.56687500000000002</v>
      </c>
      <c r="N30" s="237">
        <f>SUMMARY!M30</f>
        <v>0.40083114193451697</v>
      </c>
    </row>
    <row r="31" spans="1:14" s="41" customFormat="1">
      <c r="A31" s="127" t="s">
        <v>209</v>
      </c>
      <c r="B31" s="113" t="s">
        <v>210</v>
      </c>
      <c r="C31" s="267">
        <f>'[17]Sch C'!D20</f>
        <v>4360</v>
      </c>
      <c r="D31" s="267">
        <f>'[17]Sch C'!F20</f>
        <v>-3072</v>
      </c>
      <c r="E31" s="253">
        <f t="shared" si="2"/>
        <v>1288</v>
      </c>
      <c r="F31" s="177"/>
      <c r="G31" s="177">
        <f t="shared" si="3"/>
        <v>1288</v>
      </c>
      <c r="H31" s="175">
        <f t="shared" si="4"/>
        <v>1.2826884640317522E-3</v>
      </c>
      <c r="J31" s="133"/>
      <c r="K31" s="133"/>
      <c r="M31" s="231">
        <f t="shared" si="5"/>
        <v>0.26833333333333331</v>
      </c>
      <c r="N31" s="237">
        <f>SUMMARY!M31</f>
        <v>0.43509517256414104</v>
      </c>
    </row>
    <row r="32" spans="1:14" s="41" customFormat="1">
      <c r="A32" s="127" t="s">
        <v>211</v>
      </c>
      <c r="B32" s="113" t="s">
        <v>29</v>
      </c>
      <c r="C32" s="267">
        <f>'[17]Sch C'!D21</f>
        <v>0</v>
      </c>
      <c r="D32" s="267">
        <f>'[17]Sch C'!F21</f>
        <v>0</v>
      </c>
      <c r="E32" s="253">
        <f t="shared" si="2"/>
        <v>0</v>
      </c>
      <c r="F32" s="177"/>
      <c r="G32" s="177">
        <f t="shared" si="3"/>
        <v>0</v>
      </c>
      <c r="H32" s="175">
        <f t="shared" si="4"/>
        <v>0</v>
      </c>
      <c r="J32" s="133"/>
      <c r="K32" s="133"/>
      <c r="M32" s="231">
        <f t="shared" si="5"/>
        <v>0</v>
      </c>
      <c r="N32" s="237">
        <f>SUMMARY!M32</f>
        <v>0.49005045894476768</v>
      </c>
    </row>
    <row r="33" spans="1:14" s="41" customFormat="1">
      <c r="A33" s="40">
        <v>130</v>
      </c>
      <c r="B33" s="113" t="s">
        <v>166</v>
      </c>
      <c r="C33" s="267">
        <f>'[17]Sch C'!D22</f>
        <v>0</v>
      </c>
      <c r="D33" s="267">
        <f>'[17]Sch C'!F22</f>
        <v>0</v>
      </c>
      <c r="E33" s="253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  <c r="M33" s="231">
        <f t="shared" si="5"/>
        <v>0</v>
      </c>
      <c r="N33" s="237">
        <f>SUMMARY!M33</f>
        <v>0</v>
      </c>
    </row>
    <row r="34" spans="1:14" s="41" customFormat="1">
      <c r="A34" s="40">
        <v>140</v>
      </c>
      <c r="B34" s="113" t="s">
        <v>212</v>
      </c>
      <c r="C34" s="267">
        <f>'[17]Sch C'!D23</f>
        <v>9150</v>
      </c>
      <c r="D34" s="267">
        <f>'[17]Sch C'!F23</f>
        <v>0</v>
      </c>
      <c r="E34" s="253">
        <f t="shared" si="2"/>
        <v>9150</v>
      </c>
      <c r="F34" s="177"/>
      <c r="G34" s="177">
        <f t="shared" si="3"/>
        <v>9150</v>
      </c>
      <c r="H34" s="175">
        <f t="shared" si="4"/>
        <v>9.1122666505361275E-3</v>
      </c>
      <c r="J34" s="133"/>
      <c r="K34" s="133"/>
      <c r="M34" s="231">
        <f t="shared" si="5"/>
        <v>1.90625</v>
      </c>
      <c r="N34" s="237">
        <f>SUMMARY!M34</f>
        <v>0.62292362123544942</v>
      </c>
    </row>
    <row r="35" spans="1:14" s="41" customFormat="1">
      <c r="A35" s="40">
        <v>150</v>
      </c>
      <c r="B35" s="113" t="s">
        <v>31</v>
      </c>
      <c r="C35" s="267">
        <f>'[17]Sch C'!D24</f>
        <v>0</v>
      </c>
      <c r="D35" s="267">
        <f>'[17]Sch C'!F24</f>
        <v>0</v>
      </c>
      <c r="E35" s="253">
        <f t="shared" si="2"/>
        <v>0</v>
      </c>
      <c r="F35" s="177"/>
      <c r="G35" s="177">
        <f t="shared" si="3"/>
        <v>0</v>
      </c>
      <c r="H35" s="175">
        <f t="shared" si="4"/>
        <v>0</v>
      </c>
      <c r="J35" s="133"/>
      <c r="K35" s="133"/>
      <c r="M35" s="231">
        <f t="shared" si="5"/>
        <v>0</v>
      </c>
      <c r="N35" s="237">
        <f>SUMMARY!M35</f>
        <v>0.42186212127405426</v>
      </c>
    </row>
    <row r="36" spans="1:14" s="41" customFormat="1">
      <c r="A36" s="40">
        <v>160</v>
      </c>
      <c r="B36" s="113" t="s">
        <v>32</v>
      </c>
      <c r="C36" s="267">
        <f>'[17]Sch C'!D25</f>
        <v>0</v>
      </c>
      <c r="D36" s="267">
        <f>'[17]Sch C'!F25</f>
        <v>0</v>
      </c>
      <c r="E36" s="253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  <c r="M36" s="231">
        <f t="shared" si="5"/>
        <v>0</v>
      </c>
      <c r="N36" s="237">
        <f>SUMMARY!M36</f>
        <v>0.28779311378469336</v>
      </c>
    </row>
    <row r="37" spans="1:14" s="41" customFormat="1">
      <c r="A37" s="40">
        <v>170</v>
      </c>
      <c r="B37" s="113" t="s">
        <v>33</v>
      </c>
      <c r="C37" s="267">
        <f>'[17]Sch C'!D26</f>
        <v>40165</v>
      </c>
      <c r="D37" s="267">
        <f>'[17]Sch C'!F26</f>
        <v>0</v>
      </c>
      <c r="E37" s="253">
        <f t="shared" si="2"/>
        <v>40165</v>
      </c>
      <c r="F37" s="177"/>
      <c r="G37" s="177">
        <f t="shared" si="3"/>
        <v>40165</v>
      </c>
      <c r="H37" s="175">
        <f t="shared" si="4"/>
        <v>3.9999365029375254E-2</v>
      </c>
      <c r="J37" s="133"/>
      <c r="K37" s="133"/>
      <c r="M37" s="231">
        <f t="shared" si="5"/>
        <v>8.3677083333333329</v>
      </c>
      <c r="N37" s="237">
        <f>SUMMARY!M37</f>
        <v>7.4287387080511769</v>
      </c>
    </row>
    <row r="38" spans="1:14" s="41" customFormat="1">
      <c r="A38" s="40">
        <v>180</v>
      </c>
      <c r="B38" s="113" t="s">
        <v>213</v>
      </c>
      <c r="C38" s="267">
        <f>'[17]Sch C'!D27</f>
        <v>0</v>
      </c>
      <c r="D38" s="267">
        <f>'[17]Sch C'!F27</f>
        <v>0</v>
      </c>
      <c r="E38" s="253">
        <f t="shared" si="2"/>
        <v>0</v>
      </c>
      <c r="F38" s="177"/>
      <c r="G38" s="177">
        <f t="shared" si="3"/>
        <v>0</v>
      </c>
      <c r="H38" s="175">
        <f t="shared" si="4"/>
        <v>0</v>
      </c>
      <c r="J38" s="133"/>
      <c r="K38" s="133"/>
      <c r="M38" s="231">
        <f t="shared" si="5"/>
        <v>0</v>
      </c>
      <c r="N38" s="237">
        <f>SUMMARY!M38</f>
        <v>3.4646492172278012E-2</v>
      </c>
    </row>
    <row r="39" spans="1:14" s="41" customFormat="1">
      <c r="A39" s="40">
        <v>190</v>
      </c>
      <c r="B39" s="113" t="s">
        <v>35</v>
      </c>
      <c r="C39" s="267">
        <f>'[17]Sch C'!D28</f>
        <v>0</v>
      </c>
      <c r="D39" s="267">
        <f>'[17]Sch C'!F28</f>
        <v>0</v>
      </c>
      <c r="E39" s="253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  <c r="M39" s="231">
        <f t="shared" si="5"/>
        <v>0</v>
      </c>
      <c r="N39" s="237">
        <f>SUMMARY!M39</f>
        <v>0</v>
      </c>
    </row>
    <row r="40" spans="1:14" s="41" customFormat="1">
      <c r="A40" s="40">
        <v>200</v>
      </c>
      <c r="B40" s="113" t="s">
        <v>36</v>
      </c>
      <c r="C40" s="267">
        <f>'[17]Sch C'!D29</f>
        <v>1166</v>
      </c>
      <c r="D40" s="267">
        <f>'[17]Sch C'!F29</f>
        <v>-1166</v>
      </c>
      <c r="E40" s="253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  <c r="M40" s="231">
        <f t="shared" si="5"/>
        <v>0</v>
      </c>
      <c r="N40" s="237">
        <f>SUMMARY!M40</f>
        <v>0</v>
      </c>
    </row>
    <row r="41" spans="1:14" s="41" customFormat="1">
      <c r="A41" s="40">
        <v>210</v>
      </c>
      <c r="B41" s="113" t="s">
        <v>37</v>
      </c>
      <c r="C41" s="267">
        <f>'[17]Sch C'!D30</f>
        <v>0</v>
      </c>
      <c r="D41" s="267">
        <f>'[17]Sch C'!F30</f>
        <v>0</v>
      </c>
      <c r="E41" s="253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  <c r="M41" s="231">
        <f t="shared" si="5"/>
        <v>0</v>
      </c>
      <c r="N41" s="237">
        <f>SUMMARY!M41</f>
        <v>0</v>
      </c>
    </row>
    <row r="42" spans="1:14" s="41" customFormat="1">
      <c r="A42" s="40">
        <v>220</v>
      </c>
      <c r="B42" s="113" t="s">
        <v>214</v>
      </c>
      <c r="C42" s="267">
        <f>'[17]Sch C'!D31</f>
        <v>11555</v>
      </c>
      <c r="D42" s="267">
        <f>'[17]Sch C'!F31</f>
        <v>0</v>
      </c>
      <c r="E42" s="253">
        <f t="shared" si="2"/>
        <v>11555</v>
      </c>
      <c r="F42" s="177"/>
      <c r="G42" s="177">
        <f t="shared" si="3"/>
        <v>11555</v>
      </c>
      <c r="H42" s="175">
        <f t="shared" si="4"/>
        <v>1.1507348759228958E-2</v>
      </c>
      <c r="J42" s="133"/>
      <c r="K42" s="133"/>
      <c r="M42" s="231">
        <f t="shared" si="5"/>
        <v>2.4072916666666666</v>
      </c>
      <c r="N42" s="237">
        <f>SUMMARY!M42</f>
        <v>1.5147902388511165</v>
      </c>
    </row>
    <row r="43" spans="1:14" s="41" customFormat="1">
      <c r="A43" s="40">
        <v>230</v>
      </c>
      <c r="B43" s="113" t="s">
        <v>148</v>
      </c>
      <c r="C43" s="267">
        <f>'[17]Sch C'!D32</f>
        <v>0</v>
      </c>
      <c r="D43" s="267">
        <f>'[17]Sch C'!F32</f>
        <v>0</v>
      </c>
      <c r="E43" s="253">
        <f t="shared" si="2"/>
        <v>0</v>
      </c>
      <c r="F43" s="177"/>
      <c r="G43" s="177">
        <f t="shared" si="3"/>
        <v>0</v>
      </c>
      <c r="H43" s="175">
        <f t="shared" si="4"/>
        <v>0</v>
      </c>
      <c r="J43" s="133"/>
      <c r="K43" s="133"/>
      <c r="M43" s="231">
        <f t="shared" si="5"/>
        <v>0</v>
      </c>
      <c r="N43" s="237">
        <f>SUMMARY!M43</f>
        <v>0.91162758482870754</v>
      </c>
    </row>
    <row r="44" spans="1:14" s="41" customFormat="1">
      <c r="A44" s="40">
        <v>240</v>
      </c>
      <c r="B44" s="113" t="s">
        <v>167</v>
      </c>
      <c r="C44" s="267">
        <f>'[17]Sch C'!D33</f>
        <v>0</v>
      </c>
      <c r="D44" s="267">
        <f>'[17]Sch C'!F33</f>
        <v>0</v>
      </c>
      <c r="E44" s="253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  <c r="M44" s="231">
        <f t="shared" si="5"/>
        <v>0</v>
      </c>
      <c r="N44" s="237">
        <f>SUMMARY!M44</f>
        <v>0</v>
      </c>
    </row>
    <row r="45" spans="1:14" s="41" customFormat="1">
      <c r="A45" s="40">
        <v>250</v>
      </c>
      <c r="B45" s="113" t="s">
        <v>168</v>
      </c>
      <c r="C45" s="267">
        <f>'[17]Sch C'!D34</f>
        <v>0</v>
      </c>
      <c r="D45" s="267">
        <f>'[17]Sch C'!F34</f>
        <v>0</v>
      </c>
      <c r="E45" s="253">
        <f t="shared" si="2"/>
        <v>0</v>
      </c>
      <c r="F45" s="177"/>
      <c r="G45" s="177">
        <f t="shared" si="3"/>
        <v>0</v>
      </c>
      <c r="H45" s="175">
        <f t="shared" si="4"/>
        <v>0</v>
      </c>
      <c r="J45" s="133"/>
      <c r="K45" s="133"/>
      <c r="M45" s="231">
        <f t="shared" si="5"/>
        <v>0</v>
      </c>
      <c r="N45" s="237">
        <f>SUMMARY!M45</f>
        <v>0.95284109747069434</v>
      </c>
    </row>
    <row r="46" spans="1:14" s="41" customFormat="1">
      <c r="A46" s="40">
        <v>270</v>
      </c>
      <c r="B46" s="113" t="s">
        <v>215</v>
      </c>
      <c r="C46" s="267">
        <f>'[17]Sch C'!D35</f>
        <v>0</v>
      </c>
      <c r="D46" s="267">
        <f>'[17]Sch C'!F35</f>
        <v>0</v>
      </c>
      <c r="E46" s="253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  <c r="M46" s="231">
        <f t="shared" si="5"/>
        <v>0</v>
      </c>
      <c r="N46" s="237">
        <f>SUMMARY!M46</f>
        <v>0</v>
      </c>
    </row>
    <row r="47" spans="1:14" s="41" customFormat="1">
      <c r="A47" s="40">
        <v>280</v>
      </c>
      <c r="B47" s="113" t="s">
        <v>216</v>
      </c>
      <c r="C47" s="267">
        <f>'[17]Sch C'!D36</f>
        <v>0</v>
      </c>
      <c r="D47" s="267">
        <f>'[17]Sch C'!F36</f>
        <v>0</v>
      </c>
      <c r="E47" s="253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55">
        <v>0</v>
      </c>
      <c r="K47" s="255">
        <v>0</v>
      </c>
      <c r="M47" s="231">
        <f t="shared" si="5"/>
        <v>0</v>
      </c>
      <c r="N47" s="237">
        <f>SUMMARY!M47</f>
        <v>0.19233028581290676</v>
      </c>
    </row>
    <row r="48" spans="1:14" s="41" customFormat="1">
      <c r="A48" s="40">
        <v>290</v>
      </c>
      <c r="B48" s="113" t="s">
        <v>170</v>
      </c>
      <c r="C48" s="267">
        <f>'[17]Sch C'!D37</f>
        <v>0</v>
      </c>
      <c r="D48" s="267">
        <f>'[17]Sch C'!F37</f>
        <v>0</v>
      </c>
      <c r="E48" s="253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  <c r="M48" s="231">
        <f t="shared" si="5"/>
        <v>0</v>
      </c>
      <c r="N48" s="237">
        <f>SUMMARY!M48</f>
        <v>0</v>
      </c>
    </row>
    <row r="49" spans="1:16" s="41" customFormat="1">
      <c r="A49" s="40">
        <v>300</v>
      </c>
      <c r="B49" s="113" t="s">
        <v>171</v>
      </c>
      <c r="C49" s="267">
        <f>'[17]Sch C'!D38</f>
        <v>0</v>
      </c>
      <c r="D49" s="267">
        <f>'[17]Sch C'!F38</f>
        <v>0</v>
      </c>
      <c r="E49" s="253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  <c r="M49" s="231">
        <f t="shared" si="5"/>
        <v>0</v>
      </c>
      <c r="N49" s="237">
        <f>SUMMARY!M49</f>
        <v>1.5984176510929746E-2</v>
      </c>
    </row>
    <row r="50" spans="1:16" s="41" customFormat="1">
      <c r="A50" s="40">
        <v>310</v>
      </c>
      <c r="B50" s="113" t="s">
        <v>172</v>
      </c>
      <c r="C50" s="267">
        <f>'[17]Sch C'!D39</f>
        <v>801</v>
      </c>
      <c r="D50" s="267">
        <f>'[17]Sch C'!F39</f>
        <v>0</v>
      </c>
      <c r="E50" s="253">
        <f t="shared" si="2"/>
        <v>801</v>
      </c>
      <c r="F50" s="177"/>
      <c r="G50" s="177">
        <f t="shared" si="3"/>
        <v>801</v>
      </c>
      <c r="H50" s="175">
        <f t="shared" si="4"/>
        <v>7.9769678547316272E-4</v>
      </c>
      <c r="J50" s="133"/>
      <c r="K50" s="133"/>
      <c r="M50" s="231">
        <f t="shared" si="5"/>
        <v>0.166875</v>
      </c>
      <c r="N50" s="237">
        <f>SUMMARY!M50</f>
        <v>0.13508290981428747</v>
      </c>
    </row>
    <row r="51" spans="1:16" s="41" customFormat="1">
      <c r="A51" s="40">
        <v>320</v>
      </c>
      <c r="B51" s="113" t="s">
        <v>173</v>
      </c>
      <c r="C51" s="267">
        <f>'[17]Sch C'!D40</f>
        <v>0</v>
      </c>
      <c r="D51" s="267">
        <f>'[17]Sch C'!F40</f>
        <v>0</v>
      </c>
      <c r="E51" s="253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  <c r="M51" s="231">
        <f t="shared" si="5"/>
        <v>0</v>
      </c>
      <c r="N51" s="237">
        <f>SUMMARY!M51</f>
        <v>6.1666189781950142E-3</v>
      </c>
    </row>
    <row r="52" spans="1:16" s="41" customFormat="1">
      <c r="A52" s="40">
        <v>330</v>
      </c>
      <c r="B52" s="113" t="s">
        <v>44</v>
      </c>
      <c r="C52" s="267">
        <f>'[17]Sch C'!D41</f>
        <v>6927</v>
      </c>
      <c r="D52" s="267">
        <f>'[17]Sch C'!F41</f>
        <v>0</v>
      </c>
      <c r="E52" s="253">
        <f t="shared" si="2"/>
        <v>6927</v>
      </c>
      <c r="F52" s="177">
        <v>-320</v>
      </c>
      <c r="G52" s="177">
        <f t="shared" si="3"/>
        <v>6607</v>
      </c>
      <c r="H52" s="175">
        <f t="shared" si="4"/>
        <v>6.5797536349827537E-3</v>
      </c>
      <c r="J52" s="133"/>
      <c r="K52" s="133"/>
      <c r="M52" s="231">
        <f t="shared" si="5"/>
        <v>1.3764583333333333</v>
      </c>
      <c r="N52" s="237">
        <f>SUMMARY!M52</f>
        <v>0.42601224458281667</v>
      </c>
    </row>
    <row r="53" spans="1:16" s="41" customFormat="1">
      <c r="A53" s="40">
        <v>340</v>
      </c>
      <c r="B53" s="113" t="s">
        <v>174</v>
      </c>
      <c r="C53" s="267">
        <f>'[17]Sch C'!D42</f>
        <v>0</v>
      </c>
      <c r="D53" s="267">
        <f>'[17]Sch C'!F42</f>
        <v>0</v>
      </c>
      <c r="E53" s="253">
        <f t="shared" si="2"/>
        <v>0</v>
      </c>
      <c r="F53" s="177"/>
      <c r="G53" s="177">
        <f t="shared" si="3"/>
        <v>0</v>
      </c>
      <c r="H53" s="175">
        <f t="shared" si="4"/>
        <v>0</v>
      </c>
      <c r="J53" s="133"/>
      <c r="K53" s="133"/>
      <c r="M53" s="231">
        <f t="shared" si="5"/>
        <v>0</v>
      </c>
      <c r="N53" s="237">
        <f>SUMMARY!M53</f>
        <v>7.6151676590410528E-2</v>
      </c>
    </row>
    <row r="54" spans="1:16" s="41" customFormat="1">
      <c r="A54" s="40">
        <v>350</v>
      </c>
      <c r="B54" s="113" t="s">
        <v>175</v>
      </c>
      <c r="C54" s="267">
        <f>'[17]Sch C'!D43</f>
        <v>1290</v>
      </c>
      <c r="D54" s="267">
        <f>'[17]Sch C'!F43</f>
        <v>0</v>
      </c>
      <c r="E54" s="253">
        <f t="shared" si="2"/>
        <v>1290</v>
      </c>
      <c r="F54" s="177"/>
      <c r="G54" s="177">
        <f t="shared" si="3"/>
        <v>1290</v>
      </c>
      <c r="H54" s="175">
        <f t="shared" si="4"/>
        <v>1.2846802163050935E-3</v>
      </c>
      <c r="J54" s="133"/>
      <c r="K54" s="133"/>
      <c r="M54" s="231">
        <f t="shared" si="5"/>
        <v>0.26874999999999999</v>
      </c>
      <c r="N54" s="237">
        <f>SUMMARY!M54</f>
        <v>0.14480490873334878</v>
      </c>
    </row>
    <row r="55" spans="1:16" s="41" customFormat="1">
      <c r="A55" s="40">
        <v>360</v>
      </c>
      <c r="B55" s="113" t="s">
        <v>176</v>
      </c>
      <c r="C55" s="267">
        <f>'[17]Sch C'!D44</f>
        <v>0</v>
      </c>
      <c r="D55" s="267">
        <f>'[17]Sch C'!F44</f>
        <v>0</v>
      </c>
      <c r="E55" s="253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  <c r="M55" s="231">
        <f t="shared" si="5"/>
        <v>0</v>
      </c>
      <c r="N55" s="237">
        <f>SUMMARY!M55</f>
        <v>0</v>
      </c>
    </row>
    <row r="56" spans="1:16" s="41" customFormat="1">
      <c r="A56" s="40">
        <v>490</v>
      </c>
      <c r="B56" s="113" t="s">
        <v>301</v>
      </c>
      <c r="C56" s="267">
        <f>'[17]Sch C'!D45</f>
        <v>0</v>
      </c>
      <c r="D56" s="267">
        <f>'[17]Sch C'!F45</f>
        <v>0</v>
      </c>
      <c r="E56" s="253">
        <f t="shared" si="2"/>
        <v>0</v>
      </c>
      <c r="F56" s="177"/>
      <c r="G56" s="177">
        <f t="shared" si="3"/>
        <v>0</v>
      </c>
      <c r="H56" s="175">
        <f t="shared" si="4"/>
        <v>0</v>
      </c>
      <c r="J56" s="133"/>
      <c r="K56" s="133"/>
      <c r="M56" s="231">
        <f t="shared" si="5"/>
        <v>0</v>
      </c>
      <c r="N56" s="237">
        <f>SUMMARY!M56</f>
        <v>0.3925260810522348</v>
      </c>
    </row>
    <row r="57" spans="1:16" s="41" customFormat="1">
      <c r="A57" s="40"/>
      <c r="B57" s="113" t="s">
        <v>217</v>
      </c>
      <c r="C57" s="267">
        <f>SUM(C21:C56)</f>
        <v>294903.28000000003</v>
      </c>
      <c r="D57" s="267">
        <f>SUM(D21:D56)</f>
        <v>-64758</v>
      </c>
      <c r="E57" s="177">
        <f>SUM(E21:E56)</f>
        <v>230145.28</v>
      </c>
      <c r="F57" s="177">
        <f>SUM(F21:F56)</f>
        <v>-320</v>
      </c>
      <c r="G57" s="177">
        <f t="shared" si="3"/>
        <v>229825.28</v>
      </c>
      <c r="H57" s="175">
        <f t="shared" si="4"/>
        <v>0.22887751195564238</v>
      </c>
      <c r="J57" s="133"/>
      <c r="K57" s="133"/>
      <c r="M57" s="231">
        <f t="shared" si="5"/>
        <v>47.880266666666664</v>
      </c>
      <c r="N57" s="237">
        <f>SUMMARY!M57</f>
        <v>35.330519668088229</v>
      </c>
      <c r="O57" s="232">
        <f>M57/N57-1</f>
        <v>0.35520980490739307</v>
      </c>
      <c r="P57" s="172">
        <f>IF(O57&gt;=0.2,2.1,0)</f>
        <v>2.1</v>
      </c>
    </row>
    <row r="58" spans="1:16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6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6" s="41" customFormat="1">
      <c r="A60" s="185">
        <v>230</v>
      </c>
      <c r="B60" s="186" t="s">
        <v>261</v>
      </c>
      <c r="C60" s="267">
        <f>'[17]Sch C'!D57</f>
        <v>90280</v>
      </c>
      <c r="D60" s="267">
        <f>'[17]Sch C'!F57</f>
        <v>0</v>
      </c>
      <c r="E60" s="253">
        <f t="shared" ref="E60:E76" si="6">SUM(C60:D60)</f>
        <v>90280</v>
      </c>
      <c r="F60" s="173"/>
      <c r="G60" s="173">
        <f>IF(ISERROR(E60+F60),"",(E60+F60))</f>
        <v>90280</v>
      </c>
      <c r="H60" s="175">
        <f>IF(ISERROR(G60/$G$183),"",(G60/$G$183))</f>
        <v>8.9907697618623134E-2</v>
      </c>
      <c r="J60" s="133"/>
      <c r="K60" s="133"/>
      <c r="M60" s="231">
        <f>IFERROR(G60/G$198,0)</f>
        <v>18.808333333333334</v>
      </c>
      <c r="N60" s="237">
        <f>SUMMARY!M60</f>
        <v>5.4215628193424443</v>
      </c>
    </row>
    <row r="61" spans="1:16" s="41" customFormat="1">
      <c r="A61" s="187">
        <v>240</v>
      </c>
      <c r="B61" s="186" t="s">
        <v>262</v>
      </c>
      <c r="C61" s="267">
        <f>'[17]Sch C'!D58</f>
        <v>2517</v>
      </c>
      <c r="D61" s="267">
        <f>'[17]Sch C'!F58</f>
        <v>0</v>
      </c>
      <c r="E61" s="253">
        <f t="shared" si="6"/>
        <v>2517</v>
      </c>
      <c r="F61" s="173"/>
      <c r="G61" s="173">
        <f t="shared" ref="G61:G76" si="7">IF(ISERROR(E61+F61),"",(E61+F61))</f>
        <v>2517</v>
      </c>
      <c r="H61" s="175">
        <f t="shared" ref="H61:H76" si="8">IF(ISERROR(G61/$G$183),"",(G61/$G$183))</f>
        <v>2.5066202359999381E-3</v>
      </c>
      <c r="J61" s="133"/>
      <c r="K61" s="133"/>
      <c r="M61" s="231">
        <f t="shared" ref="M61:M77" si="9">IFERROR(G61/G$198,0)</f>
        <v>0.52437500000000004</v>
      </c>
      <c r="N61" s="237">
        <f>SUMMARY!M61</f>
        <v>1.3135909419154417</v>
      </c>
    </row>
    <row r="62" spans="1:16" s="41" customFormat="1">
      <c r="A62" s="188">
        <v>250</v>
      </c>
      <c r="B62" s="186" t="s">
        <v>263</v>
      </c>
      <c r="C62" s="267">
        <f>'[17]Sch C'!D59</f>
        <v>0</v>
      </c>
      <c r="D62" s="267">
        <f>'[17]Sch C'!F59</f>
        <v>0</v>
      </c>
      <c r="E62" s="253">
        <f t="shared" si="6"/>
        <v>0</v>
      </c>
      <c r="F62" s="173"/>
      <c r="G62" s="173">
        <f t="shared" si="7"/>
        <v>0</v>
      </c>
      <c r="H62" s="175">
        <f t="shared" si="8"/>
        <v>0</v>
      </c>
      <c r="J62" s="133"/>
      <c r="K62" s="133"/>
      <c r="M62" s="231">
        <f t="shared" si="9"/>
        <v>0</v>
      </c>
      <c r="N62" s="237">
        <f>SUMMARY!M62</f>
        <v>1.8916694144309858</v>
      </c>
    </row>
    <row r="63" spans="1:16" s="41" customFormat="1">
      <c r="A63" s="188">
        <v>260</v>
      </c>
      <c r="B63" s="189" t="s">
        <v>316</v>
      </c>
      <c r="C63" s="267">
        <f>'[17]Sch C'!D60</f>
        <v>3607</v>
      </c>
      <c r="D63" s="267">
        <f>'[17]Sch C'!F60</f>
        <v>0</v>
      </c>
      <c r="E63" s="253">
        <f t="shared" si="6"/>
        <v>3607</v>
      </c>
      <c r="F63" s="173"/>
      <c r="G63" s="173">
        <f t="shared" si="7"/>
        <v>3607</v>
      </c>
      <c r="H63" s="175">
        <f t="shared" si="8"/>
        <v>3.5921252249709089E-3</v>
      </c>
      <c r="J63" s="133"/>
      <c r="K63" s="133"/>
      <c r="M63" s="231">
        <f t="shared" si="9"/>
        <v>0.75145833333333334</v>
      </c>
      <c r="N63" s="237">
        <f>SUMMARY!M63</f>
        <v>0.34129826186875223</v>
      </c>
    </row>
    <row r="64" spans="1:16" s="41" customFormat="1">
      <c r="A64" s="188">
        <v>270</v>
      </c>
      <c r="B64" s="189" t="s">
        <v>317</v>
      </c>
      <c r="C64" s="267">
        <f>'[17]Sch C'!D61</f>
        <v>3803</v>
      </c>
      <c r="D64" s="267">
        <f>'[17]Sch C'!F61</f>
        <v>0</v>
      </c>
      <c r="E64" s="253">
        <f t="shared" si="6"/>
        <v>3803</v>
      </c>
      <c r="F64" s="173"/>
      <c r="G64" s="173">
        <f t="shared" si="7"/>
        <v>3803</v>
      </c>
      <c r="H64" s="175">
        <f t="shared" si="8"/>
        <v>3.7873169477583494E-3</v>
      </c>
      <c r="J64" s="133"/>
      <c r="K64" s="133"/>
      <c r="M64" s="231">
        <f t="shared" si="9"/>
        <v>0.79229166666666662</v>
      </c>
      <c r="N64" s="237">
        <f>SUMMARY!M64</f>
        <v>0.50198147870596199</v>
      </c>
    </row>
    <row r="65" spans="1:16" s="41" customFormat="1">
      <c r="A65" s="190" t="s">
        <v>337</v>
      </c>
      <c r="B65" s="186" t="s">
        <v>338</v>
      </c>
      <c r="C65" s="267">
        <f>'[17]Sch C'!D62</f>
        <v>0</v>
      </c>
      <c r="D65" s="267">
        <f>'[17]Sch C'!F62</f>
        <v>0</v>
      </c>
      <c r="E65" s="253">
        <f t="shared" si="6"/>
        <v>0</v>
      </c>
      <c r="F65" s="173"/>
      <c r="G65" s="173">
        <f t="shared" si="7"/>
        <v>0</v>
      </c>
      <c r="H65" s="175">
        <f t="shared" si="8"/>
        <v>0</v>
      </c>
      <c r="J65" s="133"/>
      <c r="K65" s="133"/>
      <c r="M65" s="231">
        <f t="shared" si="9"/>
        <v>0</v>
      </c>
      <c r="N65" s="237">
        <f>SUMMARY!M65</f>
        <v>0</v>
      </c>
    </row>
    <row r="66" spans="1:16" s="41" customFormat="1">
      <c r="A66" s="190" t="s">
        <v>339</v>
      </c>
      <c r="B66" s="186" t="s">
        <v>340</v>
      </c>
      <c r="C66" s="267">
        <f>'[17]Sch C'!D63</f>
        <v>0</v>
      </c>
      <c r="D66" s="267">
        <f>'[17]Sch C'!F63</f>
        <v>0</v>
      </c>
      <c r="E66" s="253">
        <f t="shared" si="6"/>
        <v>0</v>
      </c>
      <c r="F66" s="173"/>
      <c r="G66" s="173">
        <f t="shared" si="7"/>
        <v>0</v>
      </c>
      <c r="H66" s="175">
        <f t="shared" si="8"/>
        <v>0</v>
      </c>
      <c r="J66" s="133"/>
      <c r="K66" s="133"/>
      <c r="M66" s="231">
        <f t="shared" si="9"/>
        <v>0</v>
      </c>
      <c r="N66" s="237">
        <f>SUMMARY!M66</f>
        <v>0</v>
      </c>
    </row>
    <row r="67" spans="1:16" s="41" customFormat="1">
      <c r="A67" s="188">
        <v>280</v>
      </c>
      <c r="B67" s="191" t="s">
        <v>266</v>
      </c>
      <c r="C67" s="267">
        <f>'[17]Sch C'!D64</f>
        <v>1895</v>
      </c>
      <c r="D67" s="267">
        <f>'[17]Sch C'!F64</f>
        <v>0</v>
      </c>
      <c r="E67" s="253">
        <f t="shared" si="6"/>
        <v>1895</v>
      </c>
      <c r="F67" s="173"/>
      <c r="G67" s="173">
        <f t="shared" si="7"/>
        <v>1895</v>
      </c>
      <c r="H67" s="175">
        <f t="shared" si="8"/>
        <v>1.8871852789908157E-3</v>
      </c>
      <c r="J67" s="133"/>
      <c r="K67" s="133"/>
      <c r="M67" s="231">
        <f t="shared" si="9"/>
        <v>0.39479166666666665</v>
      </c>
      <c r="N67" s="237">
        <f>SUMMARY!M67</f>
        <v>0.4414637181565908</v>
      </c>
    </row>
    <row r="68" spans="1:16" s="41" customFormat="1">
      <c r="A68" s="188">
        <v>290</v>
      </c>
      <c r="B68" s="191" t="s">
        <v>267</v>
      </c>
      <c r="C68" s="267">
        <f>'[17]Sch C'!D65</f>
        <v>0</v>
      </c>
      <c r="D68" s="267">
        <f>'[17]Sch C'!F65</f>
        <v>0</v>
      </c>
      <c r="E68" s="253">
        <f t="shared" si="6"/>
        <v>0</v>
      </c>
      <c r="F68" s="173"/>
      <c r="G68" s="173">
        <f t="shared" si="7"/>
        <v>0</v>
      </c>
      <c r="H68" s="175">
        <f t="shared" si="8"/>
        <v>0</v>
      </c>
      <c r="J68" s="133"/>
      <c r="K68" s="133"/>
      <c r="M68" s="231">
        <f t="shared" si="9"/>
        <v>0</v>
      </c>
      <c r="N68" s="237">
        <f>SUMMARY!M68</f>
        <v>5.4220702246808278E-2</v>
      </c>
    </row>
    <row r="69" spans="1:16" s="41" customFormat="1">
      <c r="A69" s="188">
        <v>300</v>
      </c>
      <c r="B69" s="191" t="s">
        <v>269</v>
      </c>
      <c r="C69" s="267">
        <f>'[17]Sch C'!D66</f>
        <v>0</v>
      </c>
      <c r="D69" s="267">
        <f>'[17]Sch C'!F66</f>
        <v>0</v>
      </c>
      <c r="E69" s="253">
        <f t="shared" si="6"/>
        <v>0</v>
      </c>
      <c r="F69" s="173"/>
      <c r="G69" s="173">
        <f t="shared" si="7"/>
        <v>0</v>
      </c>
      <c r="H69" s="175">
        <f t="shared" si="8"/>
        <v>0</v>
      </c>
      <c r="J69" s="133"/>
      <c r="K69" s="133"/>
      <c r="M69" s="231">
        <f t="shared" si="9"/>
        <v>0</v>
      </c>
      <c r="N69" s="237">
        <f>SUMMARY!M69</f>
        <v>6.88076519559086E-3</v>
      </c>
    </row>
    <row r="70" spans="1:16" s="41" customFormat="1">
      <c r="A70" s="188">
        <v>310</v>
      </c>
      <c r="B70" s="191" t="s">
        <v>318</v>
      </c>
      <c r="C70" s="267">
        <f>'[17]Sch C'!D67</f>
        <v>4993</v>
      </c>
      <c r="D70" s="267">
        <f>'[17]Sch C'!F67</f>
        <v>0</v>
      </c>
      <c r="E70" s="253">
        <f t="shared" si="6"/>
        <v>4993</v>
      </c>
      <c r="F70" s="173"/>
      <c r="G70" s="173">
        <f t="shared" si="7"/>
        <v>4993</v>
      </c>
      <c r="H70" s="175">
        <f t="shared" si="8"/>
        <v>4.9724095503963809E-3</v>
      </c>
      <c r="J70" s="133"/>
      <c r="K70" s="133"/>
      <c r="M70" s="231">
        <f t="shared" si="9"/>
        <v>1.0402083333333334</v>
      </c>
      <c r="N70" s="237">
        <f>SUMMARY!M70</f>
        <v>0.48399538557264771</v>
      </c>
    </row>
    <row r="71" spans="1:16" s="41" customFormat="1">
      <c r="A71" s="188">
        <v>320</v>
      </c>
      <c r="B71" s="191" t="s">
        <v>270</v>
      </c>
      <c r="C71" s="267">
        <f>'[17]Sch C'!D68</f>
        <v>0</v>
      </c>
      <c r="D71" s="267">
        <f>'[17]Sch C'!F68</f>
        <v>0</v>
      </c>
      <c r="E71" s="253">
        <f t="shared" si="6"/>
        <v>0</v>
      </c>
      <c r="F71" s="173"/>
      <c r="G71" s="173">
        <f t="shared" si="7"/>
        <v>0</v>
      </c>
      <c r="H71" s="175">
        <f t="shared" si="8"/>
        <v>0</v>
      </c>
      <c r="J71" s="133"/>
      <c r="K71" s="133"/>
      <c r="M71" s="231">
        <f t="shared" si="9"/>
        <v>0</v>
      </c>
      <c r="N71" s="237">
        <f>SUMMARY!M71</f>
        <v>2.030829461483611E-2</v>
      </c>
    </row>
    <row r="72" spans="1:16" s="41" customFormat="1">
      <c r="A72" s="188">
        <v>330</v>
      </c>
      <c r="B72" s="191" t="s">
        <v>271</v>
      </c>
      <c r="C72" s="267">
        <f>'[17]Sch C'!D69</f>
        <v>829</v>
      </c>
      <c r="D72" s="267">
        <f>'[17]Sch C'!F69</f>
        <v>0</v>
      </c>
      <c r="E72" s="253">
        <f t="shared" si="6"/>
        <v>829</v>
      </c>
      <c r="F72" s="173"/>
      <c r="G72" s="173">
        <f t="shared" si="7"/>
        <v>829</v>
      </c>
      <c r="H72" s="175">
        <f t="shared" si="8"/>
        <v>8.2558131729993994E-4</v>
      </c>
      <c r="J72" s="133"/>
      <c r="K72" s="133"/>
      <c r="M72" s="231">
        <f t="shared" si="9"/>
        <v>0.17270833333333332</v>
      </c>
      <c r="N72" s="237">
        <f>SUMMARY!M72</f>
        <v>0.13610743985575371</v>
      </c>
    </row>
    <row r="73" spans="1:16" s="41" customFormat="1">
      <c r="A73" s="188">
        <v>340</v>
      </c>
      <c r="B73" s="191" t="s">
        <v>272</v>
      </c>
      <c r="C73" s="267">
        <f>'[17]Sch C'!D70</f>
        <v>0</v>
      </c>
      <c r="D73" s="267">
        <f>'[17]Sch C'!F70</f>
        <v>0</v>
      </c>
      <c r="E73" s="253">
        <f t="shared" si="6"/>
        <v>0</v>
      </c>
      <c r="F73" s="173"/>
      <c r="G73" s="173">
        <f t="shared" si="7"/>
        <v>0</v>
      </c>
      <c r="H73" s="175">
        <f t="shared" si="8"/>
        <v>0</v>
      </c>
      <c r="J73" s="133"/>
      <c r="K73" s="133"/>
      <c r="M73" s="231">
        <f t="shared" si="9"/>
        <v>0</v>
      </c>
      <c r="N73" s="237">
        <f>SUMMARY!M73</f>
        <v>0</v>
      </c>
    </row>
    <row r="74" spans="1:16" s="41" customFormat="1">
      <c r="A74" s="188">
        <v>350</v>
      </c>
      <c r="B74" s="41" t="s">
        <v>332</v>
      </c>
      <c r="C74" s="267">
        <f>'[17]Sch C'!D71</f>
        <v>0</v>
      </c>
      <c r="D74" s="267">
        <f>'[17]Sch C'!F71</f>
        <v>0</v>
      </c>
      <c r="E74" s="253">
        <f t="shared" si="6"/>
        <v>0</v>
      </c>
      <c r="F74" s="173"/>
      <c r="G74" s="173">
        <f t="shared" si="7"/>
        <v>0</v>
      </c>
      <c r="H74" s="175">
        <f t="shared" si="8"/>
        <v>0</v>
      </c>
      <c r="J74" s="133"/>
      <c r="K74" s="133"/>
      <c r="M74" s="231">
        <f t="shared" si="9"/>
        <v>0</v>
      </c>
      <c r="N74" s="237">
        <f>SUMMARY!M74</f>
        <v>2.3935071010405172E-2</v>
      </c>
    </row>
    <row r="75" spans="1:16" s="41" customFormat="1">
      <c r="A75" s="188">
        <v>360</v>
      </c>
      <c r="B75" s="191" t="s">
        <v>177</v>
      </c>
      <c r="C75" s="267">
        <f>'[17]Sch C'!D72</f>
        <v>0</v>
      </c>
      <c r="D75" s="267">
        <f>'[17]Sch C'!F72</f>
        <v>0</v>
      </c>
      <c r="E75" s="253">
        <f t="shared" si="6"/>
        <v>0</v>
      </c>
      <c r="F75" s="173"/>
      <c r="G75" s="173">
        <f t="shared" si="7"/>
        <v>0</v>
      </c>
      <c r="H75" s="175">
        <f t="shared" si="8"/>
        <v>0</v>
      </c>
      <c r="J75" s="133"/>
      <c r="K75" s="133"/>
      <c r="M75" s="231">
        <f t="shared" si="9"/>
        <v>0</v>
      </c>
      <c r="N75" s="237">
        <f>SUMMARY!M75</f>
        <v>-4.5417592050104689E-3</v>
      </c>
    </row>
    <row r="76" spans="1:16" s="41" customFormat="1">
      <c r="A76" s="188">
        <v>490</v>
      </c>
      <c r="B76" s="113" t="s">
        <v>301</v>
      </c>
      <c r="C76" s="267">
        <f>'[17]Sch C'!D73</f>
        <v>0</v>
      </c>
      <c r="D76" s="267">
        <f>'[17]Sch C'!F73</f>
        <v>0</v>
      </c>
      <c r="E76" s="253">
        <f t="shared" si="6"/>
        <v>0</v>
      </c>
      <c r="F76" s="173"/>
      <c r="G76" s="173">
        <f t="shared" si="7"/>
        <v>0</v>
      </c>
      <c r="H76" s="175">
        <f t="shared" si="8"/>
        <v>0</v>
      </c>
      <c r="J76" s="133"/>
      <c r="K76" s="133"/>
      <c r="M76" s="231">
        <f t="shared" si="9"/>
        <v>0</v>
      </c>
      <c r="N76" s="237">
        <f>SUMMARY!M76</f>
        <v>6.8126388075157029E-4</v>
      </c>
    </row>
    <row r="77" spans="1:16" s="41" customFormat="1">
      <c r="A77" s="40"/>
      <c r="B77" s="113" t="s">
        <v>219</v>
      </c>
      <c r="C77" s="267">
        <f>SUM(C60:C76)</f>
        <v>107924</v>
      </c>
      <c r="D77" s="267">
        <f>SUM(D60:D76)</f>
        <v>0</v>
      </c>
      <c r="E77" s="176">
        <f>SUM(E60:E76)</f>
        <v>107924</v>
      </c>
      <c r="F77" s="176">
        <f>SUM(F60:F76)</f>
        <v>0</v>
      </c>
      <c r="G77" s="177">
        <f>IF(ISERROR(E77+F77),"",(E77+F77))</f>
        <v>107924</v>
      </c>
      <c r="H77" s="175">
        <f>IF(ISERROR(G77/$G$183),"",(G77/$G$183))</f>
        <v>0.10747893617403946</v>
      </c>
      <c r="J77" s="133"/>
      <c r="K77" s="133"/>
      <c r="M77" s="231">
        <f t="shared" si="9"/>
        <v>22.484166666666667</v>
      </c>
      <c r="N77" s="237">
        <f>SUMMARY!M77</f>
        <v>10.633153797591957</v>
      </c>
      <c r="O77" s="232"/>
      <c r="P77" s="172"/>
    </row>
    <row r="78" spans="1:16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6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6" s="41" customFormat="1">
      <c r="A80" s="127" t="s">
        <v>201</v>
      </c>
      <c r="B80" s="113" t="s">
        <v>40</v>
      </c>
      <c r="C80" s="267">
        <f>'[17]Sch C'!D78</f>
        <v>0</v>
      </c>
      <c r="D80" s="267">
        <f>'[17]Sch C'!F78</f>
        <v>0</v>
      </c>
      <c r="E80" s="253">
        <f t="shared" ref="E80:E91" si="10">SUM(C80:D80)</f>
        <v>0</v>
      </c>
      <c r="F80" s="174"/>
      <c r="G80" s="174">
        <f>IF(ISERROR(E80+F80),"",(E80+F80))</f>
        <v>0</v>
      </c>
      <c r="H80" s="175">
        <f t="shared" ref="H80:H92" si="11">IF(ISERROR(G80/$G$183),"",(G80/$G$183))</f>
        <v>0</v>
      </c>
      <c r="J80" s="255">
        <v>0</v>
      </c>
      <c r="K80" s="255">
        <v>0</v>
      </c>
      <c r="M80" s="231">
        <f t="shared" ref="M80:M92" si="12">IFERROR(G80/G$198,0)</f>
        <v>0</v>
      </c>
      <c r="N80" s="237">
        <f>SUMMARY!M80</f>
        <v>2.6967785756134783</v>
      </c>
    </row>
    <row r="81" spans="1:16" s="41" customFormat="1">
      <c r="A81" s="127" t="s">
        <v>202</v>
      </c>
      <c r="B81" s="113" t="s">
        <v>23</v>
      </c>
      <c r="C81" s="267">
        <f>'[17]Sch C'!D79</f>
        <v>0</v>
      </c>
      <c r="D81" s="267">
        <f>'[17]Sch C'!F79</f>
        <v>0</v>
      </c>
      <c r="E81" s="253">
        <f t="shared" si="10"/>
        <v>0</v>
      </c>
      <c r="F81" s="177"/>
      <c r="G81" s="177">
        <f>IF(ISERROR(E81+F81),"",(E81+F81))</f>
        <v>0</v>
      </c>
      <c r="H81" s="175">
        <f t="shared" si="11"/>
        <v>0</v>
      </c>
      <c r="J81" s="133"/>
      <c r="K81" s="133"/>
      <c r="M81" s="231">
        <f t="shared" si="12"/>
        <v>0</v>
      </c>
      <c r="N81" s="237">
        <f>SUMMARY!M81</f>
        <v>0.51090140294941844</v>
      </c>
    </row>
    <row r="82" spans="1:16" s="41" customFormat="1">
      <c r="A82" s="127" t="s">
        <v>209</v>
      </c>
      <c r="B82" s="113" t="s">
        <v>43</v>
      </c>
      <c r="C82" s="267">
        <f>'[17]Sch C'!D80</f>
        <v>230</v>
      </c>
      <c r="D82" s="267">
        <f>'[17]Sch C'!F80</f>
        <v>0</v>
      </c>
      <c r="E82" s="253">
        <f t="shared" si="10"/>
        <v>230</v>
      </c>
      <c r="F82" s="177"/>
      <c r="G82" s="177">
        <f>IF(ISERROR(E82+F82),"",(E82+F82))</f>
        <v>230</v>
      </c>
      <c r="H82" s="175">
        <f t="shared" si="11"/>
        <v>2.2905151143424147E-4</v>
      </c>
      <c r="J82" s="133"/>
      <c r="K82" s="133"/>
      <c r="M82" s="231">
        <f t="shared" si="12"/>
        <v>4.791666666666667E-2</v>
      </c>
      <c r="N82" s="237">
        <f>SUMMARY!M82</f>
        <v>0.38492322156063935</v>
      </c>
    </row>
    <row r="83" spans="1:16" s="41" customFormat="1">
      <c r="A83" s="40">
        <v>230</v>
      </c>
      <c r="B83" s="113" t="s">
        <v>42</v>
      </c>
      <c r="C83" s="267">
        <f>'[17]Sch C'!D81</f>
        <v>734</v>
      </c>
      <c r="D83" s="267">
        <f>'[17]Sch C'!F81</f>
        <v>0</v>
      </c>
      <c r="E83" s="253">
        <f t="shared" si="10"/>
        <v>734</v>
      </c>
      <c r="F83" s="177"/>
      <c r="G83" s="177">
        <f>IF(ISERROR(E83+F83),"",(E83+F83))</f>
        <v>734</v>
      </c>
      <c r="H83" s="175">
        <f t="shared" si="11"/>
        <v>7.3097308431623151E-4</v>
      </c>
      <c r="J83" s="133"/>
      <c r="K83" s="133"/>
      <c r="M83" s="231">
        <f t="shared" si="12"/>
        <v>0.15291666666666667</v>
      </c>
      <c r="N83" s="237">
        <f>SUMMARY!M83</f>
        <v>4.51410443321116E-2</v>
      </c>
    </row>
    <row r="84" spans="1:16" s="41" customFormat="1">
      <c r="A84" s="40">
        <v>240</v>
      </c>
      <c r="B84" s="193" t="s">
        <v>274</v>
      </c>
      <c r="C84" s="267">
        <f>'[17]Sch C'!D82</f>
        <v>0</v>
      </c>
      <c r="D84" s="267">
        <f>'[17]Sch C'!F82</f>
        <v>0</v>
      </c>
      <c r="E84" s="253">
        <f t="shared" si="10"/>
        <v>0</v>
      </c>
      <c r="F84" s="177"/>
      <c r="G84" s="177">
        <f t="shared" ref="G84:G91" si="13">IF(ISERROR(E84+F84),"",(E84+F84))</f>
        <v>0</v>
      </c>
      <c r="H84" s="175">
        <f t="shared" si="11"/>
        <v>0</v>
      </c>
      <c r="J84" s="133"/>
      <c r="K84" s="133"/>
      <c r="M84" s="231">
        <f t="shared" si="12"/>
        <v>0</v>
      </c>
      <c r="N84" s="237">
        <f>SUMMARY!M84</f>
        <v>0.10878875823761576</v>
      </c>
    </row>
    <row r="85" spans="1:16" s="41" customFormat="1">
      <c r="A85" s="40">
        <v>310</v>
      </c>
      <c r="B85" s="113" t="s">
        <v>44</v>
      </c>
      <c r="C85" s="267">
        <f>'[17]Sch C'!D83</f>
        <v>2981</v>
      </c>
      <c r="D85" s="267">
        <f>'[17]Sch C'!F83</f>
        <v>0</v>
      </c>
      <c r="E85" s="253">
        <f t="shared" si="10"/>
        <v>2981</v>
      </c>
      <c r="F85" s="177">
        <v>741</v>
      </c>
      <c r="G85" s="177">
        <f t="shared" si="13"/>
        <v>3722</v>
      </c>
      <c r="H85" s="175">
        <f t="shared" si="11"/>
        <v>3.7066509806880296E-3</v>
      </c>
      <c r="J85" s="133"/>
      <c r="K85" s="133"/>
      <c r="M85" s="231">
        <f t="shared" si="12"/>
        <v>0.77541666666666664</v>
      </c>
      <c r="N85" s="237">
        <f>SUMMARY!M85</f>
        <v>0.65728516343520504</v>
      </c>
    </row>
    <row r="86" spans="1:16" s="41" customFormat="1">
      <c r="A86" s="40">
        <v>320</v>
      </c>
      <c r="B86" s="113" t="s">
        <v>45</v>
      </c>
      <c r="C86" s="267">
        <f>'[17]Sch C'!D84</f>
        <v>1714</v>
      </c>
      <c r="D86" s="267">
        <f>'[17]Sch C'!F84</f>
        <v>0</v>
      </c>
      <c r="E86" s="253">
        <f t="shared" si="10"/>
        <v>1714</v>
      </c>
      <c r="F86" s="177"/>
      <c r="G86" s="177">
        <f t="shared" si="13"/>
        <v>1714</v>
      </c>
      <c r="H86" s="175">
        <f t="shared" si="11"/>
        <v>1.7069316982534343E-3</v>
      </c>
      <c r="J86" s="133"/>
      <c r="K86" s="133"/>
      <c r="M86" s="231">
        <f t="shared" si="12"/>
        <v>0.35708333333333331</v>
      </c>
      <c r="N86" s="237">
        <f>SUMMARY!M86</f>
        <v>0.8642678911249484</v>
      </c>
    </row>
    <row r="87" spans="1:16" s="41" customFormat="1">
      <c r="A87" s="40">
        <v>330</v>
      </c>
      <c r="B87" s="113" t="s">
        <v>46</v>
      </c>
      <c r="C87" s="267">
        <f>'[17]Sch C'!D85</f>
        <v>9860</v>
      </c>
      <c r="D87" s="267">
        <f>'[17]Sch C'!F85</f>
        <v>0</v>
      </c>
      <c r="E87" s="253">
        <f t="shared" si="10"/>
        <v>9860</v>
      </c>
      <c r="F87" s="177"/>
      <c r="G87" s="177">
        <f t="shared" si="13"/>
        <v>9860</v>
      </c>
      <c r="H87" s="175">
        <f t="shared" si="11"/>
        <v>9.819338707572265E-3</v>
      </c>
      <c r="J87" s="133"/>
      <c r="K87" s="133"/>
      <c r="M87" s="231">
        <f t="shared" si="12"/>
        <v>2.0541666666666667</v>
      </c>
      <c r="N87" s="237">
        <f>SUMMARY!M87</f>
        <v>1.0171775691596383</v>
      </c>
    </row>
    <row r="88" spans="1:16" s="41" customFormat="1">
      <c r="A88" s="40">
        <v>340</v>
      </c>
      <c r="B88" s="113" t="s">
        <v>221</v>
      </c>
      <c r="C88" s="267">
        <f>'[17]Sch C'!D86</f>
        <v>0</v>
      </c>
      <c r="D88" s="267">
        <f>'[17]Sch C'!F86</f>
        <v>0</v>
      </c>
      <c r="E88" s="253">
        <f t="shared" si="10"/>
        <v>0</v>
      </c>
      <c r="F88" s="177">
        <v>6978</v>
      </c>
      <c r="G88" s="177">
        <f t="shared" si="13"/>
        <v>6978</v>
      </c>
      <c r="H88" s="175">
        <f t="shared" si="11"/>
        <v>6.9492236816875519E-3</v>
      </c>
      <c r="J88" s="133"/>
      <c r="K88" s="133"/>
      <c r="M88" s="231">
        <f t="shared" si="12"/>
        <v>1.4537500000000001</v>
      </c>
      <c r="N88" s="237">
        <f>SUMMARY!M88</f>
        <v>0.80890003133813848</v>
      </c>
    </row>
    <row r="89" spans="1:16" s="41" customFormat="1">
      <c r="A89" s="40">
        <v>350</v>
      </c>
      <c r="B89" s="113" t="s">
        <v>48</v>
      </c>
      <c r="C89" s="267">
        <f>'[17]Sch C'!D87</f>
        <v>13256</v>
      </c>
      <c r="D89" s="267">
        <f>'[17]Sch C'!F87</f>
        <v>0</v>
      </c>
      <c r="E89" s="253">
        <f t="shared" si="10"/>
        <v>13256</v>
      </c>
      <c r="F89" s="177">
        <v>2213</v>
      </c>
      <c r="G89" s="177">
        <f t="shared" si="13"/>
        <v>15469</v>
      </c>
      <c r="H89" s="175">
        <f t="shared" si="11"/>
        <v>1.5405207958157745E-2</v>
      </c>
      <c r="J89" s="133"/>
      <c r="K89" s="133"/>
      <c r="M89" s="231">
        <f t="shared" si="12"/>
        <v>3.2227083333333333</v>
      </c>
      <c r="N89" s="237">
        <f>SUMMARY!M89</f>
        <v>2.4554858546909557</v>
      </c>
    </row>
    <row r="90" spans="1:16" s="41" customFormat="1">
      <c r="A90" s="40">
        <v>360</v>
      </c>
      <c r="B90" s="113" t="s">
        <v>178</v>
      </c>
      <c r="C90" s="267">
        <f>'[17]Sch C'!D88</f>
        <v>0</v>
      </c>
      <c r="D90" s="267">
        <f>'[17]Sch C'!F88</f>
        <v>0</v>
      </c>
      <c r="E90" s="253">
        <f t="shared" si="10"/>
        <v>0</v>
      </c>
      <c r="F90" s="177"/>
      <c r="G90" s="177">
        <f t="shared" si="13"/>
        <v>0</v>
      </c>
      <c r="H90" s="175">
        <f t="shared" si="11"/>
        <v>0</v>
      </c>
      <c r="J90" s="133"/>
      <c r="K90" s="133"/>
      <c r="M90" s="231">
        <f t="shared" si="12"/>
        <v>0</v>
      </c>
      <c r="N90" s="237">
        <f>SUMMARY!M90</f>
        <v>0</v>
      </c>
    </row>
    <row r="91" spans="1:16" s="41" customFormat="1">
      <c r="A91" s="40">
        <v>490</v>
      </c>
      <c r="B91" s="113" t="s">
        <v>301</v>
      </c>
      <c r="C91" s="267">
        <f>'[17]Sch C'!D89</f>
        <v>9932</v>
      </c>
      <c r="D91" s="267">
        <f>'[17]Sch C'!F89</f>
        <v>0</v>
      </c>
      <c r="E91" s="253">
        <f t="shared" si="10"/>
        <v>9932</v>
      </c>
      <c r="F91" s="177">
        <f>-741-2213-6978</f>
        <v>-9932</v>
      </c>
      <c r="G91" s="177">
        <f t="shared" si="13"/>
        <v>0</v>
      </c>
      <c r="H91" s="175">
        <f t="shared" si="11"/>
        <v>0</v>
      </c>
      <c r="J91" s="133"/>
      <c r="K91" s="133"/>
      <c r="M91" s="231">
        <f t="shared" si="12"/>
        <v>0</v>
      </c>
      <c r="N91" s="237">
        <f>SUMMARY!M91</f>
        <v>0.51024847964610609</v>
      </c>
    </row>
    <row r="92" spans="1:16" s="41" customFormat="1">
      <c r="A92" s="40"/>
      <c r="B92" s="113" t="s">
        <v>49</v>
      </c>
      <c r="C92" s="267">
        <f>SUM(C80:C91)</f>
        <v>38707</v>
      </c>
      <c r="D92" s="267">
        <f>SUM(D80:D91)</f>
        <v>0</v>
      </c>
      <c r="E92" s="177">
        <f>SUM(E80:E91)</f>
        <v>38707</v>
      </c>
      <c r="F92" s="177">
        <f>SUM(F80:F91)</f>
        <v>0</v>
      </c>
      <c r="G92" s="177">
        <f>IF(ISERROR(E92+F92),"",(E92+F92))</f>
        <v>38707</v>
      </c>
      <c r="H92" s="175">
        <f t="shared" si="11"/>
        <v>3.8547377622109497E-2</v>
      </c>
      <c r="J92" s="133"/>
      <c r="K92" s="133"/>
      <c r="M92" s="231">
        <f t="shared" si="12"/>
        <v>8.0639583333333338</v>
      </c>
      <c r="N92" s="237">
        <f>SUMMARY!M92</f>
        <v>10.059897992088256</v>
      </c>
      <c r="O92" s="232">
        <f>M92/N92-1</f>
        <v>-0.19840555643055791</v>
      </c>
      <c r="P92" s="172">
        <f>IF(O92&gt;=0.2,0.6,0)</f>
        <v>0</v>
      </c>
    </row>
    <row r="93" spans="1:16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6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6" s="41" customFormat="1">
      <c r="A95" s="127" t="s">
        <v>201</v>
      </c>
      <c r="B95" s="113" t="s">
        <v>40</v>
      </c>
      <c r="C95" s="267">
        <f>'[17]Sch C'!D93</f>
        <v>24039</v>
      </c>
      <c r="D95" s="267">
        <f>'[17]Sch C'!F93</f>
        <v>0</v>
      </c>
      <c r="E95" s="253">
        <f t="shared" ref="E95:E100" si="14">SUM(C95:D95)</f>
        <v>24039</v>
      </c>
      <c r="F95" s="174"/>
      <c r="G95" s="174">
        <f t="shared" ref="G95:G101" si="15">IF(ISERROR(E95+F95),"",(E95+F95))</f>
        <v>24039</v>
      </c>
      <c r="H95" s="175">
        <f t="shared" ref="H95:H101" si="16">IF(ISERROR(G95/$G$183),"",(G95/$G$183))</f>
        <v>2.3939866449424918E-2</v>
      </c>
      <c r="J95" s="255">
        <v>1947.75</v>
      </c>
      <c r="K95" s="255">
        <v>2003.75</v>
      </c>
      <c r="M95" s="231">
        <f t="shared" ref="M95:M101" si="17">IFERROR(G95/G$198,0)</f>
        <v>5.0081249999999997</v>
      </c>
      <c r="N95" s="237">
        <f>SUMMARY!M95</f>
        <v>5.9213296908424509</v>
      </c>
    </row>
    <row r="96" spans="1:16" s="41" customFormat="1">
      <c r="A96" s="127" t="s">
        <v>202</v>
      </c>
      <c r="B96" s="113" t="s">
        <v>23</v>
      </c>
      <c r="C96" s="267">
        <f>'[17]Sch C'!D94</f>
        <v>0</v>
      </c>
      <c r="D96" s="267">
        <f>'[17]Sch C'!F94</f>
        <v>2596</v>
      </c>
      <c r="E96" s="253">
        <f t="shared" si="14"/>
        <v>2596</v>
      </c>
      <c r="F96" s="177"/>
      <c r="G96" s="177">
        <f t="shared" si="15"/>
        <v>2596</v>
      </c>
      <c r="H96" s="175">
        <f t="shared" si="16"/>
        <v>2.5852944507969169E-3</v>
      </c>
      <c r="J96" s="133"/>
      <c r="K96" s="133"/>
      <c r="M96" s="231">
        <f t="shared" si="17"/>
        <v>0.54083333333333339</v>
      </c>
      <c r="N96" s="237">
        <f>SUMMARY!M96</f>
        <v>1.0135787700007721</v>
      </c>
    </row>
    <row r="97" spans="1:16" s="41" customFormat="1">
      <c r="A97" s="40">
        <v>310</v>
      </c>
      <c r="B97" s="113" t="s">
        <v>77</v>
      </c>
      <c r="C97" s="267">
        <f>'[17]Sch C'!D95</f>
        <v>2025</v>
      </c>
      <c r="D97" s="267">
        <f>'[17]Sch C'!F95</f>
        <v>0</v>
      </c>
      <c r="E97" s="253">
        <f t="shared" si="14"/>
        <v>2025</v>
      </c>
      <c r="F97" s="177"/>
      <c r="G97" s="177">
        <f t="shared" si="15"/>
        <v>2025</v>
      </c>
      <c r="H97" s="175">
        <f t="shared" si="16"/>
        <v>2.0166491767579955E-3</v>
      </c>
      <c r="J97" s="133"/>
      <c r="K97" s="133"/>
      <c r="M97" s="231">
        <f t="shared" si="17"/>
        <v>0.421875</v>
      </c>
      <c r="N97" s="237">
        <f>SUMMARY!M97</f>
        <v>0.32210610457854744</v>
      </c>
    </row>
    <row r="98" spans="1:16" s="41" customFormat="1">
      <c r="A98" s="40">
        <v>380</v>
      </c>
      <c r="B98" s="113" t="s">
        <v>51</v>
      </c>
      <c r="C98" s="267">
        <f>'[17]Sch C'!D96</f>
        <v>46559</v>
      </c>
      <c r="D98" s="267">
        <f>'[17]Sch C'!F96</f>
        <v>0</v>
      </c>
      <c r="E98" s="253">
        <f t="shared" si="14"/>
        <v>46559</v>
      </c>
      <c r="F98" s="177"/>
      <c r="G98" s="177">
        <f t="shared" si="15"/>
        <v>46559</v>
      </c>
      <c r="H98" s="175">
        <f t="shared" si="16"/>
        <v>4.6366997047247172E-2</v>
      </c>
      <c r="J98" s="133"/>
      <c r="K98" s="133"/>
      <c r="M98" s="231">
        <f t="shared" si="17"/>
        <v>9.6997916666666661</v>
      </c>
      <c r="N98" s="237">
        <f>SUMMARY!M98</f>
        <v>6.8555198724674016</v>
      </c>
    </row>
    <row r="99" spans="1:16" s="41" customFormat="1">
      <c r="A99" s="40">
        <v>390</v>
      </c>
      <c r="B99" s="113" t="s">
        <v>52</v>
      </c>
      <c r="C99" s="267">
        <f>'[17]Sch C'!D97</f>
        <v>5130</v>
      </c>
      <c r="D99" s="267">
        <f>'[17]Sch C'!F97</f>
        <v>0</v>
      </c>
      <c r="E99" s="253">
        <f t="shared" si="14"/>
        <v>5130</v>
      </c>
      <c r="F99" s="177"/>
      <c r="G99" s="177">
        <f t="shared" si="15"/>
        <v>5130</v>
      </c>
      <c r="H99" s="175">
        <f t="shared" si="16"/>
        <v>5.1088445811202556E-3</v>
      </c>
      <c r="J99" s="133"/>
      <c r="K99" s="133"/>
      <c r="M99" s="231">
        <f t="shared" si="17"/>
        <v>1.0687500000000001</v>
      </c>
      <c r="N99" s="237">
        <f>SUMMARY!M99</f>
        <v>0.63233432797859923</v>
      </c>
    </row>
    <row r="100" spans="1:16" s="41" customFormat="1">
      <c r="A100" s="40">
        <v>490</v>
      </c>
      <c r="B100" s="113" t="s">
        <v>301</v>
      </c>
      <c r="C100" s="267">
        <f>'[17]Sch C'!D98</f>
        <v>0</v>
      </c>
      <c r="D100" s="267">
        <f>'[17]Sch C'!F98</f>
        <v>0</v>
      </c>
      <c r="E100" s="253">
        <f t="shared" si="14"/>
        <v>0</v>
      </c>
      <c r="F100" s="177"/>
      <c r="G100" s="177">
        <f t="shared" si="15"/>
        <v>0</v>
      </c>
      <c r="H100" s="175">
        <f t="shared" si="16"/>
        <v>0</v>
      </c>
      <c r="J100" s="133"/>
      <c r="K100" s="133"/>
      <c r="M100" s="231">
        <f t="shared" si="17"/>
        <v>0</v>
      </c>
      <c r="N100" s="237">
        <f>SUMMARY!M100</f>
        <v>2.6342203389060719E-2</v>
      </c>
    </row>
    <row r="101" spans="1:16" s="41" customFormat="1">
      <c r="A101" s="40"/>
      <c r="B101" s="113" t="s">
        <v>54</v>
      </c>
      <c r="C101" s="267">
        <f>SUM(C95:C100)</f>
        <v>77753</v>
      </c>
      <c r="D101" s="267">
        <f>SUM(D95:D100)</f>
        <v>2596</v>
      </c>
      <c r="E101" s="177">
        <f>SUM(E95:E100)</f>
        <v>80349</v>
      </c>
      <c r="F101" s="177">
        <f>SUM(F95:F100)</f>
        <v>0</v>
      </c>
      <c r="G101" s="177">
        <f t="shared" si="15"/>
        <v>80349</v>
      </c>
      <c r="H101" s="175">
        <f t="shared" si="16"/>
        <v>8.0017651705347248E-2</v>
      </c>
      <c r="J101" s="133"/>
      <c r="K101" s="133"/>
      <c r="M101" s="231">
        <f t="shared" si="17"/>
        <v>16.739374999999999</v>
      </c>
      <c r="N101" s="237">
        <f>SUMMARY!M101</f>
        <v>14.771210969256831</v>
      </c>
      <c r="O101" s="232">
        <f>M101/N101-1</f>
        <v>0.13324324152159805</v>
      </c>
      <c r="P101" s="172">
        <f>IF(O101&gt;=0.2,0.9,0)</f>
        <v>0</v>
      </c>
    </row>
    <row r="102" spans="1:16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6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6" s="41" customFormat="1">
      <c r="A104" s="127" t="s">
        <v>201</v>
      </c>
      <c r="B104" s="113" t="s">
        <v>40</v>
      </c>
      <c r="C104" s="267">
        <f>'[17]Sch C'!D102</f>
        <v>0</v>
      </c>
      <c r="D104" s="267">
        <f>'[17]Sch C'!F102</f>
        <v>0</v>
      </c>
      <c r="E104" s="253">
        <f t="shared" ref="E104:E109" si="18">SUM(C104:D104)</f>
        <v>0</v>
      </c>
      <c r="F104" s="174"/>
      <c r="G104" s="174">
        <f t="shared" ref="G104:G110" si="19">IF(ISERROR(E104+F104),"",(E104+F104))</f>
        <v>0</v>
      </c>
      <c r="H104" s="175">
        <f t="shared" ref="H104:H110" si="20">IF(ISERROR(G104/$G$183),"",(G104/$G$183))</f>
        <v>0</v>
      </c>
      <c r="J104" s="255">
        <v>0</v>
      </c>
      <c r="K104" s="255">
        <v>0</v>
      </c>
      <c r="M104" s="231">
        <f t="shared" ref="M104:M110" si="21">IFERROR(G104/G$198,0)</f>
        <v>0</v>
      </c>
      <c r="N104" s="237">
        <f>SUMMARY!M104</f>
        <v>1.8769967617256869</v>
      </c>
    </row>
    <row r="105" spans="1:16" s="41" customFormat="1">
      <c r="A105" s="127" t="s">
        <v>202</v>
      </c>
      <c r="B105" s="113" t="s">
        <v>23</v>
      </c>
      <c r="C105" s="267">
        <f>'[17]Sch C'!D103</f>
        <v>0</v>
      </c>
      <c r="D105" s="267">
        <f>'[17]Sch C'!F103</f>
        <v>0</v>
      </c>
      <c r="E105" s="253">
        <f t="shared" si="18"/>
        <v>0</v>
      </c>
      <c r="F105" s="177"/>
      <c r="G105" s="177">
        <f t="shared" si="19"/>
        <v>0</v>
      </c>
      <c r="H105" s="175">
        <f t="shared" si="20"/>
        <v>0</v>
      </c>
      <c r="J105" s="133"/>
      <c r="K105" s="133"/>
      <c r="M105" s="231">
        <f t="shared" si="21"/>
        <v>0</v>
      </c>
      <c r="N105" s="237">
        <f>SUMMARY!M105</f>
        <v>0.30704885570376833</v>
      </c>
    </row>
    <row r="106" spans="1:16" s="41" customFormat="1">
      <c r="A106" s="40">
        <v>110</v>
      </c>
      <c r="B106" s="113" t="s">
        <v>43</v>
      </c>
      <c r="C106" s="267">
        <f>'[17]Sch C'!D104</f>
        <v>0</v>
      </c>
      <c r="D106" s="267">
        <f>'[17]Sch C'!F104</f>
        <v>0</v>
      </c>
      <c r="E106" s="253">
        <f t="shared" si="18"/>
        <v>0</v>
      </c>
      <c r="F106" s="177"/>
      <c r="G106" s="177">
        <f t="shared" si="19"/>
        <v>0</v>
      </c>
      <c r="H106" s="175">
        <f t="shared" si="20"/>
        <v>0</v>
      </c>
      <c r="J106" s="133"/>
      <c r="K106" s="133"/>
      <c r="M106" s="231">
        <f t="shared" si="21"/>
        <v>0</v>
      </c>
      <c r="N106" s="237">
        <f>SUMMARY!M106</f>
        <v>0.11829334314353321</v>
      </c>
    </row>
    <row r="107" spans="1:16" s="41" customFormat="1">
      <c r="A107" s="40">
        <v>310</v>
      </c>
      <c r="B107" s="113" t="s">
        <v>77</v>
      </c>
      <c r="C107" s="267">
        <f>'[17]Sch C'!D105</f>
        <v>0</v>
      </c>
      <c r="D107" s="267">
        <f>'[17]Sch C'!F105</f>
        <v>0</v>
      </c>
      <c r="E107" s="253">
        <f t="shared" si="18"/>
        <v>0</v>
      </c>
      <c r="F107" s="177"/>
      <c r="G107" s="177">
        <f t="shared" si="19"/>
        <v>0</v>
      </c>
      <c r="H107" s="175">
        <f t="shared" si="20"/>
        <v>0</v>
      </c>
      <c r="J107" s="133"/>
      <c r="K107" s="133"/>
      <c r="M107" s="231">
        <f t="shared" si="21"/>
        <v>0</v>
      </c>
      <c r="N107" s="237">
        <f>SUMMARY!M107</f>
        <v>6.4038804790647608E-4</v>
      </c>
    </row>
    <row r="108" spans="1:16" s="41" customFormat="1">
      <c r="A108" s="40">
        <v>410</v>
      </c>
      <c r="B108" s="113" t="s">
        <v>56</v>
      </c>
      <c r="C108" s="267">
        <f>'[17]Sch C'!D106</f>
        <v>1812</v>
      </c>
      <c r="D108" s="267">
        <f>'[17]Sch C'!F106</f>
        <v>0</v>
      </c>
      <c r="E108" s="253">
        <f t="shared" si="18"/>
        <v>1812</v>
      </c>
      <c r="F108" s="177"/>
      <c r="G108" s="177">
        <f t="shared" si="19"/>
        <v>1812</v>
      </c>
      <c r="H108" s="175">
        <f t="shared" si="20"/>
        <v>1.8045275596471546E-3</v>
      </c>
      <c r="J108" s="133"/>
      <c r="K108" s="133"/>
      <c r="M108" s="231">
        <f t="shared" si="21"/>
        <v>0.3775</v>
      </c>
      <c r="N108" s="237">
        <f>SUMMARY!M108</f>
        <v>0.1609415521007907</v>
      </c>
    </row>
    <row r="109" spans="1:16" s="41" customFormat="1">
      <c r="A109" s="40">
        <v>490</v>
      </c>
      <c r="B109" s="113" t="s">
        <v>301</v>
      </c>
      <c r="C109" s="267">
        <f>'[17]Sch C'!D107</f>
        <v>0</v>
      </c>
      <c r="D109" s="267">
        <f>'[17]Sch C'!F107</f>
        <v>0</v>
      </c>
      <c r="E109" s="253">
        <f t="shared" si="18"/>
        <v>0</v>
      </c>
      <c r="F109" s="177"/>
      <c r="G109" s="177">
        <f t="shared" si="19"/>
        <v>0</v>
      </c>
      <c r="H109" s="175">
        <f t="shared" si="20"/>
        <v>0</v>
      </c>
      <c r="J109" s="133"/>
      <c r="K109" s="133"/>
      <c r="M109" s="231">
        <f t="shared" si="21"/>
        <v>0</v>
      </c>
      <c r="N109" s="237">
        <f>SUMMARY!M109</f>
        <v>0</v>
      </c>
    </row>
    <row r="110" spans="1:16" s="41" customFormat="1">
      <c r="A110" s="40"/>
      <c r="B110" s="113" t="s">
        <v>58</v>
      </c>
      <c r="C110" s="267">
        <f>SUM(C104:C109)</f>
        <v>1812</v>
      </c>
      <c r="D110" s="267">
        <f>SUM(D104:D109)</f>
        <v>0</v>
      </c>
      <c r="E110" s="177">
        <f>SUM(E104:E109)</f>
        <v>1812</v>
      </c>
      <c r="F110" s="177">
        <f>SUM(F104:F109)</f>
        <v>0</v>
      </c>
      <c r="G110" s="177">
        <f t="shared" si="19"/>
        <v>1812</v>
      </c>
      <c r="H110" s="175">
        <f t="shared" si="20"/>
        <v>1.8045275596471546E-3</v>
      </c>
      <c r="J110" s="133"/>
      <c r="K110" s="133"/>
      <c r="M110" s="231">
        <f t="shared" si="21"/>
        <v>0.3775</v>
      </c>
      <c r="N110" s="237">
        <f>SUMMARY!M110</f>
        <v>2.4639209007216856</v>
      </c>
      <c r="O110" s="232">
        <f>M110/N110-1</f>
        <v>-0.846788912789599</v>
      </c>
      <c r="P110" s="172">
        <f>IF(O110&gt;=0.2,0.2,0)</f>
        <v>0</v>
      </c>
    </row>
    <row r="111" spans="1:16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6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6" s="41" customFormat="1">
      <c r="A113" s="127" t="s">
        <v>201</v>
      </c>
      <c r="B113" s="113" t="s">
        <v>40</v>
      </c>
      <c r="C113" s="267">
        <f>'[17]Sch C'!D121</f>
        <v>0</v>
      </c>
      <c r="D113" s="267">
        <f>'[17]Sch C'!F121</f>
        <v>0</v>
      </c>
      <c r="E113" s="253">
        <f t="shared" ref="E113:E117" si="22">SUM(C113:D113)</f>
        <v>0</v>
      </c>
      <c r="F113" s="174"/>
      <c r="G113" s="174">
        <f t="shared" ref="G113:G118" si="23">IF(ISERROR(E113+F113),"",(E113+F113))</f>
        <v>0</v>
      </c>
      <c r="H113" s="175">
        <f t="shared" ref="H113:H118" si="24">IF(ISERROR(G113/$G$183),"",(G113/$G$183))</f>
        <v>0</v>
      </c>
      <c r="J113" s="255">
        <v>0</v>
      </c>
      <c r="K113" s="255">
        <v>0</v>
      </c>
      <c r="M113" s="231">
        <f t="shared" ref="M113:M118" si="25">IFERROR(G113/G$198,0)</f>
        <v>0</v>
      </c>
      <c r="N113" s="237">
        <f>SUMMARY!M113</f>
        <v>1.9805243461002184</v>
      </c>
    </row>
    <row r="114" spans="1:16" s="41" customFormat="1">
      <c r="A114" s="127" t="s">
        <v>202</v>
      </c>
      <c r="B114" s="113" t="s">
        <v>225</v>
      </c>
      <c r="C114" s="267">
        <f>'[17]Sch C'!D122</f>
        <v>0</v>
      </c>
      <c r="D114" s="267">
        <f>'[17]Sch C'!F122</f>
        <v>0</v>
      </c>
      <c r="E114" s="253">
        <f t="shared" si="22"/>
        <v>0</v>
      </c>
      <c r="F114" s="177"/>
      <c r="G114" s="177">
        <f t="shared" si="23"/>
        <v>0</v>
      </c>
      <c r="H114" s="175">
        <f t="shared" si="24"/>
        <v>0</v>
      </c>
      <c r="J114" s="133"/>
      <c r="K114" s="133"/>
      <c r="M114" s="231">
        <f t="shared" si="25"/>
        <v>0</v>
      </c>
      <c r="N114" s="237">
        <f>SUMMARY!M114</f>
        <v>0.43739720863479259</v>
      </c>
    </row>
    <row r="115" spans="1:16" s="41" customFormat="1">
      <c r="A115" s="127" t="s">
        <v>209</v>
      </c>
      <c r="B115" s="113" t="s">
        <v>43</v>
      </c>
      <c r="C115" s="267">
        <f>'[17]Sch C'!D123</f>
        <v>6366</v>
      </c>
      <c r="D115" s="267">
        <f>'[17]Sch C'!F123</f>
        <v>0</v>
      </c>
      <c r="E115" s="253">
        <f t="shared" si="22"/>
        <v>6366</v>
      </c>
      <c r="F115" s="177"/>
      <c r="G115" s="177">
        <f t="shared" si="23"/>
        <v>6366</v>
      </c>
      <c r="H115" s="175">
        <f t="shared" si="24"/>
        <v>6.3397474860451362E-3</v>
      </c>
      <c r="J115" s="133"/>
      <c r="K115" s="133"/>
      <c r="M115" s="231">
        <f t="shared" si="25"/>
        <v>1.3262499999999999</v>
      </c>
      <c r="N115" s="237">
        <f>SUMMARY!M115</f>
        <v>0.9707691469213684</v>
      </c>
    </row>
    <row r="116" spans="1:16" s="41" customFormat="1">
      <c r="A116" s="40">
        <v>310</v>
      </c>
      <c r="B116" s="113" t="s">
        <v>57</v>
      </c>
      <c r="C116" s="267">
        <f>'[17]Sch C'!D124</f>
        <v>0</v>
      </c>
      <c r="D116" s="267">
        <f>'[17]Sch C'!F124</f>
        <v>0</v>
      </c>
      <c r="E116" s="253">
        <f t="shared" si="22"/>
        <v>0</v>
      </c>
      <c r="F116" s="177">
        <v>320</v>
      </c>
      <c r="G116" s="177">
        <f t="shared" si="23"/>
        <v>320</v>
      </c>
      <c r="H116" s="175">
        <f t="shared" si="24"/>
        <v>3.1868036373459686E-4</v>
      </c>
      <c r="J116" s="133"/>
      <c r="K116" s="133"/>
      <c r="M116" s="231">
        <f t="shared" si="25"/>
        <v>6.6666666666666666E-2</v>
      </c>
      <c r="N116" s="237">
        <f>SUMMARY!M116</f>
        <v>4.2074857275216981E-2</v>
      </c>
    </row>
    <row r="117" spans="1:16" s="41" customFormat="1">
      <c r="A117" s="40">
        <v>490</v>
      </c>
      <c r="B117" s="113" t="s">
        <v>301</v>
      </c>
      <c r="C117" s="267">
        <f>'[17]Sch C'!D125</f>
        <v>0</v>
      </c>
      <c r="D117" s="267">
        <f>'[17]Sch C'!F125</f>
        <v>0</v>
      </c>
      <c r="E117" s="253">
        <f t="shared" si="22"/>
        <v>0</v>
      </c>
      <c r="F117" s="177"/>
      <c r="G117" s="177">
        <f t="shared" si="23"/>
        <v>0</v>
      </c>
      <c r="H117" s="175">
        <f t="shared" si="24"/>
        <v>0</v>
      </c>
      <c r="J117" s="133"/>
      <c r="K117" s="133"/>
      <c r="M117" s="231">
        <f t="shared" si="25"/>
        <v>0</v>
      </c>
      <c r="N117" s="237">
        <f>SUMMARY!M117</f>
        <v>1.2489837813778788E-3</v>
      </c>
    </row>
    <row r="118" spans="1:16" s="41" customFormat="1">
      <c r="A118" s="40"/>
      <c r="B118" s="113" t="s">
        <v>60</v>
      </c>
      <c r="C118" s="267">
        <f>SUM(C113:C117)</f>
        <v>6366</v>
      </c>
      <c r="D118" s="267">
        <f>SUM(D113:D117)</f>
        <v>0</v>
      </c>
      <c r="E118" s="177">
        <f>SUM(E113:E117)</f>
        <v>6366</v>
      </c>
      <c r="F118" s="177">
        <f>SUM(F113:F117)</f>
        <v>320</v>
      </c>
      <c r="G118" s="177">
        <f t="shared" si="23"/>
        <v>6686</v>
      </c>
      <c r="H118" s="175">
        <f t="shared" si="24"/>
        <v>6.6584278497797324E-3</v>
      </c>
      <c r="J118" s="133"/>
      <c r="K118" s="133"/>
      <c r="M118" s="231">
        <f t="shared" si="25"/>
        <v>1.3929166666666666</v>
      </c>
      <c r="N118" s="237">
        <f>SUMMARY!M118</f>
        <v>3.4320145427129747</v>
      </c>
      <c r="O118" s="232">
        <f>M118/N118-1</f>
        <v>-0.59414022017354884</v>
      </c>
      <c r="P118" s="172">
        <f>IF(O118&gt;=0.2,0.2,0)</f>
        <v>0</v>
      </c>
    </row>
    <row r="119" spans="1:16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6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6" s="41" customFormat="1">
      <c r="A121" s="127" t="s">
        <v>201</v>
      </c>
      <c r="B121" s="113" t="s">
        <v>227</v>
      </c>
      <c r="C121" s="267">
        <f>'[17]Sch C'!D129</f>
        <v>8667.66</v>
      </c>
      <c r="D121" s="267">
        <f>'[17]Sch C'!F129</f>
        <v>0</v>
      </c>
      <c r="E121" s="253">
        <f t="shared" ref="E121:E131" si="26">SUM(C121:D121)</f>
        <v>8667.66</v>
      </c>
      <c r="F121" s="174"/>
      <c r="G121" s="174">
        <f>IF(ISERROR(E121+F121),"",(E121+F121))</f>
        <v>8667.66</v>
      </c>
      <c r="H121" s="175">
        <f>IF(ISERROR(G121/$G$183),"",(G121/$G$183))</f>
        <v>8.6319157547744239E-3</v>
      </c>
      <c r="J121" s="255">
        <v>316</v>
      </c>
      <c r="K121" s="255">
        <v>316</v>
      </c>
      <c r="M121" s="231">
        <f t="shared" ref="M121:M131" si="27">IFERROR(G121/G$198,0)</f>
        <v>1.8057624999999999</v>
      </c>
      <c r="N121" s="237">
        <f>SUMMARY!M121</f>
        <v>4.5535256314180739</v>
      </c>
    </row>
    <row r="122" spans="1:16" s="41" customFormat="1">
      <c r="A122" s="127" t="s">
        <v>228</v>
      </c>
      <c r="B122" s="113" t="s">
        <v>229</v>
      </c>
      <c r="C122" s="267">
        <f>'[17]Sch C'!D130</f>
        <v>0</v>
      </c>
      <c r="D122" s="267">
        <f>'[17]Sch C'!F130</f>
        <v>936</v>
      </c>
      <c r="E122" s="253">
        <f t="shared" si="26"/>
        <v>936</v>
      </c>
      <c r="F122" s="174"/>
      <c r="G122" s="174">
        <f t="shared" ref="G122:G131" si="28">IF(ISERROR(E122+F122),"",(E122+F122))</f>
        <v>936</v>
      </c>
      <c r="H122" s="175">
        <f t="shared" ref="H122:H131" si="29">IF(ISERROR(G122/$G$183),"",(G122/$G$183))</f>
        <v>9.3214006392369579E-4</v>
      </c>
      <c r="J122" s="133"/>
      <c r="K122" s="133"/>
      <c r="M122" s="231">
        <f t="shared" si="27"/>
        <v>0.19500000000000001</v>
      </c>
      <c r="N122" s="237">
        <f>SUMMARY!M122</f>
        <v>0.37552059914887431</v>
      </c>
    </row>
    <row r="123" spans="1:16" s="41" customFormat="1">
      <c r="A123" s="127" t="s">
        <v>202</v>
      </c>
      <c r="B123" s="113" t="s">
        <v>230</v>
      </c>
      <c r="C123" s="267">
        <f>'[17]Sch C'!D131</f>
        <v>0</v>
      </c>
      <c r="D123" s="267">
        <f>'[17]Sch C'!F131</f>
        <v>0</v>
      </c>
      <c r="E123" s="253">
        <f t="shared" si="26"/>
        <v>0</v>
      </c>
      <c r="F123" s="174"/>
      <c r="G123" s="174">
        <f t="shared" si="28"/>
        <v>0</v>
      </c>
      <c r="H123" s="175">
        <f t="shared" si="29"/>
        <v>0</v>
      </c>
      <c r="J123" s="255">
        <v>0</v>
      </c>
      <c r="K123" s="255">
        <v>0</v>
      </c>
      <c r="M123" s="231">
        <f t="shared" si="27"/>
        <v>0</v>
      </c>
      <c r="N123" s="237">
        <f>SUMMARY!M123</f>
        <v>20.426397522016178</v>
      </c>
    </row>
    <row r="124" spans="1:16" s="41" customFormat="1">
      <c r="A124" s="127" t="s">
        <v>231</v>
      </c>
      <c r="B124" s="113" t="s">
        <v>232</v>
      </c>
      <c r="C124" s="267">
        <f>'[17]Sch C'!D132</f>
        <v>0</v>
      </c>
      <c r="D124" s="267">
        <f>'[17]Sch C'!F132</f>
        <v>0</v>
      </c>
      <c r="E124" s="253">
        <f t="shared" si="26"/>
        <v>0</v>
      </c>
      <c r="F124" s="174"/>
      <c r="G124" s="174">
        <f t="shared" si="28"/>
        <v>0</v>
      </c>
      <c r="H124" s="175">
        <f t="shared" si="29"/>
        <v>0</v>
      </c>
      <c r="J124" s="133"/>
      <c r="K124" s="133"/>
      <c r="M124" s="231">
        <f t="shared" si="27"/>
        <v>0</v>
      </c>
      <c r="N124" s="237">
        <f>SUMMARY!M124</f>
        <v>3.7333012685133462</v>
      </c>
    </row>
    <row r="125" spans="1:16" s="41" customFormat="1">
      <c r="A125" s="127" t="s">
        <v>149</v>
      </c>
      <c r="B125" s="113" t="s">
        <v>150</v>
      </c>
      <c r="C125" s="267">
        <f>'[17]Sch C'!D133</f>
        <v>3159</v>
      </c>
      <c r="D125" s="267">
        <f>'[17]Sch C'!F133</f>
        <v>0</v>
      </c>
      <c r="E125" s="253">
        <f t="shared" si="26"/>
        <v>3159</v>
      </c>
      <c r="F125" s="174"/>
      <c r="G125" s="174">
        <f t="shared" si="28"/>
        <v>3159</v>
      </c>
      <c r="H125" s="175">
        <f t="shared" si="29"/>
        <v>3.145972715742473E-3</v>
      </c>
      <c r="J125" s="255">
        <v>0</v>
      </c>
      <c r="K125" s="255">
        <v>0</v>
      </c>
      <c r="M125" s="231">
        <f t="shared" si="27"/>
        <v>0.65812499999999996</v>
      </c>
      <c r="N125" s="237">
        <f>SUMMARY!M125</f>
        <v>0.23602473442063049</v>
      </c>
    </row>
    <row r="126" spans="1:16" s="41" customFormat="1">
      <c r="A126" s="40">
        <v>110</v>
      </c>
      <c r="B126" s="41" t="s">
        <v>69</v>
      </c>
      <c r="C126" s="267">
        <f>'[17]Sch C'!D134</f>
        <v>8260</v>
      </c>
      <c r="D126" s="267">
        <f>'[17]Sch C'!F134</f>
        <v>0</v>
      </c>
      <c r="E126" s="253">
        <f t="shared" si="26"/>
        <v>8260</v>
      </c>
      <c r="F126" s="174"/>
      <c r="G126" s="174">
        <f t="shared" si="28"/>
        <v>8260</v>
      </c>
      <c r="H126" s="175">
        <f t="shared" si="29"/>
        <v>8.2259368888992802E-3</v>
      </c>
      <c r="J126" s="133"/>
      <c r="K126" s="133"/>
      <c r="M126" s="231">
        <f t="shared" si="27"/>
        <v>1.7208333333333334</v>
      </c>
      <c r="N126" s="237">
        <f>SUMMARY!M126</f>
        <v>1.7813900962398777</v>
      </c>
    </row>
    <row r="127" spans="1:16" s="41" customFormat="1">
      <c r="A127" s="40">
        <v>111</v>
      </c>
      <c r="B127" s="113" t="s">
        <v>107</v>
      </c>
      <c r="C127" s="267">
        <f>'[17]Sch C'!D135</f>
        <v>0</v>
      </c>
      <c r="D127" s="267">
        <f>'[17]Sch C'!F135</f>
        <v>0</v>
      </c>
      <c r="E127" s="253">
        <f t="shared" si="26"/>
        <v>0</v>
      </c>
      <c r="F127" s="174"/>
      <c r="G127" s="174">
        <f t="shared" si="28"/>
        <v>0</v>
      </c>
      <c r="H127" s="175">
        <f t="shared" si="29"/>
        <v>0</v>
      </c>
      <c r="J127" s="133"/>
      <c r="K127" s="133"/>
      <c r="M127" s="231">
        <f t="shared" si="27"/>
        <v>0</v>
      </c>
      <c r="N127" s="237">
        <f>SUMMARY!M127</f>
        <v>1.0927472647255188E-2</v>
      </c>
    </row>
    <row r="128" spans="1:16" s="41" customFormat="1">
      <c r="A128" s="40">
        <v>230</v>
      </c>
      <c r="B128" s="113" t="s">
        <v>233</v>
      </c>
      <c r="C128" s="267">
        <f>'[17]Sch C'!D136</f>
        <v>0</v>
      </c>
      <c r="D128" s="267">
        <f>'[17]Sch C'!F136</f>
        <v>0</v>
      </c>
      <c r="E128" s="253">
        <f t="shared" si="26"/>
        <v>0</v>
      </c>
      <c r="F128" s="174"/>
      <c r="G128" s="174">
        <f t="shared" si="28"/>
        <v>0</v>
      </c>
      <c r="H128" s="175">
        <f t="shared" si="29"/>
        <v>0</v>
      </c>
      <c r="J128" s="133"/>
      <c r="K128" s="133"/>
      <c r="M128" s="231">
        <f t="shared" si="27"/>
        <v>0</v>
      </c>
      <c r="N128" s="237">
        <f>SUMMARY!M128</f>
        <v>2.802083759123259E-3</v>
      </c>
    </row>
    <row r="129" spans="1:16" s="41" customFormat="1">
      <c r="A129" s="40">
        <v>310</v>
      </c>
      <c r="B129" s="113" t="s">
        <v>77</v>
      </c>
      <c r="C129" s="267">
        <f>'[17]Sch C'!D137</f>
        <v>0</v>
      </c>
      <c r="D129" s="267">
        <f>'[17]Sch C'!F137</f>
        <v>0</v>
      </c>
      <c r="E129" s="253">
        <f t="shared" si="26"/>
        <v>0</v>
      </c>
      <c r="F129" s="174"/>
      <c r="G129" s="174">
        <f t="shared" si="28"/>
        <v>0</v>
      </c>
      <c r="H129" s="175">
        <f t="shared" si="29"/>
        <v>0</v>
      </c>
      <c r="J129" s="133"/>
      <c r="K129" s="133"/>
      <c r="M129" s="231">
        <f t="shared" si="27"/>
        <v>0</v>
      </c>
      <c r="N129" s="237">
        <f>SUMMARY!M129</f>
        <v>1.5442435472956095</v>
      </c>
    </row>
    <row r="130" spans="1:16" s="41" customFormat="1">
      <c r="A130" s="40">
        <v>330</v>
      </c>
      <c r="B130" s="113" t="s">
        <v>311</v>
      </c>
      <c r="C130" s="267">
        <f>'[17]Sch C'!D138</f>
        <v>0</v>
      </c>
      <c r="D130" s="267">
        <f>'[17]Sch C'!F138</f>
        <v>0</v>
      </c>
      <c r="E130" s="253">
        <f t="shared" si="26"/>
        <v>0</v>
      </c>
      <c r="F130" s="174"/>
      <c r="G130" s="174">
        <f t="shared" si="28"/>
        <v>0</v>
      </c>
      <c r="H130" s="175">
        <f t="shared" si="29"/>
        <v>0</v>
      </c>
      <c r="J130" s="133"/>
      <c r="K130" s="133"/>
      <c r="M130" s="231">
        <f t="shared" si="27"/>
        <v>0</v>
      </c>
      <c r="N130" s="237">
        <f>SUMMARY!M130</f>
        <v>9.9918702510230314E-2</v>
      </c>
    </row>
    <row r="131" spans="1:16" s="41" customFormat="1">
      <c r="A131" s="40">
        <v>390</v>
      </c>
      <c r="B131" s="113" t="s">
        <v>70</v>
      </c>
      <c r="C131" s="267">
        <f>'[17]Sch C'!D139</f>
        <v>0</v>
      </c>
      <c r="D131" s="267">
        <f>'[17]Sch C'!F139</f>
        <v>0</v>
      </c>
      <c r="E131" s="253">
        <f t="shared" si="26"/>
        <v>0</v>
      </c>
      <c r="F131" s="174">
        <v>0</v>
      </c>
      <c r="G131" s="174">
        <f t="shared" si="28"/>
        <v>0</v>
      </c>
      <c r="H131" s="175">
        <f t="shared" si="29"/>
        <v>0</v>
      </c>
      <c r="J131" s="133"/>
      <c r="K131" s="133"/>
      <c r="M131" s="231">
        <f t="shared" si="27"/>
        <v>0</v>
      </c>
      <c r="N131" s="237">
        <f>SUMMARY!M131</f>
        <v>3.731441236448526E-2</v>
      </c>
    </row>
    <row r="132" spans="1:16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6" s="41" customFormat="1">
      <c r="A133" s="40" t="s">
        <v>325</v>
      </c>
      <c r="B133" s="40" t="s">
        <v>235</v>
      </c>
      <c r="C133" s="267">
        <f>'[17]Sch C'!D141</f>
        <v>0</v>
      </c>
      <c r="D133" s="267">
        <f>'[17]Sch C'!F141</f>
        <v>0</v>
      </c>
      <c r="E133" s="253">
        <f t="shared" ref="E133:E138" si="30">SUM(C133:D133)</f>
        <v>0</v>
      </c>
      <c r="F133" s="177"/>
      <c r="G133" s="177">
        <f>IF(ISERROR(E133+F133)," ",(E133+F133))</f>
        <v>0</v>
      </c>
      <c r="H133" s="175">
        <f t="shared" ref="H133:H139" si="31">IF(ISERROR(G133/$G$183),"",(G133/$G$183))</f>
        <v>0</v>
      </c>
      <c r="J133" s="133"/>
      <c r="K133" s="133"/>
      <c r="M133" s="231">
        <f t="shared" ref="M133:M139" si="32">IFERROR(G133/G$198,0)</f>
        <v>0</v>
      </c>
      <c r="N133" s="237">
        <f>SUMMARY!M133</f>
        <v>0</v>
      </c>
    </row>
    <row r="134" spans="1:16" s="41" customFormat="1">
      <c r="A134" s="40" t="s">
        <v>326</v>
      </c>
      <c r="B134" s="40" t="s">
        <v>236</v>
      </c>
      <c r="C134" s="267">
        <f>'[17]Sch C'!D142</f>
        <v>0</v>
      </c>
      <c r="D134" s="267">
        <f>'[17]Sch C'!F142</f>
        <v>0</v>
      </c>
      <c r="E134" s="253">
        <f t="shared" si="30"/>
        <v>0</v>
      </c>
      <c r="F134" s="177"/>
      <c r="G134" s="177">
        <f t="shared" ref="G134:G139" si="33">IF(ISERROR(E134+F134),"",(E134+F134))</f>
        <v>0</v>
      </c>
      <c r="H134" s="175">
        <f t="shared" si="31"/>
        <v>0</v>
      </c>
      <c r="J134" s="133"/>
      <c r="K134" s="133"/>
      <c r="M134" s="231">
        <f t="shared" si="32"/>
        <v>0</v>
      </c>
      <c r="N134" s="237">
        <f>SUMMARY!M134</f>
        <v>0</v>
      </c>
    </row>
    <row r="135" spans="1:16" s="41" customFormat="1">
      <c r="A135" s="40" t="s">
        <v>327</v>
      </c>
      <c r="B135" s="40" t="s">
        <v>237</v>
      </c>
      <c r="C135" s="267">
        <f>'[17]Sch C'!D143</f>
        <v>0</v>
      </c>
      <c r="D135" s="267">
        <f>'[17]Sch C'!F143</f>
        <v>0</v>
      </c>
      <c r="E135" s="253">
        <f t="shared" si="30"/>
        <v>0</v>
      </c>
      <c r="F135" s="177"/>
      <c r="G135" s="177">
        <f t="shared" si="33"/>
        <v>0</v>
      </c>
      <c r="H135" s="175">
        <f t="shared" si="31"/>
        <v>0</v>
      </c>
      <c r="J135" s="133"/>
      <c r="K135" s="133"/>
      <c r="M135" s="231">
        <f t="shared" si="32"/>
        <v>0</v>
      </c>
      <c r="N135" s="237">
        <f>SUMMARY!M135</f>
        <v>0</v>
      </c>
    </row>
    <row r="136" spans="1:16" s="41" customFormat="1">
      <c r="A136" s="40" t="s">
        <v>328</v>
      </c>
      <c r="B136" s="40" t="s">
        <v>238</v>
      </c>
      <c r="C136" s="267">
        <f>'[17]Sch C'!D144</f>
        <v>0</v>
      </c>
      <c r="D136" s="267">
        <f>'[17]Sch C'!F144</f>
        <v>0</v>
      </c>
      <c r="E136" s="253">
        <f t="shared" si="30"/>
        <v>0</v>
      </c>
      <c r="F136" s="177"/>
      <c r="G136" s="177">
        <f t="shared" si="33"/>
        <v>0</v>
      </c>
      <c r="H136" s="175">
        <f t="shared" si="31"/>
        <v>0</v>
      </c>
      <c r="J136" s="133"/>
      <c r="K136" s="133"/>
      <c r="M136" s="231">
        <f t="shared" si="32"/>
        <v>0</v>
      </c>
      <c r="N136" s="237">
        <f>SUMMARY!M136</f>
        <v>1.1354398012526172E-3</v>
      </c>
    </row>
    <row r="137" spans="1:16" s="41" customFormat="1">
      <c r="A137" s="40" t="s">
        <v>351</v>
      </c>
      <c r="B137" s="40" t="s">
        <v>239</v>
      </c>
      <c r="C137" s="267">
        <f>'[17]Sch C'!D145</f>
        <v>0</v>
      </c>
      <c r="D137" s="267">
        <f>'[17]Sch C'!F145</f>
        <v>0</v>
      </c>
      <c r="E137" s="253">
        <f t="shared" si="30"/>
        <v>0</v>
      </c>
      <c r="F137" s="177"/>
      <c r="G137" s="177">
        <f t="shared" si="33"/>
        <v>0</v>
      </c>
      <c r="H137" s="175">
        <f t="shared" si="31"/>
        <v>0</v>
      </c>
      <c r="J137" s="133"/>
      <c r="K137" s="133"/>
      <c r="M137" s="231">
        <f t="shared" si="32"/>
        <v>0</v>
      </c>
      <c r="N137" s="237">
        <f>SUMMARY!M137</f>
        <v>3.7850567038636746E-3</v>
      </c>
    </row>
    <row r="138" spans="1:16" s="41" customFormat="1">
      <c r="A138" s="40">
        <v>490</v>
      </c>
      <c r="B138" s="113" t="s">
        <v>301</v>
      </c>
      <c r="C138" s="267">
        <f>'[17]Sch C'!D146</f>
        <v>0</v>
      </c>
      <c r="D138" s="267">
        <f>'[17]Sch C'!F146</f>
        <v>0</v>
      </c>
      <c r="E138" s="253">
        <f t="shared" si="30"/>
        <v>0</v>
      </c>
      <c r="F138" s="177"/>
      <c r="G138" s="177">
        <f>IF(ISERROR(E138+F138),"",(E138+F138))</f>
        <v>0</v>
      </c>
      <c r="H138" s="175">
        <f t="shared" si="31"/>
        <v>0</v>
      </c>
      <c r="J138" s="133"/>
      <c r="K138" s="133"/>
      <c r="M138" s="231">
        <f t="shared" si="32"/>
        <v>0</v>
      </c>
      <c r="N138" s="237">
        <f>SUMMARY!M138</f>
        <v>0.12069725087315321</v>
      </c>
    </row>
    <row r="139" spans="1:16" s="41" customFormat="1">
      <c r="A139" s="40"/>
      <c r="B139" s="113" t="s">
        <v>71</v>
      </c>
      <c r="C139" s="267">
        <f>SUM(C121:C138)</f>
        <v>20086.66</v>
      </c>
      <c r="D139" s="267">
        <f>SUM(D121:D138)</f>
        <v>936</v>
      </c>
      <c r="E139" s="176">
        <f>SUM(E121:E138)</f>
        <v>21022.66</v>
      </c>
      <c r="F139" s="176">
        <f>SUM(F121:F138)</f>
        <v>0</v>
      </c>
      <c r="G139" s="177">
        <f t="shared" si="33"/>
        <v>21022.66</v>
      </c>
      <c r="H139" s="175">
        <f t="shared" si="31"/>
        <v>2.0935965423339874E-2</v>
      </c>
      <c r="J139" s="133"/>
      <c r="K139" s="133"/>
      <c r="M139" s="231">
        <f t="shared" si="32"/>
        <v>4.3797208333333337</v>
      </c>
      <c r="N139" s="237">
        <f>SUMMARY!M139</f>
        <v>32.92698381771195</v>
      </c>
      <c r="O139" s="232">
        <f>M139/N139-1</f>
        <v>-0.86698688049959161</v>
      </c>
      <c r="P139" s="172">
        <f>IF(O139&gt;=0.2,1.6,0)</f>
        <v>0</v>
      </c>
    </row>
    <row r="140" spans="1:16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6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6" s="41" customFormat="1">
      <c r="A142" s="127" t="s">
        <v>201</v>
      </c>
      <c r="B142" s="113" t="s">
        <v>73</v>
      </c>
      <c r="C142" s="267">
        <f>'[17]Sch C'!D150</f>
        <v>0</v>
      </c>
      <c r="D142" s="267">
        <f>'[17]Sch C'!F150</f>
        <v>0</v>
      </c>
      <c r="E142" s="253">
        <f t="shared" ref="E142:E146" si="34">SUM(C142:D142)</f>
        <v>0</v>
      </c>
      <c r="F142" s="174"/>
      <c r="G142" s="174">
        <f t="shared" ref="G142:G147" si="35">IF(ISERROR(E142+F142),"",(E142+F142))</f>
        <v>0</v>
      </c>
      <c r="H142" s="175">
        <f t="shared" ref="H142:H147" si="36">IF(ISERROR(G142/$G$183),"",(G142/$G$183))</f>
        <v>0</v>
      </c>
      <c r="J142" s="255">
        <v>0</v>
      </c>
      <c r="K142" s="255">
        <v>0</v>
      </c>
      <c r="M142" s="231">
        <f t="shared" ref="M142:M147" si="37">IFERROR(G142/G$198,0)</f>
        <v>0</v>
      </c>
      <c r="N142" s="237">
        <f>SUMMARY!M142</f>
        <v>3.3195038128068526</v>
      </c>
    </row>
    <row r="143" spans="1:16" s="41" customFormat="1">
      <c r="A143" s="127" t="s">
        <v>202</v>
      </c>
      <c r="B143" s="113" t="s">
        <v>23</v>
      </c>
      <c r="C143" s="267">
        <f>'[17]Sch C'!D151</f>
        <v>0</v>
      </c>
      <c r="D143" s="267">
        <f>'[17]Sch C'!F151</f>
        <v>0</v>
      </c>
      <c r="E143" s="253">
        <f t="shared" si="34"/>
        <v>0</v>
      </c>
      <c r="F143" s="177"/>
      <c r="G143" s="177">
        <f t="shared" si="35"/>
        <v>0</v>
      </c>
      <c r="H143" s="175">
        <f t="shared" si="36"/>
        <v>0</v>
      </c>
      <c r="J143" s="133"/>
      <c r="K143" s="133"/>
      <c r="M143" s="231">
        <f t="shared" si="37"/>
        <v>0</v>
      </c>
      <c r="N143" s="237">
        <f>SUMMARY!M143</f>
        <v>0.67458000081751668</v>
      </c>
    </row>
    <row r="144" spans="1:16" s="41" customFormat="1">
      <c r="A144" s="127">
        <v>110</v>
      </c>
      <c r="B144" s="113" t="s">
        <v>258</v>
      </c>
      <c r="C144" s="267">
        <f>'[17]Sch C'!D152</f>
        <v>0</v>
      </c>
      <c r="D144" s="267">
        <f>'[17]Sch C'!F152</f>
        <v>0</v>
      </c>
      <c r="E144" s="253">
        <f t="shared" si="34"/>
        <v>0</v>
      </c>
      <c r="F144" s="177"/>
      <c r="G144" s="177">
        <f t="shared" si="35"/>
        <v>0</v>
      </c>
      <c r="H144" s="175">
        <f t="shared" si="36"/>
        <v>0</v>
      </c>
      <c r="J144" s="133"/>
      <c r="K144" s="133"/>
      <c r="M144" s="231">
        <f t="shared" si="37"/>
        <v>0</v>
      </c>
      <c r="N144" s="237">
        <f>SUMMARY!M144</f>
        <v>0.19288769592013771</v>
      </c>
    </row>
    <row r="145" spans="1:16" s="41" customFormat="1">
      <c r="A145" s="127" t="s">
        <v>241</v>
      </c>
      <c r="B145" s="113" t="s">
        <v>77</v>
      </c>
      <c r="C145" s="267">
        <f>'[17]Sch C'!D153</f>
        <v>0</v>
      </c>
      <c r="D145" s="267">
        <f>'[17]Sch C'!F153</f>
        <v>0</v>
      </c>
      <c r="E145" s="253">
        <f t="shared" si="34"/>
        <v>0</v>
      </c>
      <c r="F145" s="177"/>
      <c r="G145" s="177">
        <f t="shared" si="35"/>
        <v>0</v>
      </c>
      <c r="H145" s="175">
        <f t="shared" si="36"/>
        <v>0</v>
      </c>
      <c r="J145" s="133"/>
      <c r="K145" s="133"/>
      <c r="M145" s="231">
        <f t="shared" si="37"/>
        <v>0</v>
      </c>
      <c r="N145" s="237">
        <f>SUMMARY!M145</f>
        <v>0.1348362014542713</v>
      </c>
    </row>
    <row r="146" spans="1:16" s="41" customFormat="1">
      <c r="A146" s="127" t="s">
        <v>242</v>
      </c>
      <c r="B146" s="113" t="s">
        <v>301</v>
      </c>
      <c r="C146" s="267">
        <f>'[17]Sch C'!D154</f>
        <v>1967</v>
      </c>
      <c r="D146" s="267">
        <f>'[17]Sch C'!F154</f>
        <v>0</v>
      </c>
      <c r="E146" s="253">
        <f t="shared" si="34"/>
        <v>1967</v>
      </c>
      <c r="F146" s="177"/>
      <c r="G146" s="177">
        <f t="shared" si="35"/>
        <v>1967</v>
      </c>
      <c r="H146" s="175">
        <f t="shared" si="36"/>
        <v>1.9588883608311E-3</v>
      </c>
      <c r="J146" s="133"/>
      <c r="K146" s="133"/>
      <c r="M146" s="231">
        <f t="shared" si="37"/>
        <v>0.40979166666666667</v>
      </c>
      <c r="N146" s="237">
        <f>SUMMARY!M146</f>
        <v>0.22358626390346037</v>
      </c>
    </row>
    <row r="147" spans="1:16" s="41" customFormat="1">
      <c r="A147" s="40"/>
      <c r="B147" s="113" t="s">
        <v>243</v>
      </c>
      <c r="C147" s="267">
        <f>SUM(C142:C146)</f>
        <v>1967</v>
      </c>
      <c r="D147" s="267">
        <f>SUM(D142:D146)</f>
        <v>0</v>
      </c>
      <c r="E147" s="177">
        <f>SUM(E142:E146)</f>
        <v>1967</v>
      </c>
      <c r="F147" s="177">
        <f>SUM(F142:F146)</f>
        <v>0</v>
      </c>
      <c r="G147" s="177">
        <f t="shared" si="35"/>
        <v>1967</v>
      </c>
      <c r="H147" s="198">
        <f t="shared" si="36"/>
        <v>1.9588883608311E-3</v>
      </c>
      <c r="J147" s="133"/>
      <c r="K147" s="133"/>
      <c r="M147" s="231">
        <f t="shared" si="37"/>
        <v>0.40979166666666667</v>
      </c>
      <c r="N147" s="237">
        <f>SUMMARY!M147</f>
        <v>4.5453939749022387</v>
      </c>
      <c r="O147" s="232">
        <f>M147/N147-1</f>
        <v>-0.9098446319660376</v>
      </c>
      <c r="P147" s="172">
        <f>IF(O147&gt;=0.2,0.3,0)</f>
        <v>0</v>
      </c>
    </row>
    <row r="148" spans="1:16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6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6" s="41" customFormat="1">
      <c r="A150" s="127" t="s">
        <v>201</v>
      </c>
      <c r="B150" s="113" t="s">
        <v>40</v>
      </c>
      <c r="C150" s="267">
        <f>'[17]Sch C'!D158</f>
        <v>310115</v>
      </c>
      <c r="D150" s="267">
        <f>'[17]Sch C'!F158</f>
        <v>0</v>
      </c>
      <c r="E150" s="253">
        <f t="shared" ref="E150:E163" si="38">SUM(C150:D150)</f>
        <v>310115</v>
      </c>
      <c r="F150" s="177"/>
      <c r="G150" s="177">
        <f>IF(ISERROR(E150+F150),"",(E150+F150))</f>
        <v>310115</v>
      </c>
      <c r="H150" s="175">
        <f>IF(ISERROR(G150/$G$183),"",(G150/$G$183))</f>
        <v>0.30883612812360783</v>
      </c>
      <c r="J150" s="255">
        <v>20216.5</v>
      </c>
      <c r="K150" s="255">
        <v>21446.62</v>
      </c>
      <c r="M150" s="231">
        <f t="shared" ref="M150:M164" si="39">IFERROR(G150/G$198,0)</f>
        <v>64.607291666666669</v>
      </c>
      <c r="N150" s="237">
        <f>SUMMARY!M150</f>
        <v>36.736125288969433</v>
      </c>
    </row>
    <row r="151" spans="1:16" s="41" customFormat="1">
      <c r="A151" s="127" t="s">
        <v>202</v>
      </c>
      <c r="B151" s="113" t="s">
        <v>76</v>
      </c>
      <c r="C151" s="267">
        <f>'[17]Sch C'!D159</f>
        <v>0</v>
      </c>
      <c r="D151" s="267">
        <f>'[17]Sch C'!F159</f>
        <v>33494</v>
      </c>
      <c r="E151" s="253">
        <f t="shared" si="38"/>
        <v>33494</v>
      </c>
      <c r="F151" s="177"/>
      <c r="G151" s="177">
        <f>IF(ISERROR(E151+F151),"",(E151+F151))</f>
        <v>33494</v>
      </c>
      <c r="H151" s="175">
        <f>IF(ISERROR(G151/$G$183),"",(G151/$G$183))</f>
        <v>3.3355875321645585E-2</v>
      </c>
      <c r="J151" s="133"/>
      <c r="K151" s="133"/>
      <c r="M151" s="231">
        <f t="shared" si="39"/>
        <v>6.9779166666666663</v>
      </c>
      <c r="N151" s="237">
        <f>SUMMARY!M151</f>
        <v>6.0365011649612361</v>
      </c>
    </row>
    <row r="152" spans="1:16" s="41" customFormat="1">
      <c r="A152" s="127">
        <v>110</v>
      </c>
      <c r="B152" s="113" t="s">
        <v>331</v>
      </c>
      <c r="C152" s="267">
        <f>'[17]Sch C'!D160</f>
        <v>0</v>
      </c>
      <c r="D152" s="267">
        <f>'[17]Sch C'!F160</f>
        <v>0</v>
      </c>
      <c r="E152" s="253">
        <f t="shared" si="38"/>
        <v>0</v>
      </c>
      <c r="F152" s="177"/>
      <c r="G152" s="177">
        <f t="shared" ref="G152:G163" si="40">IF(ISERROR(E152+F152),"",(E152+F152))</f>
        <v>0</v>
      </c>
      <c r="H152" s="175">
        <f t="shared" ref="H152:H163" si="41">IF(ISERROR(G152/$G$183),"",(G152/$G$183))</f>
        <v>0</v>
      </c>
      <c r="J152" s="133"/>
      <c r="K152" s="133"/>
      <c r="M152" s="231">
        <f t="shared" si="39"/>
        <v>0</v>
      </c>
      <c r="N152" s="237">
        <f>SUMMARY!M152</f>
        <v>0.29206527416329442</v>
      </c>
    </row>
    <row r="153" spans="1:16" s="41" customFormat="1">
      <c r="A153" s="40">
        <v>310</v>
      </c>
      <c r="B153" s="113" t="s">
        <v>77</v>
      </c>
      <c r="C153" s="267">
        <f>'[17]Sch C'!D161</f>
        <v>0</v>
      </c>
      <c r="D153" s="267">
        <f>'[17]Sch C'!F161</f>
        <v>0</v>
      </c>
      <c r="E153" s="253">
        <f t="shared" si="38"/>
        <v>0</v>
      </c>
      <c r="F153" s="177"/>
      <c r="G153" s="177">
        <f t="shared" si="40"/>
        <v>0</v>
      </c>
      <c r="H153" s="175">
        <f t="shared" si="41"/>
        <v>0</v>
      </c>
      <c r="J153" s="200"/>
      <c r="K153" s="200"/>
      <c r="M153" s="231">
        <f t="shared" si="39"/>
        <v>0</v>
      </c>
      <c r="N153" s="237">
        <f>SUMMARY!M153</f>
        <v>0.26431149201331644</v>
      </c>
    </row>
    <row r="154" spans="1:16" s="41" customFormat="1">
      <c r="A154" s="40">
        <v>313</v>
      </c>
      <c r="B154" s="113" t="s">
        <v>78</v>
      </c>
      <c r="C154" s="267">
        <f>'[17]Sch C'!D162</f>
        <v>0</v>
      </c>
      <c r="D154" s="267">
        <f>'[17]Sch C'!F162</f>
        <v>0</v>
      </c>
      <c r="E154" s="253">
        <f t="shared" si="38"/>
        <v>0</v>
      </c>
      <c r="F154" s="177"/>
      <c r="G154" s="177">
        <f t="shared" si="40"/>
        <v>0</v>
      </c>
      <c r="H154" s="175">
        <f t="shared" si="41"/>
        <v>0</v>
      </c>
      <c r="J154" s="200"/>
      <c r="K154" s="200"/>
      <c r="M154" s="231">
        <f t="shared" si="39"/>
        <v>0</v>
      </c>
      <c r="N154" s="237">
        <f>SUMMARY!M154</f>
        <v>0.19712143301586438</v>
      </c>
    </row>
    <row r="155" spans="1:16" s="41" customFormat="1">
      <c r="A155" s="40">
        <v>314</v>
      </c>
      <c r="B155" s="113" t="s">
        <v>79</v>
      </c>
      <c r="C155" s="267">
        <f>'[17]Sch C'!D163</f>
        <v>150</v>
      </c>
      <c r="D155" s="267">
        <f>'[17]Sch C'!F163</f>
        <v>0</v>
      </c>
      <c r="E155" s="253">
        <f t="shared" si="38"/>
        <v>150</v>
      </c>
      <c r="F155" s="177"/>
      <c r="G155" s="177">
        <f t="shared" si="40"/>
        <v>150</v>
      </c>
      <c r="H155" s="175">
        <f t="shared" si="41"/>
        <v>1.4938142050059227E-4</v>
      </c>
      <c r="J155" s="200"/>
      <c r="K155" s="200"/>
      <c r="M155" s="231">
        <f t="shared" si="39"/>
        <v>3.125E-2</v>
      </c>
      <c r="N155" s="237">
        <f>SUMMARY!M155</f>
        <v>0.1314975542626681</v>
      </c>
    </row>
    <row r="156" spans="1:16" s="41" customFormat="1">
      <c r="A156" s="40">
        <v>315</v>
      </c>
      <c r="B156" s="113" t="s">
        <v>80</v>
      </c>
      <c r="C156" s="267">
        <f>'[17]Sch C'!D164</f>
        <v>0</v>
      </c>
      <c r="D156" s="267">
        <f>'[17]Sch C'!F164</f>
        <v>0</v>
      </c>
      <c r="E156" s="253">
        <f t="shared" si="38"/>
        <v>0</v>
      </c>
      <c r="F156" s="177"/>
      <c r="G156" s="177">
        <f t="shared" si="40"/>
        <v>0</v>
      </c>
      <c r="H156" s="175">
        <f t="shared" si="41"/>
        <v>0</v>
      </c>
      <c r="J156" s="200"/>
      <c r="K156" s="200"/>
      <c r="M156" s="231">
        <f t="shared" si="39"/>
        <v>0</v>
      </c>
      <c r="N156" s="237">
        <f>SUMMARY!M156</f>
        <v>1.5587317591595928E-2</v>
      </c>
    </row>
    <row r="157" spans="1:16" s="41" customFormat="1">
      <c r="A157" s="40">
        <v>316</v>
      </c>
      <c r="B157" s="113" t="s">
        <v>81</v>
      </c>
      <c r="C157" s="267">
        <f>'[17]Sch C'!D165</f>
        <v>150</v>
      </c>
      <c r="D157" s="267">
        <f>'[17]Sch C'!F165</f>
        <v>0</v>
      </c>
      <c r="E157" s="253">
        <f t="shared" si="38"/>
        <v>150</v>
      </c>
      <c r="F157" s="177"/>
      <c r="G157" s="177">
        <f t="shared" si="40"/>
        <v>150</v>
      </c>
      <c r="H157" s="175">
        <f t="shared" si="41"/>
        <v>1.4938142050059227E-4</v>
      </c>
      <c r="J157" s="200"/>
      <c r="K157" s="200"/>
      <c r="M157" s="231">
        <f t="shared" si="39"/>
        <v>3.125E-2</v>
      </c>
      <c r="N157" s="237">
        <f>SUMMARY!M157</f>
        <v>0.15464235917140146</v>
      </c>
    </row>
    <row r="158" spans="1:16" s="41" customFormat="1">
      <c r="A158" s="40">
        <v>317</v>
      </c>
      <c r="B158" s="113" t="s">
        <v>82</v>
      </c>
      <c r="C158" s="267">
        <f>'[17]Sch C'!D166</f>
        <v>150</v>
      </c>
      <c r="D158" s="267">
        <f>'[17]Sch C'!F166</f>
        <v>0</v>
      </c>
      <c r="E158" s="253">
        <f t="shared" si="38"/>
        <v>150</v>
      </c>
      <c r="F158" s="177"/>
      <c r="G158" s="177">
        <f t="shared" si="40"/>
        <v>150</v>
      </c>
      <c r="H158" s="175">
        <f t="shared" si="41"/>
        <v>1.4938142050059227E-4</v>
      </c>
      <c r="J158" s="200"/>
      <c r="K158" s="200"/>
      <c r="M158" s="231">
        <f t="shared" si="39"/>
        <v>3.125E-2</v>
      </c>
      <c r="N158" s="237">
        <f>SUMMARY!M158</f>
        <v>0.15845970778321275</v>
      </c>
    </row>
    <row r="159" spans="1:16" s="41" customFormat="1">
      <c r="A159" s="40">
        <v>318</v>
      </c>
      <c r="B159" s="113" t="s">
        <v>179</v>
      </c>
      <c r="C159" s="267">
        <f>'[17]Sch C'!D167</f>
        <v>0</v>
      </c>
      <c r="D159" s="267">
        <f>'[17]Sch C'!F167</f>
        <v>0</v>
      </c>
      <c r="E159" s="253">
        <f t="shared" si="38"/>
        <v>0</v>
      </c>
      <c r="F159" s="177"/>
      <c r="G159" s="177">
        <f t="shared" si="40"/>
        <v>0</v>
      </c>
      <c r="H159" s="175">
        <f t="shared" si="41"/>
        <v>0</v>
      </c>
      <c r="J159" s="200"/>
      <c r="K159" s="200"/>
      <c r="M159" s="231">
        <f t="shared" si="39"/>
        <v>0</v>
      </c>
      <c r="N159" s="237">
        <f>SUMMARY!M159</f>
        <v>10.207996493761893</v>
      </c>
    </row>
    <row r="160" spans="1:16" s="41" customFormat="1">
      <c r="A160" s="40">
        <v>319</v>
      </c>
      <c r="B160" s="113" t="s">
        <v>83</v>
      </c>
      <c r="C160" s="267">
        <f>'[17]Sch C'!D168</f>
        <v>165090</v>
      </c>
      <c r="D160" s="267">
        <f>'[17]Sch C'!F168</f>
        <v>0</v>
      </c>
      <c r="E160" s="253">
        <f t="shared" si="38"/>
        <v>165090</v>
      </c>
      <c r="F160" s="177"/>
      <c r="G160" s="177">
        <f t="shared" si="40"/>
        <v>165090</v>
      </c>
      <c r="H160" s="175">
        <f t="shared" si="41"/>
        <v>0.16440919140295185</v>
      </c>
      <c r="J160" s="133"/>
      <c r="K160" s="133"/>
      <c r="M160" s="231">
        <f t="shared" si="39"/>
        <v>34.393749999999997</v>
      </c>
      <c r="N160" s="237">
        <f>SUMMARY!M160</f>
        <v>2.7094781518673439</v>
      </c>
    </row>
    <row r="161" spans="1:16" s="41" customFormat="1">
      <c r="A161" s="40">
        <v>391</v>
      </c>
      <c r="B161" s="113" t="s">
        <v>84</v>
      </c>
      <c r="C161" s="267">
        <f>'[17]Sch C'!D169</f>
        <v>0</v>
      </c>
      <c r="D161" s="267">
        <f>'[17]Sch C'!F169</f>
        <v>0</v>
      </c>
      <c r="E161" s="253">
        <f t="shared" si="38"/>
        <v>0</v>
      </c>
      <c r="F161" s="177"/>
      <c r="G161" s="177">
        <f t="shared" si="40"/>
        <v>0</v>
      </c>
      <c r="H161" s="175">
        <f t="shared" si="41"/>
        <v>0</v>
      </c>
      <c r="J161" s="133"/>
      <c r="K161" s="133"/>
      <c r="M161" s="231">
        <f t="shared" si="39"/>
        <v>0</v>
      </c>
      <c r="N161" s="237">
        <f>SUMMARY!M161</f>
        <v>2.2617960840952134E-3</v>
      </c>
    </row>
    <row r="162" spans="1:16" s="41" customFormat="1">
      <c r="A162" s="40">
        <v>392</v>
      </c>
      <c r="B162" s="113" t="s">
        <v>245</v>
      </c>
      <c r="C162" s="267">
        <f>'[17]Sch C'!D170</f>
        <v>1836</v>
      </c>
      <c r="D162" s="267">
        <f>'[17]Sch C'!F170</f>
        <v>0</v>
      </c>
      <c r="E162" s="253">
        <f t="shared" si="38"/>
        <v>1836</v>
      </c>
      <c r="F162" s="177"/>
      <c r="G162" s="177">
        <f t="shared" si="40"/>
        <v>1836</v>
      </c>
      <c r="H162" s="175">
        <f t="shared" si="41"/>
        <v>1.8284285869272494E-3</v>
      </c>
      <c r="J162" s="133"/>
      <c r="K162" s="133"/>
      <c r="M162" s="231">
        <f t="shared" si="39"/>
        <v>0.38250000000000001</v>
      </c>
      <c r="N162" s="237">
        <f>SUMMARY!M162</f>
        <v>0.21066164348098596</v>
      </c>
    </row>
    <row r="163" spans="1:16" s="41" customFormat="1">
      <c r="A163" s="40">
        <v>490</v>
      </c>
      <c r="B163" s="113" t="s">
        <v>301</v>
      </c>
      <c r="C163" s="267">
        <f>'[17]Sch C'!D171</f>
        <v>0</v>
      </c>
      <c r="D163" s="267">
        <f>'[17]Sch C'!F171</f>
        <v>0</v>
      </c>
      <c r="E163" s="253">
        <f t="shared" si="38"/>
        <v>0</v>
      </c>
      <c r="F163" s="177"/>
      <c r="G163" s="177">
        <f t="shared" si="40"/>
        <v>0</v>
      </c>
      <c r="H163" s="175">
        <f t="shared" si="41"/>
        <v>0</v>
      </c>
      <c r="J163" s="133"/>
      <c r="K163" s="133"/>
      <c r="M163" s="231">
        <f t="shared" si="39"/>
        <v>0</v>
      </c>
      <c r="N163" s="237">
        <f>SUMMARY!M163</f>
        <v>0.31220961127082963</v>
      </c>
    </row>
    <row r="164" spans="1:16" s="41" customFormat="1">
      <c r="A164" s="40"/>
      <c r="B164" s="199" t="s">
        <v>86</v>
      </c>
      <c r="C164" s="267">
        <f>SUM(C150:C163)</f>
        <v>477491</v>
      </c>
      <c r="D164" s="267">
        <f>SUM(D150:D163)</f>
        <v>33494</v>
      </c>
      <c r="E164" s="177">
        <f>SUM(E150:E163)</f>
        <v>510985</v>
      </c>
      <c r="F164" s="177">
        <f>SUM(F150:F163)</f>
        <v>0</v>
      </c>
      <c r="G164" s="177">
        <f>IF(ISERROR(E164+F164),"",(E164+F164))</f>
        <v>510985</v>
      </c>
      <c r="H164" s="175">
        <f>IF(ISERROR(G164/$G$183),"",(G164/$G$183))</f>
        <v>0.50887776769663429</v>
      </c>
      <c r="J164" s="133"/>
      <c r="K164" s="133"/>
      <c r="M164" s="231">
        <f t="shared" si="39"/>
        <v>106.45520833333333</v>
      </c>
      <c r="N164" s="237">
        <f>SUMMARY!M164</f>
        <v>57.428919288397175</v>
      </c>
      <c r="O164" s="232">
        <f>M164/N164-1</f>
        <v>0.85368642928374472</v>
      </c>
      <c r="P164" s="172">
        <f>IF(O164&gt;=0.2,3.5,0)</f>
        <v>3.5</v>
      </c>
    </row>
    <row r="165" spans="1:16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6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6" s="41" customFormat="1">
      <c r="A167" s="201" t="s">
        <v>198</v>
      </c>
      <c r="B167" s="206" t="s">
        <v>278</v>
      </c>
      <c r="C167" s="267">
        <f>'[17]Sch C'!D186</f>
        <v>0</v>
      </c>
      <c r="D167" s="267">
        <f>'[17]Sch C'!F186</f>
        <v>0</v>
      </c>
      <c r="E167" s="253">
        <f t="shared" ref="E167:E180" si="4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56">
        <v>0</v>
      </c>
      <c r="K167" s="256">
        <v>0</v>
      </c>
      <c r="M167" s="231">
        <f t="shared" ref="M167:M181" si="43">IFERROR(G167/G$198,0)</f>
        <v>0</v>
      </c>
      <c r="N167" s="237">
        <f>SUMMARY!M167</f>
        <v>0</v>
      </c>
    </row>
    <row r="168" spans="1:16" s="41" customFormat="1">
      <c r="A168" s="201" t="s">
        <v>279</v>
      </c>
      <c r="B168" s="207" t="s">
        <v>341</v>
      </c>
      <c r="C168" s="267">
        <f>'[17]Sch C'!D187</f>
        <v>0</v>
      </c>
      <c r="D168" s="267">
        <f>'[17]Sch C'!F187</f>
        <v>0</v>
      </c>
      <c r="E168" s="253">
        <f t="shared" si="4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  <c r="M168" s="231">
        <f t="shared" si="43"/>
        <v>0</v>
      </c>
      <c r="N168" s="237">
        <f>SUMMARY!M168</f>
        <v>0</v>
      </c>
    </row>
    <row r="169" spans="1:16" s="41" customFormat="1">
      <c r="A169" s="201" t="s">
        <v>280</v>
      </c>
      <c r="B169" s="207" t="s">
        <v>281</v>
      </c>
      <c r="C169" s="267">
        <f>'[17]Sch C'!D188</f>
        <v>0</v>
      </c>
      <c r="D169" s="267">
        <f>'[17]Sch C'!F188</f>
        <v>0</v>
      </c>
      <c r="E169" s="253">
        <f t="shared" si="4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  <c r="M169" s="231">
        <f t="shared" si="43"/>
        <v>0</v>
      </c>
      <c r="N169" s="237">
        <f>SUMMARY!M169</f>
        <v>0</v>
      </c>
    </row>
    <row r="170" spans="1:16" s="41" customFormat="1">
      <c r="A170" s="201" t="s">
        <v>202</v>
      </c>
      <c r="B170" s="207" t="s">
        <v>282</v>
      </c>
      <c r="C170" s="267">
        <f>'[17]Sch C'!D189</f>
        <v>1260</v>
      </c>
      <c r="D170" s="267">
        <f>'[17]Sch C'!F189</f>
        <v>0</v>
      </c>
      <c r="E170" s="253">
        <f t="shared" si="42"/>
        <v>1260</v>
      </c>
      <c r="F170" s="177"/>
      <c r="G170" s="177">
        <f>IF(ISERROR(E170+F170),"",(E170+F170))</f>
        <v>1260</v>
      </c>
      <c r="H170" s="175">
        <f>IF(ISERROR(G170/$G$183),"",(G170/$G$183))</f>
        <v>1.254803932204975E-3</v>
      </c>
      <c r="I170" s="209"/>
      <c r="J170" s="205"/>
      <c r="K170" s="40"/>
      <c r="M170" s="231">
        <f t="shared" si="43"/>
        <v>0.26250000000000001</v>
      </c>
      <c r="N170" s="237">
        <f>SUMMARY!M170</f>
        <v>0.44454739098642471</v>
      </c>
    </row>
    <row r="171" spans="1:16" s="41" customFormat="1">
      <c r="A171" s="201" t="s">
        <v>283</v>
      </c>
      <c r="B171" s="207" t="s">
        <v>284</v>
      </c>
      <c r="C171" s="267">
        <f>'[17]Sch C'!D190</f>
        <v>0</v>
      </c>
      <c r="D171" s="267">
        <f>'[17]Sch C'!F190</f>
        <v>0</v>
      </c>
      <c r="E171" s="253">
        <f t="shared" si="4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  <c r="M171" s="231">
        <f t="shared" si="43"/>
        <v>0</v>
      </c>
      <c r="N171" s="237">
        <f>SUMMARY!M171</f>
        <v>4.7325130916209086E-3</v>
      </c>
    </row>
    <row r="172" spans="1:16" s="41" customFormat="1">
      <c r="A172" s="201" t="s">
        <v>285</v>
      </c>
      <c r="B172" s="207" t="s">
        <v>286</v>
      </c>
      <c r="C172" s="267">
        <f>'[17]Sch C'!D191</f>
        <v>3600</v>
      </c>
      <c r="D172" s="267">
        <f>'[17]Sch C'!F191</f>
        <v>0</v>
      </c>
      <c r="E172" s="253">
        <f t="shared" si="42"/>
        <v>3600</v>
      </c>
      <c r="F172" s="177"/>
      <c r="G172" s="177">
        <f t="shared" ref="G172:G181" si="44">IF(ISERROR(E172+F172),"",(E172+F172))</f>
        <v>3600</v>
      </c>
      <c r="H172" s="175">
        <f t="shared" ref="H172:H180" si="45">IF(ISERROR(G172/$G$183),"",(G172/$G$183))</f>
        <v>3.5851540920142145E-3</v>
      </c>
      <c r="I172" s="209"/>
      <c r="J172" s="205"/>
      <c r="K172" s="40"/>
      <c r="M172" s="231">
        <f t="shared" si="43"/>
        <v>0.75</v>
      </c>
      <c r="N172" s="237">
        <f>SUMMARY!M172</f>
        <v>0.29515984721522032</v>
      </c>
    </row>
    <row r="173" spans="1:16" s="41" customFormat="1">
      <c r="A173" s="201" t="s">
        <v>287</v>
      </c>
      <c r="B173" s="207" t="s">
        <v>288</v>
      </c>
      <c r="C173" s="267">
        <f>'[17]Sch C'!D192</f>
        <v>0</v>
      </c>
      <c r="D173" s="267">
        <f>'[17]Sch C'!F192</f>
        <v>0</v>
      </c>
      <c r="E173" s="253">
        <f t="shared" si="42"/>
        <v>0</v>
      </c>
      <c r="F173" s="177"/>
      <c r="G173" s="177">
        <f t="shared" si="44"/>
        <v>0</v>
      </c>
      <c r="H173" s="175">
        <f t="shared" si="45"/>
        <v>0</v>
      </c>
      <c r="I173" s="209"/>
      <c r="J173" s="205"/>
      <c r="K173" s="40"/>
      <c r="M173" s="231">
        <f t="shared" si="43"/>
        <v>0</v>
      </c>
      <c r="N173" s="237">
        <f>SUMMARY!M173</f>
        <v>9.3414903328655319E-2</v>
      </c>
    </row>
    <row r="174" spans="1:16" s="41" customFormat="1">
      <c r="A174" s="201" t="s">
        <v>289</v>
      </c>
      <c r="B174" s="207" t="s">
        <v>290</v>
      </c>
      <c r="C174" s="267">
        <f>'[17]Sch C'!D193</f>
        <v>0</v>
      </c>
      <c r="D174" s="267">
        <f>'[17]Sch C'!F193</f>
        <v>0</v>
      </c>
      <c r="E174" s="253">
        <f t="shared" si="42"/>
        <v>0</v>
      </c>
      <c r="F174" s="177"/>
      <c r="G174" s="177">
        <f t="shared" si="44"/>
        <v>0</v>
      </c>
      <c r="H174" s="175">
        <f t="shared" si="45"/>
        <v>0</v>
      </c>
      <c r="I174" s="209"/>
      <c r="J174" s="205"/>
      <c r="K174" s="40"/>
      <c r="M174" s="231">
        <f t="shared" si="43"/>
        <v>0</v>
      </c>
      <c r="N174" s="237">
        <f>SUMMARY!M174</f>
        <v>0</v>
      </c>
    </row>
    <row r="175" spans="1:16" s="41" customFormat="1">
      <c r="A175" s="201" t="s">
        <v>291</v>
      </c>
      <c r="B175" s="207" t="s">
        <v>292</v>
      </c>
      <c r="C175" s="267">
        <f>'[17]Sch C'!D194</f>
        <v>0</v>
      </c>
      <c r="D175" s="267">
        <f>'[17]Sch C'!F194</f>
        <v>0</v>
      </c>
      <c r="E175" s="253">
        <f t="shared" si="42"/>
        <v>0</v>
      </c>
      <c r="F175" s="177"/>
      <c r="G175" s="177">
        <f t="shared" si="44"/>
        <v>0</v>
      </c>
      <c r="H175" s="175">
        <f t="shared" si="45"/>
        <v>0</v>
      </c>
      <c r="I175" s="209"/>
      <c r="J175" s="205"/>
      <c r="K175" s="40"/>
      <c r="M175" s="231">
        <f t="shared" si="43"/>
        <v>0</v>
      </c>
      <c r="N175" s="237">
        <f>SUMMARY!M175</f>
        <v>0</v>
      </c>
    </row>
    <row r="176" spans="1:16" s="41" customFormat="1">
      <c r="A176" s="201" t="s">
        <v>293</v>
      </c>
      <c r="B176" s="207" t="s">
        <v>294</v>
      </c>
      <c r="C176" s="267">
        <f>'[17]Sch C'!D195</f>
        <v>0</v>
      </c>
      <c r="D176" s="267">
        <f>'[17]Sch C'!F195</f>
        <v>0</v>
      </c>
      <c r="E176" s="253">
        <f t="shared" si="42"/>
        <v>0</v>
      </c>
      <c r="F176" s="177"/>
      <c r="G176" s="177">
        <f t="shared" si="44"/>
        <v>0</v>
      </c>
      <c r="H176" s="175">
        <f t="shared" si="45"/>
        <v>0</v>
      </c>
      <c r="I176" s="209"/>
      <c r="J176" s="205"/>
      <c r="K176" s="40"/>
      <c r="M176" s="231">
        <f t="shared" si="43"/>
        <v>0</v>
      </c>
      <c r="N176" s="237">
        <f>SUMMARY!M176</f>
        <v>0</v>
      </c>
    </row>
    <row r="177" spans="1:16" s="41" customFormat="1">
      <c r="A177" s="201" t="s">
        <v>295</v>
      </c>
      <c r="B177" s="207" t="s">
        <v>296</v>
      </c>
      <c r="C177" s="267">
        <f>'[17]Sch C'!D196</f>
        <v>0</v>
      </c>
      <c r="D177" s="267">
        <f>'[17]Sch C'!F196</f>
        <v>0</v>
      </c>
      <c r="E177" s="253">
        <f t="shared" si="42"/>
        <v>0</v>
      </c>
      <c r="F177" s="177"/>
      <c r="G177" s="177">
        <f t="shared" si="44"/>
        <v>0</v>
      </c>
      <c r="H177" s="175">
        <f t="shared" si="45"/>
        <v>0</v>
      </c>
      <c r="I177" s="209"/>
      <c r="J177" s="205"/>
      <c r="K177" s="40"/>
      <c r="M177" s="231">
        <f t="shared" si="43"/>
        <v>0</v>
      </c>
      <c r="N177" s="237">
        <f>SUMMARY!M177</f>
        <v>5.3138582698622483E-4</v>
      </c>
    </row>
    <row r="178" spans="1:16" s="41" customFormat="1">
      <c r="A178" s="201" t="s">
        <v>297</v>
      </c>
      <c r="B178" s="207" t="s">
        <v>298</v>
      </c>
      <c r="C178" s="267">
        <f>'[17]Sch C'!D197</f>
        <v>3</v>
      </c>
      <c r="D178" s="267">
        <f>'[17]Sch C'!F197</f>
        <v>0</v>
      </c>
      <c r="E178" s="253">
        <f t="shared" si="42"/>
        <v>3</v>
      </c>
      <c r="F178" s="177"/>
      <c r="G178" s="177">
        <f t="shared" si="44"/>
        <v>3</v>
      </c>
      <c r="H178" s="175">
        <f t="shared" si="45"/>
        <v>2.9876284100118453E-6</v>
      </c>
      <c r="I178" s="209"/>
      <c r="J178" s="205"/>
      <c r="K178" s="40"/>
      <c r="M178" s="231">
        <f t="shared" si="43"/>
        <v>6.2500000000000001E-4</v>
      </c>
      <c r="N178" s="237">
        <f>SUMMARY!M178</f>
        <v>8.6647682113189725E-2</v>
      </c>
    </row>
    <row r="179" spans="1:16" s="41" customFormat="1">
      <c r="A179" s="201" t="s">
        <v>299</v>
      </c>
      <c r="B179" s="207" t="s">
        <v>300</v>
      </c>
      <c r="C179" s="267">
        <f>'[17]Sch C'!D198</f>
        <v>0</v>
      </c>
      <c r="D179" s="267">
        <f>'[17]Sch C'!F198</f>
        <v>0</v>
      </c>
      <c r="E179" s="253">
        <f t="shared" si="42"/>
        <v>0</v>
      </c>
      <c r="F179" s="177"/>
      <c r="G179" s="177">
        <f t="shared" si="44"/>
        <v>0</v>
      </c>
      <c r="H179" s="175">
        <f t="shared" si="45"/>
        <v>0</v>
      </c>
      <c r="I179" s="209"/>
      <c r="J179" s="205"/>
      <c r="K179" s="40"/>
      <c r="M179" s="231">
        <f t="shared" si="43"/>
        <v>0</v>
      </c>
      <c r="N179" s="237">
        <f>SUMMARY!M179</f>
        <v>0</v>
      </c>
    </row>
    <row r="180" spans="1:16" s="41" customFormat="1">
      <c r="A180" s="201" t="s">
        <v>242</v>
      </c>
      <c r="B180" s="210" t="s">
        <v>301</v>
      </c>
      <c r="C180" s="267">
        <f>'[17]Sch C'!D199</f>
        <v>0</v>
      </c>
      <c r="D180" s="267">
        <f>'[17]Sch C'!F199</f>
        <v>0</v>
      </c>
      <c r="E180" s="253">
        <f t="shared" si="42"/>
        <v>0</v>
      </c>
      <c r="F180" s="177"/>
      <c r="G180" s="177">
        <f t="shared" si="44"/>
        <v>0</v>
      </c>
      <c r="H180" s="175">
        <f t="shared" si="45"/>
        <v>0</v>
      </c>
      <c r="I180" s="209"/>
      <c r="J180" s="205"/>
      <c r="K180" s="40"/>
      <c r="M180" s="231">
        <f t="shared" si="43"/>
        <v>0</v>
      </c>
      <c r="N180" s="237">
        <f>SUMMARY!M180</f>
        <v>1.2739634570054365E-2</v>
      </c>
    </row>
    <row r="181" spans="1:16" s="41" customFormat="1">
      <c r="A181" s="211"/>
      <c r="B181" s="207" t="s">
        <v>302</v>
      </c>
      <c r="C181" s="267">
        <f>SUM(C167:C180)</f>
        <v>4863</v>
      </c>
      <c r="D181" s="267">
        <f>SUM(D167:D180)</f>
        <v>0</v>
      </c>
      <c r="E181" s="212">
        <f>SUM(E167:E180)</f>
        <v>4863</v>
      </c>
      <c r="F181" s="212">
        <f>SUM(F167:F180)</f>
        <v>0</v>
      </c>
      <c r="G181" s="177">
        <f t="shared" si="44"/>
        <v>4863</v>
      </c>
      <c r="H181" s="175">
        <f>IF(ISERROR(G181/$G$183),"",(G181/$G$183))</f>
        <v>4.8429456526292011E-3</v>
      </c>
      <c r="I181" s="213"/>
      <c r="J181" s="205"/>
      <c r="K181" s="205"/>
      <c r="M181" s="231">
        <f t="shared" si="43"/>
        <v>1.0131250000000001</v>
      </c>
      <c r="N181" s="237">
        <f>SUMMARY!M181</f>
        <v>0.9377733571321516</v>
      </c>
      <c r="O181" s="232"/>
      <c r="P181" s="172"/>
    </row>
    <row r="182" spans="1:16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6" s="41" customFormat="1">
      <c r="A183" s="214"/>
      <c r="B183" s="215" t="s">
        <v>246</v>
      </c>
      <c r="C183" s="267">
        <f>SUM(C21:C181)/2</f>
        <v>1031872.94</v>
      </c>
      <c r="D183" s="267">
        <f>SUM(D21:D181)/2</f>
        <v>-27732</v>
      </c>
      <c r="E183" s="252">
        <f>SUM(E21:E181)/2</f>
        <v>1004140.9400000001</v>
      </c>
      <c r="F183" s="173">
        <f>SUM(F21:F181)/2</f>
        <v>0</v>
      </c>
      <c r="G183" s="173">
        <f>SUM(G21:G181)/2</f>
        <v>1004140.9400000001</v>
      </c>
      <c r="H183" s="175">
        <f>IF(ISERROR(G183/$G$183),"",(G183/$G$183))</f>
        <v>1</v>
      </c>
      <c r="J183" s="255">
        <f>SUM(J21:J181)</f>
        <v>24351.63</v>
      </c>
      <c r="K183" s="255">
        <f>SUM(K21:K181)</f>
        <v>25853.75</v>
      </c>
      <c r="M183" s="231">
        <f>IFERROR(G183/G$198,0)</f>
        <v>209.19602916666668</v>
      </c>
      <c r="N183" s="237">
        <f>SUMMARY!M183</f>
        <v>172.52978830860349</v>
      </c>
      <c r="P183" s="172">
        <f>SUM(P57:P181)</f>
        <v>5.6</v>
      </c>
    </row>
    <row r="184" spans="1:16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6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6" s="41" customFormat="1" ht="13.5" thickBot="1">
      <c r="A186" s="40"/>
      <c r="B186" s="216" t="s">
        <v>146</v>
      </c>
      <c r="C186" s="306">
        <f>'[17]Sch C'!D204</f>
        <v>1031873.18</v>
      </c>
      <c r="D186" s="27"/>
      <c r="E186" s="27"/>
      <c r="F186"/>
      <c r="G186" s="27"/>
      <c r="J186" s="133"/>
      <c r="K186" s="133"/>
      <c r="M186" s="231"/>
      <c r="N186" s="237"/>
    </row>
    <row r="187" spans="1:16" s="41" customFormat="1" ht="13.5" thickTop="1">
      <c r="A187" s="40"/>
      <c r="B187" s="113" t="s">
        <v>180</v>
      </c>
      <c r="C187" s="267">
        <f>C183-C186</f>
        <v>-0.2400000001071021</v>
      </c>
      <c r="D187"/>
      <c r="E187" s="27"/>
      <c r="F187"/>
      <c r="G187" s="27"/>
      <c r="J187" s="133"/>
      <c r="K187" s="133"/>
    </row>
    <row r="188" spans="1:16" s="41" customFormat="1">
      <c r="A188" s="40"/>
      <c r="B188" s="217"/>
      <c r="C188" s="282"/>
      <c r="D188" s="282"/>
      <c r="E188" s="35"/>
      <c r="F188"/>
      <c r="G188" s="35"/>
      <c r="H188" s="172"/>
      <c r="J188" s="133"/>
      <c r="K188" s="133"/>
    </row>
    <row r="189" spans="1:16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6" s="41" customFormat="1">
      <c r="A190" s="40"/>
      <c r="B190" s="215" t="s">
        <v>247</v>
      </c>
      <c r="C190" s="267">
        <f>C17-C183</f>
        <v>-131725.93999999994</v>
      </c>
      <c r="D190" s="267">
        <f>D17-D183</f>
        <v>30631</v>
      </c>
      <c r="E190" s="253">
        <f>E17-E183</f>
        <v>-101094.94000000006</v>
      </c>
      <c r="F190" s="174">
        <f>F17-F183</f>
        <v>0</v>
      </c>
      <c r="G190" s="174">
        <f>G17-G183</f>
        <v>-101094.94000000006</v>
      </c>
      <c r="J190" s="133"/>
      <c r="K190" s="133"/>
      <c r="M190" s="231">
        <f>IFERROR(G190/G$198,0)</f>
        <v>-21.061445833333345</v>
      </c>
      <c r="N190" s="237">
        <f>SUMMARY!M190</f>
        <v>14.272084985398237</v>
      </c>
    </row>
    <row r="191" spans="1:16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6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74">
        <f>'[17]Sch D'!C9</f>
        <v>4800</v>
      </c>
      <c r="D194" s="284"/>
      <c r="E194" s="258">
        <f>C194+D194</f>
        <v>4800</v>
      </c>
      <c r="F194" s="218"/>
      <c r="G194" s="219">
        <f>E194+F194</f>
        <v>4800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74">
        <f>'[17]Sch D'!D9</f>
        <v>0</v>
      </c>
      <c r="D195" s="284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74">
        <f>'[17]Sch D'!E9</f>
        <v>0</v>
      </c>
      <c r="D196" s="284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74">
        <f>'[17]Sch D'!F9</f>
        <v>0</v>
      </c>
      <c r="D197" s="284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74">
        <f>SUM(C194:C197)</f>
        <v>4800</v>
      </c>
      <c r="D198" s="284"/>
      <c r="E198" s="259">
        <f>SUM(E194:E197)</f>
        <v>4800</v>
      </c>
      <c r="F198" s="223">
        <f>SUM(F194:F197)</f>
        <v>0</v>
      </c>
      <c r="G198" s="223">
        <f>SUM(G194:G197)</f>
        <v>4800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85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6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8">
        <f>'[17]Sch D'!G22</f>
        <v>16</v>
      </c>
      <c r="D201" s="283"/>
      <c r="E201" s="258">
        <f>C201+D201</f>
        <v>16</v>
      </c>
      <c r="F201" s="218"/>
      <c r="G201" s="225">
        <f>E201+F201</f>
        <v>16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8">
        <f>'[17]Sch D'!G24</f>
        <v>16</v>
      </c>
      <c r="D202" s="283"/>
      <c r="E202" s="258">
        <f>C202+D202</f>
        <v>16</v>
      </c>
      <c r="F202" s="220"/>
      <c r="G202" s="225">
        <f>E202+F202</f>
        <v>16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8">
        <f>$C$4-$C$3+1</f>
        <v>365</v>
      </c>
      <c r="D203" s="35"/>
      <c r="E203" s="225">
        <f>C203</f>
        <v>365</v>
      </c>
      <c r="F203" s="295"/>
      <c r="G203" s="225">
        <f>E203+F203</f>
        <v>365</v>
      </c>
      <c r="H203" s="41"/>
      <c r="I203" s="41"/>
      <c r="J203" s="133"/>
      <c r="K203" s="133"/>
    </row>
    <row r="204" spans="1:11">
      <c r="A204" s="40"/>
      <c r="B204" s="115"/>
      <c r="C204" s="286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74">
        <f>'[17]Sch D'!G28</f>
        <v>5840</v>
      </c>
      <c r="D205" s="275"/>
      <c r="E205" s="254">
        <f>E201*E203</f>
        <v>5840</v>
      </c>
      <c r="F205" s="254">
        <f>G201*F203</f>
        <v>0</v>
      </c>
      <c r="G205" s="218">
        <f>G201*G203</f>
        <v>5840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9">
        <f>'[17]Sch D'!G30</f>
        <v>0.82191780821917804</v>
      </c>
      <c r="D206" s="35"/>
      <c r="E206" s="260">
        <f>IFERROR(E198/E205,"0")</f>
        <v>0.82191780821917804</v>
      </c>
      <c r="F206" s="293" t="str">
        <f>IFERROR(F198/F205,"")</f>
        <v/>
      </c>
      <c r="G206" s="227">
        <f>G198/G205</f>
        <v>0.82191780821917804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9">
        <f>'[17]Sch D'!G32</f>
        <v>0.82191780821917804</v>
      </c>
      <c r="D207" s="35"/>
      <c r="E207" s="260">
        <f>IFERROR((E194+E195)/E205,"0")</f>
        <v>0.82191780821917804</v>
      </c>
      <c r="F207" s="293" t="str">
        <f>IFERROR(((F194+F195)/F205),"")</f>
        <v/>
      </c>
      <c r="G207" s="227">
        <f>(G194+G195)/G205</f>
        <v>0.82191780821917804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9">
        <f>'[17]Sch D'!G34</f>
        <v>1</v>
      </c>
      <c r="D208" s="35"/>
      <c r="E208" s="260">
        <f>IFERROR(E207/E206,"0")</f>
        <v>1</v>
      </c>
      <c r="F208" s="293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phoneticPr fontId="0" type="noConversion"/>
  <conditionalFormatting sqref="D2">
    <cfRule type="cellIs" dxfId="5" priority="2" stopIfTrue="1" operator="equal">
      <formula>0</formula>
    </cfRule>
  </conditionalFormatting>
  <conditionalFormatting sqref="C2">
    <cfRule type="cellIs" dxfId="4" priority="1" stopIfTrue="1" operator="equal">
      <formula>0</formula>
    </cfRule>
  </conditionalFormatting>
  <printOptions horizontalCentered="1" gridLinesSet="0"/>
  <pageMargins left="0.25" right="0.2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3" manualBreakCount="3">
    <brk id="42" min="1" max="25" man="1"/>
    <brk id="123" min="1" max="25" man="1"/>
    <brk id="181" min="1" max="2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>
    <tabColor rgb="FFFFFF00"/>
    <pageSetUpPr fitToPage="1"/>
  </sheetPr>
  <dimension ref="A1:P213"/>
  <sheetViews>
    <sheetView showGridLines="0" topLeftCell="A136" zoomScale="87" zoomScaleNormal="87" workbookViewId="0">
      <selection activeCell="I138" sqref="I138"/>
    </sheetView>
  </sheetViews>
  <sheetFormatPr defaultColWidth="11.69921875" defaultRowHeight="13"/>
  <cols>
    <col min="1" max="1" width="29.69921875" style="49" customWidth="1"/>
    <col min="2" max="2" width="64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2" width="11.69921875" style="50"/>
    <col min="13" max="13" width="15" style="50" customWidth="1"/>
    <col min="14" max="14" width="16" style="50" customWidth="1"/>
    <col min="15" max="15" width="19" style="50" customWidth="1"/>
    <col min="16" max="16" width="23.09765625" style="50" customWidth="1"/>
    <col min="17" max="16384" width="11.69921875" style="50"/>
  </cols>
  <sheetData>
    <row r="1" spans="1:16" ht="22.5">
      <c r="A1" s="157" t="str">
        <f>BUNGALOW!A2</f>
        <v>Schedules revised 9/24/18</v>
      </c>
      <c r="B1" s="153" t="s">
        <v>333</v>
      </c>
      <c r="C1" s="277"/>
      <c r="F1"/>
    </row>
    <row r="2" spans="1:16" ht="23" customHeight="1">
      <c r="A2" s="154" t="s">
        <v>401</v>
      </c>
      <c r="B2" s="155" t="s">
        <v>184</v>
      </c>
      <c r="C2" s="262" t="s">
        <v>399</v>
      </c>
      <c r="D2" s="230"/>
      <c r="E2" s="24"/>
      <c r="F2"/>
    </row>
    <row r="3" spans="1:16">
      <c r="A3" s="23"/>
      <c r="B3" s="50" t="s">
        <v>185</v>
      </c>
      <c r="C3" s="266">
        <f>'[18]Sch A pg 1'!C39</f>
        <v>42917</v>
      </c>
      <c r="D3" s="24"/>
      <c r="E3" s="157"/>
      <c r="F3"/>
    </row>
    <row r="4" spans="1:16">
      <c r="A4" s="23"/>
      <c r="B4" s="158" t="s">
        <v>186</v>
      </c>
      <c r="C4" s="159">
        <f>'[18]Sch A pg 1'!G39</f>
        <v>43281</v>
      </c>
      <c r="D4" s="24"/>
      <c r="E4" s="160"/>
      <c r="F4"/>
      <c r="G4" s="161"/>
    </row>
    <row r="5" spans="1:16">
      <c r="A5" s="23"/>
      <c r="B5" s="158"/>
      <c r="C5" s="162"/>
      <c r="D5" s="24"/>
      <c r="E5" s="157"/>
      <c r="F5"/>
      <c r="G5" s="161"/>
    </row>
    <row r="6" spans="1:16">
      <c r="A6" s="23"/>
      <c r="B6" s="158"/>
      <c r="C6" s="162"/>
      <c r="D6" s="24"/>
      <c r="F6"/>
    </row>
    <row r="7" spans="1:16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51">
        <v>7</v>
      </c>
      <c r="K7" s="51">
        <v>8</v>
      </c>
      <c r="M7" s="157">
        <v>9</v>
      </c>
      <c r="N7" s="157">
        <v>10</v>
      </c>
      <c r="O7" s="157">
        <v>11</v>
      </c>
      <c r="P7" s="157">
        <v>12</v>
      </c>
    </row>
    <row r="8" spans="1:16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  <c r="M8" s="167" t="s">
        <v>352</v>
      </c>
      <c r="N8" s="167" t="s">
        <v>353</v>
      </c>
      <c r="O8" s="167" t="s">
        <v>354</v>
      </c>
      <c r="P8" s="167" t="s">
        <v>355</v>
      </c>
    </row>
    <row r="9" spans="1:16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  <c r="M9" s="233" t="s">
        <v>356</v>
      </c>
      <c r="N9" s="233" t="s">
        <v>352</v>
      </c>
      <c r="O9" s="233" t="s">
        <v>357</v>
      </c>
      <c r="P9" s="233" t="s">
        <v>358</v>
      </c>
    </row>
    <row r="10" spans="1:16">
      <c r="A10" s="23"/>
      <c r="C10" s="162"/>
      <c r="D10" s="24"/>
      <c r="F10"/>
      <c r="G10" s="24"/>
    </row>
    <row r="11" spans="1:16" s="41" customFormat="1">
      <c r="A11" s="40" t="s">
        <v>335</v>
      </c>
      <c r="B11" s="171" t="s">
        <v>190</v>
      </c>
      <c r="C11" s="27"/>
      <c r="D11" s="27"/>
      <c r="E11" s="27"/>
      <c r="F11"/>
      <c r="G11" s="27"/>
      <c r="H11" s="172"/>
      <c r="J11" s="133"/>
      <c r="K11" s="133"/>
    </row>
    <row r="12" spans="1:16" s="41" customFormat="1">
      <c r="A12" s="127" t="s">
        <v>62</v>
      </c>
      <c r="B12" s="113" t="s">
        <v>191</v>
      </c>
      <c r="C12" s="267">
        <f>'[18]Sch B'!E10</f>
        <v>5368620</v>
      </c>
      <c r="D12" s="267">
        <f>'[18]Sch B'!G10</f>
        <v>0</v>
      </c>
      <c r="E12" s="253">
        <f>SUM(C12:D12)</f>
        <v>5368620</v>
      </c>
      <c r="F12" s="174"/>
      <c r="G12" s="174">
        <f>IF(ISERROR(E12+F12)," ",(E12+F12))</f>
        <v>5368620</v>
      </c>
      <c r="H12" s="175">
        <f t="shared" ref="H12:H17" si="0">IF(ISERROR(G12/$G$17),"",(G12/$G$17))</f>
        <v>0.99290032491167024</v>
      </c>
      <c r="J12" s="240" t="s">
        <v>346</v>
      </c>
      <c r="K12" s="241">
        <f>G17</f>
        <v>5407008</v>
      </c>
      <c r="M12" s="231">
        <f>IFERROR(G12/G$194,0)</f>
        <v>185.03550010339836</v>
      </c>
      <c r="N12" s="235">
        <f>SUMMARY!M12</f>
        <v>184.6118644900132</v>
      </c>
    </row>
    <row r="13" spans="1:16" s="41" customFormat="1">
      <c r="A13" s="127" t="s">
        <v>64</v>
      </c>
      <c r="B13" s="113" t="s">
        <v>192</v>
      </c>
      <c r="C13" s="267">
        <f>'[18]Sch B'!E15</f>
        <v>0</v>
      </c>
      <c r="D13" s="267">
        <f>'[18]Sch B'!G15</f>
        <v>0</v>
      </c>
      <c r="E13" s="253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42" t="s">
        <v>347</v>
      </c>
      <c r="K13" s="243">
        <f>G183</f>
        <v>5120426</v>
      </c>
      <c r="M13" s="231">
        <f>IFERROR(G13/G$195,0)</f>
        <v>0</v>
      </c>
      <c r="N13" s="235">
        <f>SUMMARY!M13</f>
        <v>273.59202306583376</v>
      </c>
    </row>
    <row r="14" spans="1:16" s="41" customFormat="1">
      <c r="A14" s="127" t="s">
        <v>66</v>
      </c>
      <c r="B14" s="113" t="s">
        <v>193</v>
      </c>
      <c r="C14" s="267">
        <f>'[18]Sch B'!E20</f>
        <v>0</v>
      </c>
      <c r="D14" s="267">
        <f>'[18]Sch B'!G20</f>
        <v>0</v>
      </c>
      <c r="E14" s="253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42" t="s">
        <v>348</v>
      </c>
      <c r="K14" s="243">
        <f>G198</f>
        <v>29200</v>
      </c>
      <c r="M14" s="231">
        <f>IFERROR(G14/G$196,0)</f>
        <v>0</v>
      </c>
      <c r="N14" s="235">
        <f>SUMMARY!M14</f>
        <v>185.53</v>
      </c>
    </row>
    <row r="15" spans="1:16" s="41" customFormat="1">
      <c r="A15" s="127" t="s">
        <v>68</v>
      </c>
      <c r="B15" s="179" t="s">
        <v>194</v>
      </c>
      <c r="C15" s="267">
        <f>'[18]Sch B'!E25</f>
        <v>34412</v>
      </c>
      <c r="D15" s="267">
        <f>'[18]Sch B'!G25</f>
        <v>0</v>
      </c>
      <c r="E15" s="253">
        <f t="shared" si="1"/>
        <v>34412</v>
      </c>
      <c r="F15" s="177"/>
      <c r="G15" s="177">
        <f>IF(ISERROR(E15+F15),"",(E15+F15))</f>
        <v>34412</v>
      </c>
      <c r="H15" s="178">
        <f t="shared" si="0"/>
        <v>6.3643331025217643E-3</v>
      </c>
      <c r="J15" s="242" t="s">
        <v>349</v>
      </c>
      <c r="K15" s="243">
        <f>G201</f>
        <v>83</v>
      </c>
      <c r="M15" s="231">
        <f>IFERROR(G15/G$197,0)</f>
        <v>185.01075268817203</v>
      </c>
      <c r="N15" s="235">
        <f>SUMMARY!M15</f>
        <v>261.3311004784689</v>
      </c>
    </row>
    <row r="16" spans="1:16" s="41" customFormat="1">
      <c r="A16" s="127" t="s">
        <v>145</v>
      </c>
      <c r="B16" s="115" t="s">
        <v>195</v>
      </c>
      <c r="C16" s="267">
        <f>'[18]Sch B'!E40</f>
        <v>3976</v>
      </c>
      <c r="D16" s="267">
        <f>'[18]Sch B'!G40</f>
        <v>0</v>
      </c>
      <c r="E16" s="253">
        <f t="shared" si="1"/>
        <v>3976</v>
      </c>
      <c r="F16" s="177"/>
      <c r="G16" s="177">
        <f>IF(ISERROR(E16+F16),"",(E16+F16))</f>
        <v>3976</v>
      </c>
      <c r="H16" s="178">
        <f t="shared" si="0"/>
        <v>7.3534198580804764E-4</v>
      </c>
      <c r="J16" s="242" t="s">
        <v>350</v>
      </c>
      <c r="K16" s="243">
        <f>G205</f>
        <v>30295</v>
      </c>
      <c r="M16" s="238" t="s">
        <v>196</v>
      </c>
      <c r="N16" s="236" t="str">
        <f>SUMMARY!M16</f>
        <v>n/a</v>
      </c>
    </row>
    <row r="17" spans="1:14" s="41" customFormat="1">
      <c r="A17" s="40"/>
      <c r="B17" s="179" t="s">
        <v>91</v>
      </c>
      <c r="C17" s="267">
        <f>SUM(C12:C16)</f>
        <v>5407008</v>
      </c>
      <c r="D17" s="267">
        <f>SUM(D12:D16)</f>
        <v>0</v>
      </c>
      <c r="E17" s="177">
        <f>SUM(E12:E16)</f>
        <v>5407008</v>
      </c>
      <c r="F17" s="177">
        <f>SUM(F12:F16)</f>
        <v>0</v>
      </c>
      <c r="G17" s="177">
        <f>IF(ISERROR(E17+F17),"",(E17+F17))</f>
        <v>5407008</v>
      </c>
      <c r="H17" s="178">
        <f t="shared" si="0"/>
        <v>1</v>
      </c>
      <c r="J17" s="242"/>
      <c r="K17" s="243"/>
      <c r="M17" s="231">
        <f>IFERROR(G17/G$198,0)</f>
        <v>185.17150684931508</v>
      </c>
      <c r="N17" s="235">
        <f>SUMMARY!M17</f>
        <v>186.80187329400172</v>
      </c>
    </row>
    <row r="18" spans="1:14" s="41" customFormat="1">
      <c r="A18" s="40"/>
      <c r="B18" s="179"/>
      <c r="C18" s="27"/>
      <c r="D18" s="27"/>
      <c r="E18" s="27"/>
      <c r="F18" s="27"/>
      <c r="G18" s="27"/>
      <c r="H18" s="180"/>
      <c r="J18" s="242" t="s">
        <v>188</v>
      </c>
      <c r="K18" s="243">
        <f>J183</f>
        <v>141612</v>
      </c>
    </row>
    <row r="19" spans="1:14">
      <c r="A19" s="30" t="s">
        <v>336</v>
      </c>
      <c r="B19" s="181" t="s">
        <v>157</v>
      </c>
      <c r="C19" s="162"/>
      <c r="D19" s="24"/>
      <c r="F19"/>
      <c r="G19" s="24"/>
      <c r="J19" s="244" t="s">
        <v>309</v>
      </c>
      <c r="K19" s="245">
        <f>K183</f>
        <v>151839</v>
      </c>
    </row>
    <row r="20" spans="1:14">
      <c r="A20" s="182" t="s">
        <v>197</v>
      </c>
      <c r="B20" s="158" t="s">
        <v>19</v>
      </c>
      <c r="F20"/>
    </row>
    <row r="21" spans="1:14" s="41" customFormat="1">
      <c r="A21" s="127" t="s">
        <v>198</v>
      </c>
      <c r="B21" s="113" t="s">
        <v>20</v>
      </c>
      <c r="C21" s="267">
        <f>'[18]Sch C'!D10</f>
        <v>116127</v>
      </c>
      <c r="D21" s="267">
        <f>'[18]Sch C'!F10</f>
        <v>-30294</v>
      </c>
      <c r="E21" s="253">
        <f t="shared" ref="E21:E56" si="2">SUM(C21:D21)</f>
        <v>85833</v>
      </c>
      <c r="F21" s="174"/>
      <c r="G21" s="174">
        <f t="shared" ref="G21:G57" si="3">IF(ISERROR(E21+F21),"",(E21+F21))</f>
        <v>85833</v>
      </c>
      <c r="H21" s="175">
        <f>IF(ISERROR(G21/$G$183),"",(G21/$G$183))</f>
        <v>1.6762863089906974E-2</v>
      </c>
      <c r="J21" s="255">
        <v>2080</v>
      </c>
      <c r="K21" s="255">
        <v>2080</v>
      </c>
      <c r="M21" s="231">
        <f>IFERROR(G21/G$198,0)</f>
        <v>2.9394863013698629</v>
      </c>
      <c r="N21" s="237">
        <f>SUMMARY!M21</f>
        <v>4.89361837414104</v>
      </c>
    </row>
    <row r="22" spans="1:14" s="41" customFormat="1">
      <c r="A22" s="127" t="s">
        <v>199</v>
      </c>
      <c r="B22" s="113" t="s">
        <v>200</v>
      </c>
      <c r="C22" s="267">
        <f>'[18]Sch C'!D11</f>
        <v>0</v>
      </c>
      <c r="D22" s="267">
        <f>'[18]Sch C'!F11</f>
        <v>0</v>
      </c>
      <c r="E22" s="253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  <c r="M22" s="231">
        <f t="shared" ref="M22:M57" si="5">IFERROR(G22/G$198,0)</f>
        <v>0</v>
      </c>
      <c r="N22" s="237">
        <f>SUMMARY!M22</f>
        <v>0.49748613628002669</v>
      </c>
    </row>
    <row r="23" spans="1:14" s="41" customFormat="1">
      <c r="A23" s="127" t="s">
        <v>201</v>
      </c>
      <c r="B23" s="113" t="s">
        <v>22</v>
      </c>
      <c r="C23" s="267">
        <f>'[18]Sch C'!D12</f>
        <v>72329</v>
      </c>
      <c r="D23" s="267">
        <f>'[18]Sch C'!F12</f>
        <v>0</v>
      </c>
      <c r="E23" s="253">
        <f t="shared" si="2"/>
        <v>72329</v>
      </c>
      <c r="F23" s="177"/>
      <c r="G23" s="177">
        <f t="shared" si="3"/>
        <v>72329</v>
      </c>
      <c r="H23" s="175">
        <f t="shared" si="4"/>
        <v>1.41255825198919E-2</v>
      </c>
      <c r="J23" s="183">
        <v>4385</v>
      </c>
      <c r="K23" s="183">
        <v>5042</v>
      </c>
      <c r="M23" s="231">
        <f t="shared" si="5"/>
        <v>2.4770205479452057</v>
      </c>
      <c r="N23" s="237">
        <f>SUMMARY!M23</f>
        <v>3.2351822835056927</v>
      </c>
    </row>
    <row r="24" spans="1:14" s="41" customFormat="1">
      <c r="A24" s="127" t="s">
        <v>202</v>
      </c>
      <c r="B24" s="113" t="s">
        <v>23</v>
      </c>
      <c r="C24" s="267">
        <f>'[18]Sch C'!D13</f>
        <v>192771</v>
      </c>
      <c r="D24" s="267">
        <f>'[18]Sch C'!F13</f>
        <v>-152055</v>
      </c>
      <c r="E24" s="253">
        <f t="shared" si="2"/>
        <v>40716</v>
      </c>
      <c r="F24" s="177"/>
      <c r="G24" s="177">
        <f t="shared" si="3"/>
        <v>40716</v>
      </c>
      <c r="H24" s="175">
        <f t="shared" si="4"/>
        <v>7.9516821451965126E-3</v>
      </c>
      <c r="J24" s="133"/>
      <c r="K24" s="133"/>
      <c r="M24" s="231">
        <f t="shared" si="5"/>
        <v>1.3943835616438356</v>
      </c>
      <c r="N24" s="237">
        <f>SUMMARY!M24</f>
        <v>2.430674269571576</v>
      </c>
    </row>
    <row r="25" spans="1:14" s="41" customFormat="1">
      <c r="A25" s="127" t="s">
        <v>164</v>
      </c>
      <c r="B25" s="113" t="s">
        <v>163</v>
      </c>
      <c r="C25" s="267">
        <f>'[18]Sch C'!D14</f>
        <v>0</v>
      </c>
      <c r="D25" s="267">
        <f>'[18]Sch C'!F14</f>
        <v>0</v>
      </c>
      <c r="E25" s="253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  <c r="M25" s="231">
        <f t="shared" si="5"/>
        <v>0</v>
      </c>
      <c r="N25" s="237">
        <f>SUMMARY!M25</f>
        <v>8.9708827817366776E-2</v>
      </c>
    </row>
    <row r="26" spans="1:14" s="41" customFormat="1">
      <c r="A26" s="127" t="s">
        <v>203</v>
      </c>
      <c r="B26" s="113" t="s">
        <v>24</v>
      </c>
      <c r="C26" s="267">
        <f>'[18]Sch C'!D15</f>
        <v>0</v>
      </c>
      <c r="D26" s="267">
        <f>'[18]Sch C'!F15</f>
        <v>0</v>
      </c>
      <c r="E26" s="253">
        <f t="shared" si="2"/>
        <v>0</v>
      </c>
      <c r="F26" s="177"/>
      <c r="G26" s="177">
        <f t="shared" si="3"/>
        <v>0</v>
      </c>
      <c r="H26" s="175">
        <f t="shared" si="4"/>
        <v>0</v>
      </c>
      <c r="J26" s="133"/>
      <c r="K26" s="133"/>
      <c r="M26" s="231">
        <f t="shared" si="5"/>
        <v>0</v>
      </c>
      <c r="N26" s="237">
        <f>SUMMARY!M26</f>
        <v>1.9962086756684334</v>
      </c>
    </row>
    <row r="27" spans="1:14" s="41" customFormat="1">
      <c r="A27" s="127" t="s">
        <v>204</v>
      </c>
      <c r="B27" s="113" t="s">
        <v>165</v>
      </c>
      <c r="C27" s="267">
        <f>'[18]Sch C'!D16</f>
        <v>270257</v>
      </c>
      <c r="D27" s="267">
        <f>'[18]Sch C'!F16</f>
        <v>-6698</v>
      </c>
      <c r="E27" s="253">
        <f t="shared" si="2"/>
        <v>263559</v>
      </c>
      <c r="F27" s="177"/>
      <c r="G27" s="177">
        <f t="shared" si="3"/>
        <v>263559</v>
      </c>
      <c r="H27" s="175">
        <f t="shared" si="4"/>
        <v>5.1472084549215244E-2</v>
      </c>
      <c r="J27" s="133"/>
      <c r="K27" s="133"/>
      <c r="M27" s="231">
        <f t="shared" si="5"/>
        <v>9.0259931506849309</v>
      </c>
      <c r="N27" s="237">
        <f>SUMMARY!M27</f>
        <v>6.3970053910681761</v>
      </c>
    </row>
    <row r="28" spans="1:14" s="41" customFormat="1">
      <c r="A28" s="127" t="s">
        <v>205</v>
      </c>
      <c r="B28" s="113" t="s">
        <v>25</v>
      </c>
      <c r="C28" s="267">
        <f>'[18]Sch C'!D17</f>
        <v>0</v>
      </c>
      <c r="D28" s="267">
        <f>'[18]Sch C'!F17</f>
        <v>0</v>
      </c>
      <c r="E28" s="253">
        <f t="shared" si="2"/>
        <v>0</v>
      </c>
      <c r="F28" s="177"/>
      <c r="G28" s="177">
        <f t="shared" si="3"/>
        <v>0</v>
      </c>
      <c r="H28" s="175">
        <f t="shared" si="4"/>
        <v>0</v>
      </c>
      <c r="J28" s="133"/>
      <c r="K28" s="133"/>
      <c r="M28" s="231">
        <f t="shared" si="5"/>
        <v>0</v>
      </c>
      <c r="N28" s="237">
        <f>SUMMARY!M28</f>
        <v>0.11687604176601765</v>
      </c>
    </row>
    <row r="29" spans="1:14" s="41" customFormat="1">
      <c r="A29" s="127" t="s">
        <v>206</v>
      </c>
      <c r="B29" s="113" t="s">
        <v>26</v>
      </c>
      <c r="C29" s="267">
        <f>'[18]Sch C'!D18</f>
        <v>12855</v>
      </c>
      <c r="D29" s="267">
        <f>'[18]Sch C'!F18</f>
        <v>0</v>
      </c>
      <c r="E29" s="253">
        <f t="shared" si="2"/>
        <v>12855</v>
      </c>
      <c r="F29" s="177"/>
      <c r="G29" s="177">
        <f t="shared" si="3"/>
        <v>12855</v>
      </c>
      <c r="H29" s="175">
        <f t="shared" si="4"/>
        <v>2.5105333032837502E-3</v>
      </c>
      <c r="J29" s="133"/>
      <c r="K29" s="133"/>
      <c r="M29" s="231">
        <f t="shared" si="5"/>
        <v>0.44023972602739725</v>
      </c>
      <c r="N29" s="237">
        <f>SUMMARY!M29</f>
        <v>0.78350101508318237</v>
      </c>
    </row>
    <row r="30" spans="1:14" s="41" customFormat="1">
      <c r="A30" s="127" t="s">
        <v>207</v>
      </c>
      <c r="B30" s="113" t="s">
        <v>208</v>
      </c>
      <c r="C30" s="267">
        <f>'[18]Sch C'!D19</f>
        <v>12549</v>
      </c>
      <c r="D30" s="267">
        <f>'[18]Sch C'!F19</f>
        <v>-1318</v>
      </c>
      <c r="E30" s="253">
        <f t="shared" si="2"/>
        <v>11231</v>
      </c>
      <c r="F30" s="177"/>
      <c r="G30" s="177">
        <f t="shared" si="3"/>
        <v>11231</v>
      </c>
      <c r="H30" s="175">
        <f t="shared" si="4"/>
        <v>2.193372192079331E-3</v>
      </c>
      <c r="J30" s="133"/>
      <c r="K30" s="133"/>
      <c r="M30" s="231">
        <f t="shared" si="5"/>
        <v>0.38462328767123288</v>
      </c>
      <c r="N30" s="237">
        <f>SUMMARY!M30</f>
        <v>0.40083114193451697</v>
      </c>
    </row>
    <row r="31" spans="1:14" s="41" customFormat="1">
      <c r="A31" s="127" t="s">
        <v>209</v>
      </c>
      <c r="B31" s="113" t="s">
        <v>210</v>
      </c>
      <c r="C31" s="267">
        <f>'[18]Sch C'!D20</f>
        <v>16277</v>
      </c>
      <c r="D31" s="267">
        <f>'[18]Sch C'!F20</f>
        <v>0</v>
      </c>
      <c r="E31" s="253">
        <f t="shared" si="2"/>
        <v>16277</v>
      </c>
      <c r="F31" s="177"/>
      <c r="G31" s="177">
        <f t="shared" si="3"/>
        <v>16277</v>
      </c>
      <c r="H31" s="175">
        <f t="shared" si="4"/>
        <v>3.1788370733216338E-3</v>
      </c>
      <c r="J31" s="133"/>
      <c r="K31" s="133"/>
      <c r="M31" s="231">
        <f t="shared" si="5"/>
        <v>0.55743150684931508</v>
      </c>
      <c r="N31" s="237">
        <f>SUMMARY!M31</f>
        <v>0.43509517256414104</v>
      </c>
    </row>
    <row r="32" spans="1:14" s="41" customFormat="1">
      <c r="A32" s="127" t="s">
        <v>211</v>
      </c>
      <c r="B32" s="113" t="s">
        <v>29</v>
      </c>
      <c r="C32" s="267">
        <f>'[18]Sch C'!D21</f>
        <v>309</v>
      </c>
      <c r="D32" s="267">
        <f>'[18]Sch C'!F21</f>
        <v>0</v>
      </c>
      <c r="E32" s="253">
        <f t="shared" si="2"/>
        <v>309</v>
      </c>
      <c r="F32" s="177"/>
      <c r="G32" s="177">
        <f t="shared" si="3"/>
        <v>309</v>
      </c>
      <c r="H32" s="175">
        <f t="shared" si="4"/>
        <v>6.0346541479165991E-5</v>
      </c>
      <c r="J32" s="133"/>
      <c r="K32" s="133"/>
      <c r="M32" s="231">
        <f t="shared" si="5"/>
        <v>1.0582191780821917E-2</v>
      </c>
      <c r="N32" s="237">
        <f>SUMMARY!M32</f>
        <v>0.49005045894476768</v>
      </c>
    </row>
    <row r="33" spans="1:14" s="41" customFormat="1">
      <c r="A33" s="40">
        <v>130</v>
      </c>
      <c r="B33" s="113" t="s">
        <v>166</v>
      </c>
      <c r="C33" s="267">
        <f>'[18]Sch C'!D22</f>
        <v>0</v>
      </c>
      <c r="D33" s="267">
        <f>'[18]Sch C'!F22</f>
        <v>0</v>
      </c>
      <c r="E33" s="253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  <c r="M33" s="231">
        <f t="shared" si="5"/>
        <v>0</v>
      </c>
      <c r="N33" s="237">
        <f>SUMMARY!M33</f>
        <v>0</v>
      </c>
    </row>
    <row r="34" spans="1:14" s="41" customFormat="1">
      <c r="A34" s="40">
        <v>140</v>
      </c>
      <c r="B34" s="113" t="s">
        <v>212</v>
      </c>
      <c r="C34" s="267">
        <f>'[18]Sch C'!D23</f>
        <v>2393</v>
      </c>
      <c r="D34" s="267">
        <f>'[18]Sch C'!F23</f>
        <v>0</v>
      </c>
      <c r="E34" s="253">
        <f t="shared" si="2"/>
        <v>2393</v>
      </c>
      <c r="F34" s="177"/>
      <c r="G34" s="177">
        <f t="shared" si="3"/>
        <v>2393</v>
      </c>
      <c r="H34" s="175">
        <f t="shared" si="4"/>
        <v>4.6734392802473855E-4</v>
      </c>
      <c r="J34" s="133"/>
      <c r="K34" s="133"/>
      <c r="M34" s="231">
        <f t="shared" si="5"/>
        <v>8.1952054794520543E-2</v>
      </c>
      <c r="N34" s="237">
        <f>SUMMARY!M34</f>
        <v>0.62292362123544942</v>
      </c>
    </row>
    <row r="35" spans="1:14" s="41" customFormat="1">
      <c r="A35" s="40">
        <v>150</v>
      </c>
      <c r="B35" s="113" t="s">
        <v>31</v>
      </c>
      <c r="C35" s="267">
        <f>'[18]Sch C'!D24</f>
        <v>48185</v>
      </c>
      <c r="D35" s="267">
        <f>'[18]Sch C'!F24</f>
        <v>-13250</v>
      </c>
      <c r="E35" s="253">
        <f t="shared" si="2"/>
        <v>34935</v>
      </c>
      <c r="F35" s="177"/>
      <c r="G35" s="177">
        <f t="shared" si="3"/>
        <v>34935</v>
      </c>
      <c r="H35" s="175">
        <f t="shared" si="4"/>
        <v>6.8226745196591065E-3</v>
      </c>
      <c r="J35" s="133"/>
      <c r="K35" s="133"/>
      <c r="M35" s="231">
        <f t="shared" si="5"/>
        <v>1.1964041095890412</v>
      </c>
      <c r="N35" s="237">
        <f>SUMMARY!M35</f>
        <v>0.42186212127405426</v>
      </c>
    </row>
    <row r="36" spans="1:14" s="41" customFormat="1">
      <c r="A36" s="40">
        <v>160</v>
      </c>
      <c r="B36" s="113" t="s">
        <v>32</v>
      </c>
      <c r="C36" s="267">
        <f>'[18]Sch C'!D25</f>
        <v>60000</v>
      </c>
      <c r="D36" s="267">
        <f>'[18]Sch C'!F25</f>
        <v>0</v>
      </c>
      <c r="E36" s="253">
        <f t="shared" si="2"/>
        <v>60000</v>
      </c>
      <c r="F36" s="177"/>
      <c r="G36" s="177">
        <f t="shared" si="3"/>
        <v>60000</v>
      </c>
      <c r="H36" s="175">
        <f t="shared" si="4"/>
        <v>1.171777504449825E-2</v>
      </c>
      <c r="J36" s="133"/>
      <c r="K36" s="133"/>
      <c r="M36" s="231">
        <f t="shared" si="5"/>
        <v>2.0547945205479454</v>
      </c>
      <c r="N36" s="237">
        <f>SUMMARY!M36</f>
        <v>0.28779311378469336</v>
      </c>
    </row>
    <row r="37" spans="1:14" s="41" customFormat="1">
      <c r="A37" s="40">
        <v>170</v>
      </c>
      <c r="B37" s="113" t="s">
        <v>33</v>
      </c>
      <c r="C37" s="267">
        <f>'[18]Sch C'!D26</f>
        <v>245339</v>
      </c>
      <c r="D37" s="267">
        <f>'[18]Sch C'!F26</f>
        <v>0</v>
      </c>
      <c r="E37" s="253">
        <f t="shared" si="2"/>
        <v>245339</v>
      </c>
      <c r="F37" s="177"/>
      <c r="G37" s="177">
        <f t="shared" si="3"/>
        <v>245339</v>
      </c>
      <c r="H37" s="175">
        <f t="shared" si="4"/>
        <v>4.7913786860702606E-2</v>
      </c>
      <c r="J37" s="133"/>
      <c r="K37" s="133"/>
      <c r="M37" s="231">
        <f t="shared" si="5"/>
        <v>8.4020205479452059</v>
      </c>
      <c r="N37" s="237">
        <f>SUMMARY!M37</f>
        <v>7.4287387080511769</v>
      </c>
    </row>
    <row r="38" spans="1:14" s="41" customFormat="1">
      <c r="A38" s="40">
        <v>180</v>
      </c>
      <c r="B38" s="113" t="s">
        <v>213</v>
      </c>
      <c r="C38" s="267">
        <f>'[18]Sch C'!D27</f>
        <v>0</v>
      </c>
      <c r="D38" s="267">
        <f>'[18]Sch C'!F27</f>
        <v>0</v>
      </c>
      <c r="E38" s="253">
        <f t="shared" si="2"/>
        <v>0</v>
      </c>
      <c r="F38" s="177"/>
      <c r="G38" s="177">
        <f t="shared" si="3"/>
        <v>0</v>
      </c>
      <c r="H38" s="175">
        <f t="shared" si="4"/>
        <v>0</v>
      </c>
      <c r="J38" s="133"/>
      <c r="K38" s="133"/>
      <c r="M38" s="231">
        <f t="shared" si="5"/>
        <v>0</v>
      </c>
      <c r="N38" s="237">
        <f>SUMMARY!M38</f>
        <v>3.4646492172278012E-2</v>
      </c>
    </row>
    <row r="39" spans="1:14" s="41" customFormat="1">
      <c r="A39" s="40">
        <v>190</v>
      </c>
      <c r="B39" s="113" t="s">
        <v>35</v>
      </c>
      <c r="C39" s="267">
        <f>'[18]Sch C'!D28</f>
        <v>0</v>
      </c>
      <c r="D39" s="267">
        <f>'[18]Sch C'!F28</f>
        <v>0</v>
      </c>
      <c r="E39" s="253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  <c r="M39" s="231">
        <f t="shared" si="5"/>
        <v>0</v>
      </c>
      <c r="N39" s="237">
        <f>SUMMARY!M39</f>
        <v>0</v>
      </c>
    </row>
    <row r="40" spans="1:14" s="41" customFormat="1">
      <c r="A40" s="40">
        <v>200</v>
      </c>
      <c r="B40" s="113" t="s">
        <v>36</v>
      </c>
      <c r="C40" s="267">
        <f>'[18]Sch C'!D29</f>
        <v>11693</v>
      </c>
      <c r="D40" s="267">
        <f>'[18]Sch C'!F29</f>
        <v>-11693</v>
      </c>
      <c r="E40" s="253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  <c r="M40" s="231">
        <f t="shared" si="5"/>
        <v>0</v>
      </c>
      <c r="N40" s="237">
        <f>SUMMARY!M40</f>
        <v>0</v>
      </c>
    </row>
    <row r="41" spans="1:14" s="41" customFormat="1">
      <c r="A41" s="40">
        <v>210</v>
      </c>
      <c r="B41" s="113" t="s">
        <v>37</v>
      </c>
      <c r="C41" s="267">
        <f>'[18]Sch C'!D30</f>
        <v>0</v>
      </c>
      <c r="D41" s="267">
        <f>'[18]Sch C'!F30</f>
        <v>0</v>
      </c>
      <c r="E41" s="253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  <c r="M41" s="231">
        <f t="shared" si="5"/>
        <v>0</v>
      </c>
      <c r="N41" s="237">
        <f>SUMMARY!M41</f>
        <v>0</v>
      </c>
    </row>
    <row r="42" spans="1:14" s="41" customFormat="1">
      <c r="A42" s="40">
        <v>220</v>
      </c>
      <c r="B42" s="113" t="s">
        <v>214</v>
      </c>
      <c r="C42" s="267">
        <f>'[18]Sch C'!D31</f>
        <v>56774</v>
      </c>
      <c r="D42" s="267">
        <f>'[18]Sch C'!F31</f>
        <v>-33264</v>
      </c>
      <c r="E42" s="253">
        <f t="shared" si="2"/>
        <v>23510</v>
      </c>
      <c r="F42" s="177"/>
      <c r="G42" s="177">
        <f t="shared" si="3"/>
        <v>23510</v>
      </c>
      <c r="H42" s="175">
        <f t="shared" si="4"/>
        <v>4.5914148549358975E-3</v>
      </c>
      <c r="J42" s="133"/>
      <c r="K42" s="133"/>
      <c r="M42" s="231">
        <f t="shared" si="5"/>
        <v>0.80513698630136987</v>
      </c>
      <c r="N42" s="237">
        <f>SUMMARY!M42</f>
        <v>1.5147902388511165</v>
      </c>
    </row>
    <row r="43" spans="1:14" s="41" customFormat="1">
      <c r="A43" s="40">
        <v>230</v>
      </c>
      <c r="B43" s="113" t="s">
        <v>148</v>
      </c>
      <c r="C43" s="267">
        <f>'[18]Sch C'!D32</f>
        <v>66873</v>
      </c>
      <c r="D43" s="267">
        <f>'[18]Sch C'!F32</f>
        <v>-30093</v>
      </c>
      <c r="E43" s="253">
        <f t="shared" si="2"/>
        <v>36780</v>
      </c>
      <c r="F43" s="177"/>
      <c r="G43" s="177">
        <f t="shared" si="3"/>
        <v>36780</v>
      </c>
      <c r="H43" s="175">
        <f t="shared" si="4"/>
        <v>7.1829961022774275E-3</v>
      </c>
      <c r="J43" s="133"/>
      <c r="K43" s="133"/>
      <c r="M43" s="231">
        <f t="shared" si="5"/>
        <v>1.2595890410958903</v>
      </c>
      <c r="N43" s="237">
        <f>SUMMARY!M43</f>
        <v>0.91162758482870754</v>
      </c>
    </row>
    <row r="44" spans="1:14" s="41" customFormat="1">
      <c r="A44" s="40">
        <v>240</v>
      </c>
      <c r="B44" s="113" t="s">
        <v>167</v>
      </c>
      <c r="C44" s="267">
        <f>'[18]Sch C'!D33</f>
        <v>0</v>
      </c>
      <c r="D44" s="267">
        <f>'[18]Sch C'!F33</f>
        <v>0</v>
      </c>
      <c r="E44" s="253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  <c r="M44" s="231">
        <f t="shared" si="5"/>
        <v>0</v>
      </c>
      <c r="N44" s="237">
        <f>SUMMARY!M44</f>
        <v>0</v>
      </c>
    </row>
    <row r="45" spans="1:14" s="41" customFormat="1">
      <c r="A45" s="40">
        <v>250</v>
      </c>
      <c r="B45" s="113" t="s">
        <v>168</v>
      </c>
      <c r="C45" s="267">
        <f>'[18]Sch C'!D34</f>
        <v>0</v>
      </c>
      <c r="D45" s="267">
        <f>'[18]Sch C'!F34</f>
        <v>0</v>
      </c>
      <c r="E45" s="253">
        <f t="shared" si="2"/>
        <v>0</v>
      </c>
      <c r="F45" s="177"/>
      <c r="G45" s="177">
        <f t="shared" si="3"/>
        <v>0</v>
      </c>
      <c r="H45" s="175">
        <f t="shared" si="4"/>
        <v>0</v>
      </c>
      <c r="J45" s="133"/>
      <c r="K45" s="133"/>
      <c r="M45" s="231">
        <f t="shared" si="5"/>
        <v>0</v>
      </c>
      <c r="N45" s="237">
        <f>SUMMARY!M45</f>
        <v>0.95284109747069434</v>
      </c>
    </row>
    <row r="46" spans="1:14" s="41" customFormat="1">
      <c r="A46" s="40">
        <v>270</v>
      </c>
      <c r="B46" s="113" t="s">
        <v>215</v>
      </c>
      <c r="C46" s="267">
        <f>'[18]Sch C'!D35</f>
        <v>450</v>
      </c>
      <c r="D46" s="267">
        <f>'[18]Sch C'!F35</f>
        <v>-450</v>
      </c>
      <c r="E46" s="253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  <c r="M46" s="231">
        <f t="shared" si="5"/>
        <v>0</v>
      </c>
      <c r="N46" s="237">
        <f>SUMMARY!M46</f>
        <v>0</v>
      </c>
    </row>
    <row r="47" spans="1:14" s="41" customFormat="1">
      <c r="A47" s="40">
        <v>280</v>
      </c>
      <c r="B47" s="113" t="s">
        <v>216</v>
      </c>
      <c r="C47" s="267">
        <f>'[18]Sch C'!D36</f>
        <v>0</v>
      </c>
      <c r="D47" s="267">
        <f>'[18]Sch C'!F36</f>
        <v>0</v>
      </c>
      <c r="E47" s="253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55">
        <v>0</v>
      </c>
      <c r="K47" s="255">
        <v>0</v>
      </c>
      <c r="M47" s="231">
        <f t="shared" si="5"/>
        <v>0</v>
      </c>
      <c r="N47" s="237">
        <f>SUMMARY!M47</f>
        <v>0.19233028581290676</v>
      </c>
    </row>
    <row r="48" spans="1:14" s="41" customFormat="1">
      <c r="A48" s="40">
        <v>290</v>
      </c>
      <c r="B48" s="113" t="s">
        <v>170</v>
      </c>
      <c r="C48" s="267">
        <f>'[18]Sch C'!D37</f>
        <v>0</v>
      </c>
      <c r="D48" s="267">
        <f>'[18]Sch C'!F37</f>
        <v>0</v>
      </c>
      <c r="E48" s="253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  <c r="M48" s="231">
        <f t="shared" si="5"/>
        <v>0</v>
      </c>
      <c r="N48" s="237">
        <f>SUMMARY!M48</f>
        <v>0</v>
      </c>
    </row>
    <row r="49" spans="1:16" s="41" customFormat="1">
      <c r="A49" s="40">
        <v>300</v>
      </c>
      <c r="B49" s="113" t="s">
        <v>171</v>
      </c>
      <c r="C49" s="267">
        <f>'[18]Sch C'!D38</f>
        <v>0</v>
      </c>
      <c r="D49" s="267">
        <f>'[18]Sch C'!F38</f>
        <v>0</v>
      </c>
      <c r="E49" s="253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  <c r="M49" s="231">
        <f t="shared" si="5"/>
        <v>0</v>
      </c>
      <c r="N49" s="237">
        <f>SUMMARY!M49</f>
        <v>1.5984176510929746E-2</v>
      </c>
    </row>
    <row r="50" spans="1:16" s="41" customFormat="1">
      <c r="A50" s="40">
        <v>310</v>
      </c>
      <c r="B50" s="113" t="s">
        <v>172</v>
      </c>
      <c r="C50" s="267">
        <f>'[18]Sch C'!D39</f>
        <v>2868</v>
      </c>
      <c r="D50" s="267">
        <f>'[18]Sch C'!F39</f>
        <v>0</v>
      </c>
      <c r="E50" s="253">
        <f t="shared" si="2"/>
        <v>2868</v>
      </c>
      <c r="F50" s="177"/>
      <c r="G50" s="177">
        <f t="shared" si="3"/>
        <v>2868</v>
      </c>
      <c r="H50" s="175">
        <f t="shared" si="4"/>
        <v>5.601096471270164E-4</v>
      </c>
      <c r="J50" s="133"/>
      <c r="K50" s="133"/>
      <c r="M50" s="231">
        <f t="shared" si="5"/>
        <v>9.8219178082191785E-2</v>
      </c>
      <c r="N50" s="237">
        <f>SUMMARY!M50</f>
        <v>0.13508290981428747</v>
      </c>
    </row>
    <row r="51" spans="1:16" s="41" customFormat="1">
      <c r="A51" s="40">
        <v>320</v>
      </c>
      <c r="B51" s="113" t="s">
        <v>173</v>
      </c>
      <c r="C51" s="267">
        <f>'[18]Sch C'!D40</f>
        <v>0</v>
      </c>
      <c r="D51" s="267">
        <f>'[18]Sch C'!F40</f>
        <v>0</v>
      </c>
      <c r="E51" s="253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  <c r="M51" s="231">
        <f t="shared" si="5"/>
        <v>0</v>
      </c>
      <c r="N51" s="237">
        <f>SUMMARY!M51</f>
        <v>6.1666189781950142E-3</v>
      </c>
    </row>
    <row r="52" spans="1:16" s="41" customFormat="1">
      <c r="A52" s="40">
        <v>330</v>
      </c>
      <c r="B52" s="113" t="s">
        <v>44</v>
      </c>
      <c r="C52" s="267">
        <f>'[18]Sch C'!D41</f>
        <v>39686</v>
      </c>
      <c r="D52" s="267">
        <f>'[18]Sch C'!F41</f>
        <v>0</v>
      </c>
      <c r="E52" s="253">
        <f t="shared" si="2"/>
        <v>39686</v>
      </c>
      <c r="F52" s="177"/>
      <c r="G52" s="177">
        <f t="shared" si="3"/>
        <v>39686</v>
      </c>
      <c r="H52" s="175">
        <f t="shared" si="4"/>
        <v>7.7505270069326265E-3</v>
      </c>
      <c r="J52" s="133"/>
      <c r="K52" s="133"/>
      <c r="M52" s="231">
        <f t="shared" si="5"/>
        <v>1.3591095890410958</v>
      </c>
      <c r="N52" s="237">
        <f>SUMMARY!M52</f>
        <v>0.42601224458281667</v>
      </c>
    </row>
    <row r="53" spans="1:16" s="41" customFormat="1">
      <c r="A53" s="40">
        <v>340</v>
      </c>
      <c r="B53" s="113" t="s">
        <v>174</v>
      </c>
      <c r="C53" s="267">
        <f>'[18]Sch C'!D42</f>
        <v>7496</v>
      </c>
      <c r="D53" s="267">
        <f>'[18]Sch C'!F42</f>
        <v>0</v>
      </c>
      <c r="E53" s="253">
        <f t="shared" si="2"/>
        <v>7496</v>
      </c>
      <c r="F53" s="177"/>
      <c r="G53" s="177">
        <f t="shared" si="3"/>
        <v>7496</v>
      </c>
      <c r="H53" s="175">
        <f t="shared" si="4"/>
        <v>1.4639406955593147E-3</v>
      </c>
      <c r="J53" s="133"/>
      <c r="K53" s="133"/>
      <c r="M53" s="231">
        <f t="shared" si="5"/>
        <v>0.2567123287671233</v>
      </c>
      <c r="N53" s="237">
        <f>SUMMARY!M53</f>
        <v>7.6151676590410528E-2</v>
      </c>
    </row>
    <row r="54" spans="1:16" s="41" customFormat="1">
      <c r="A54" s="40">
        <v>350</v>
      </c>
      <c r="B54" s="113" t="s">
        <v>175</v>
      </c>
      <c r="C54" s="267">
        <f>'[18]Sch C'!D43</f>
        <v>6157</v>
      </c>
      <c r="D54" s="267">
        <f>'[18]Sch C'!F43</f>
        <v>0</v>
      </c>
      <c r="E54" s="253">
        <f t="shared" si="2"/>
        <v>6157</v>
      </c>
      <c r="F54" s="177"/>
      <c r="G54" s="177">
        <f t="shared" si="3"/>
        <v>6157</v>
      </c>
      <c r="H54" s="175">
        <f t="shared" si="4"/>
        <v>1.2024390158162622E-3</v>
      </c>
      <c r="I54" s="41" t="s">
        <v>413</v>
      </c>
      <c r="J54" s="133"/>
      <c r="K54" s="133"/>
      <c r="M54" s="231">
        <f t="shared" si="5"/>
        <v>0.21085616438356164</v>
      </c>
      <c r="N54" s="237">
        <f>SUMMARY!M54</f>
        <v>0.14480490873334878</v>
      </c>
    </row>
    <row r="55" spans="1:16" s="41" customFormat="1">
      <c r="A55" s="40">
        <v>360</v>
      </c>
      <c r="B55" s="113" t="s">
        <v>176</v>
      </c>
      <c r="C55" s="267">
        <f>'[18]Sch C'!D44</f>
        <v>0</v>
      </c>
      <c r="D55" s="267">
        <f>'[18]Sch C'!F44</f>
        <v>0</v>
      </c>
      <c r="E55" s="253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  <c r="M55" s="231">
        <f t="shared" si="5"/>
        <v>0</v>
      </c>
      <c r="N55" s="237">
        <f>SUMMARY!M55</f>
        <v>0</v>
      </c>
    </row>
    <row r="56" spans="1:16" s="41" customFormat="1">
      <c r="A56" s="40">
        <v>490</v>
      </c>
      <c r="B56" s="113" t="s">
        <v>301</v>
      </c>
      <c r="C56" s="267">
        <f>'[18]Sch C'!D45</f>
        <v>1000</v>
      </c>
      <c r="D56" s="267">
        <f>'[18]Sch C'!F45</f>
        <v>0</v>
      </c>
      <c r="E56" s="253">
        <f t="shared" si="2"/>
        <v>1000</v>
      </c>
      <c r="F56" s="177"/>
      <c r="G56" s="177">
        <f t="shared" si="3"/>
        <v>1000</v>
      </c>
      <c r="H56" s="175">
        <f t="shared" si="4"/>
        <v>1.9529625074163752E-4</v>
      </c>
      <c r="J56" s="133"/>
      <c r="K56" s="133"/>
      <c r="M56" s="231">
        <f t="shared" si="5"/>
        <v>3.4246575342465752E-2</v>
      </c>
      <c r="N56" s="237">
        <f>SUMMARY!M56</f>
        <v>0.3925260810522348</v>
      </c>
    </row>
    <row r="57" spans="1:16" s="41" customFormat="1">
      <c r="A57" s="40"/>
      <c r="B57" s="113" t="s">
        <v>217</v>
      </c>
      <c r="C57" s="267">
        <f>SUM(C21:C56)</f>
        <v>1242388</v>
      </c>
      <c r="D57" s="267">
        <f>SUM(D21:D56)</f>
        <v>-279115</v>
      </c>
      <c r="E57" s="177">
        <f>SUM(E21:E56)</f>
        <v>963273</v>
      </c>
      <c r="F57" s="177">
        <f>SUM(F21:F56)</f>
        <v>0</v>
      </c>
      <c r="G57" s="177">
        <f t="shared" si="3"/>
        <v>963273</v>
      </c>
      <c r="H57" s="175">
        <f t="shared" si="4"/>
        <v>0.1881236053406494</v>
      </c>
      <c r="J57" s="133"/>
      <c r="K57" s="133"/>
      <c r="M57" s="231">
        <f t="shared" si="5"/>
        <v>32.988801369863012</v>
      </c>
      <c r="N57" s="237">
        <f>SUMMARY!M57</f>
        <v>35.330519668088229</v>
      </c>
      <c r="O57" s="232">
        <f>M57/N57-1</f>
        <v>-6.6280324213298769E-2</v>
      </c>
      <c r="P57" s="172">
        <f>IF(O57&gt;=0.2,2.1,0)</f>
        <v>0</v>
      </c>
    </row>
    <row r="58" spans="1:16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6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6" s="41" customFormat="1">
      <c r="A60" s="185">
        <v>230</v>
      </c>
      <c r="B60" s="186" t="s">
        <v>261</v>
      </c>
      <c r="C60" s="267">
        <f>'[18]Sch C'!D57</f>
        <v>496476</v>
      </c>
      <c r="D60" s="267">
        <f>'[18]Sch C'!F57</f>
        <v>0</v>
      </c>
      <c r="E60" s="253">
        <f t="shared" ref="E60:E76" si="6">SUM(C60:D60)</f>
        <v>496476</v>
      </c>
      <c r="F60" s="173"/>
      <c r="G60" s="173">
        <f>IF(ISERROR(E60+F60),"",(E60+F60))</f>
        <v>496476</v>
      </c>
      <c r="H60" s="175">
        <f>IF(ISERROR(G60/$G$183),"",(G60/$G$183))</f>
        <v>9.6959901383205219E-2</v>
      </c>
      <c r="J60" s="133"/>
      <c r="K60" s="133"/>
      <c r="M60" s="231">
        <f>IFERROR(G60/G$198,0)</f>
        <v>17.002602739726026</v>
      </c>
      <c r="N60" s="237">
        <f>SUMMARY!M60</f>
        <v>5.4215628193424443</v>
      </c>
    </row>
    <row r="61" spans="1:16" s="41" customFormat="1">
      <c r="A61" s="187">
        <v>240</v>
      </c>
      <c r="B61" s="186" t="s">
        <v>262</v>
      </c>
      <c r="C61" s="267">
        <f>'[18]Sch C'!D58</f>
        <v>0</v>
      </c>
      <c r="D61" s="267">
        <f>'[18]Sch C'!F58</f>
        <v>0</v>
      </c>
      <c r="E61" s="253">
        <f t="shared" si="6"/>
        <v>0</v>
      </c>
      <c r="F61" s="173"/>
      <c r="G61" s="173">
        <f t="shared" ref="G61:G76" si="7">IF(ISERROR(E61+F61),"",(E61+F61))</f>
        <v>0</v>
      </c>
      <c r="H61" s="175">
        <f t="shared" ref="H61:H76" si="8">IF(ISERROR(G61/$G$183),"",(G61/$G$183))</f>
        <v>0</v>
      </c>
      <c r="J61" s="133"/>
      <c r="K61" s="133"/>
      <c r="M61" s="231">
        <f t="shared" ref="M61:M77" si="9">IFERROR(G61/G$198,0)</f>
        <v>0</v>
      </c>
      <c r="N61" s="237">
        <f>SUMMARY!M61</f>
        <v>1.3135909419154417</v>
      </c>
    </row>
    <row r="62" spans="1:16" s="41" customFormat="1">
      <c r="A62" s="188">
        <v>250</v>
      </c>
      <c r="B62" s="186" t="s">
        <v>263</v>
      </c>
      <c r="C62" s="267">
        <f>'[18]Sch C'!D59</f>
        <v>0</v>
      </c>
      <c r="D62" s="267">
        <f>'[18]Sch C'!F59</f>
        <v>0</v>
      </c>
      <c r="E62" s="253">
        <f t="shared" si="6"/>
        <v>0</v>
      </c>
      <c r="F62" s="173"/>
      <c r="G62" s="173">
        <f t="shared" si="7"/>
        <v>0</v>
      </c>
      <c r="H62" s="175">
        <f t="shared" si="8"/>
        <v>0</v>
      </c>
      <c r="J62" s="133"/>
      <c r="K62" s="133"/>
      <c r="M62" s="231">
        <f t="shared" si="9"/>
        <v>0</v>
      </c>
      <c r="N62" s="237">
        <f>SUMMARY!M62</f>
        <v>1.8916694144309858</v>
      </c>
    </row>
    <row r="63" spans="1:16" s="41" customFormat="1">
      <c r="A63" s="188">
        <v>260</v>
      </c>
      <c r="B63" s="189" t="s">
        <v>316</v>
      </c>
      <c r="C63" s="267">
        <f>'[18]Sch C'!D60</f>
        <v>11141</v>
      </c>
      <c r="D63" s="267">
        <f>'[18]Sch C'!F60</f>
        <v>0</v>
      </c>
      <c r="E63" s="253">
        <f t="shared" si="6"/>
        <v>11141</v>
      </c>
      <c r="F63" s="173"/>
      <c r="G63" s="173">
        <f t="shared" si="7"/>
        <v>11141</v>
      </c>
      <c r="H63" s="175">
        <f t="shared" si="8"/>
        <v>2.1757955295125834E-3</v>
      </c>
      <c r="J63" s="133"/>
      <c r="K63" s="133"/>
      <c r="M63" s="231">
        <f t="shared" si="9"/>
        <v>0.38154109589041096</v>
      </c>
      <c r="N63" s="237">
        <f>SUMMARY!M63</f>
        <v>0.34129826186875223</v>
      </c>
    </row>
    <row r="64" spans="1:16" s="41" customFormat="1">
      <c r="A64" s="188">
        <v>270</v>
      </c>
      <c r="B64" s="189" t="s">
        <v>317</v>
      </c>
      <c r="C64" s="267">
        <f>'[18]Sch C'!D61</f>
        <v>4093</v>
      </c>
      <c r="D64" s="267">
        <f>'[18]Sch C'!F61</f>
        <v>0</v>
      </c>
      <c r="E64" s="253">
        <f t="shared" si="6"/>
        <v>4093</v>
      </c>
      <c r="F64" s="173"/>
      <c r="G64" s="173">
        <f t="shared" si="7"/>
        <v>4093</v>
      </c>
      <c r="H64" s="175">
        <f t="shared" si="8"/>
        <v>7.9934755428552238E-4</v>
      </c>
      <c r="J64" s="133"/>
      <c r="K64" s="133"/>
      <c r="M64" s="231">
        <f t="shared" si="9"/>
        <v>0.14017123287671232</v>
      </c>
      <c r="N64" s="237">
        <f>SUMMARY!M64</f>
        <v>0.50198147870596199</v>
      </c>
    </row>
    <row r="65" spans="1:16" s="41" customFormat="1">
      <c r="A65" s="190" t="s">
        <v>337</v>
      </c>
      <c r="B65" s="186" t="s">
        <v>338</v>
      </c>
      <c r="C65" s="267">
        <f>'[18]Sch C'!D62</f>
        <v>0</v>
      </c>
      <c r="D65" s="267">
        <f>'[18]Sch C'!F62</f>
        <v>0</v>
      </c>
      <c r="E65" s="253">
        <f t="shared" si="6"/>
        <v>0</v>
      </c>
      <c r="F65" s="173"/>
      <c r="G65" s="173">
        <f t="shared" si="7"/>
        <v>0</v>
      </c>
      <c r="H65" s="175">
        <f t="shared" si="8"/>
        <v>0</v>
      </c>
      <c r="J65" s="133"/>
      <c r="K65" s="133"/>
      <c r="M65" s="231">
        <f t="shared" si="9"/>
        <v>0</v>
      </c>
      <c r="N65" s="237">
        <f>SUMMARY!M65</f>
        <v>0</v>
      </c>
    </row>
    <row r="66" spans="1:16" s="41" customFormat="1">
      <c r="A66" s="190" t="s">
        <v>339</v>
      </c>
      <c r="B66" s="186" t="s">
        <v>340</v>
      </c>
      <c r="C66" s="267">
        <f>'[18]Sch C'!D63</f>
        <v>0</v>
      </c>
      <c r="D66" s="267">
        <f>'[18]Sch C'!F63</f>
        <v>0</v>
      </c>
      <c r="E66" s="253">
        <f t="shared" si="6"/>
        <v>0</v>
      </c>
      <c r="F66" s="173"/>
      <c r="G66" s="173">
        <f t="shared" si="7"/>
        <v>0</v>
      </c>
      <c r="H66" s="175">
        <f t="shared" si="8"/>
        <v>0</v>
      </c>
      <c r="J66" s="133"/>
      <c r="K66" s="133"/>
      <c r="M66" s="231">
        <f t="shared" si="9"/>
        <v>0</v>
      </c>
      <c r="N66" s="237">
        <f>SUMMARY!M66</f>
        <v>0</v>
      </c>
    </row>
    <row r="67" spans="1:16" s="41" customFormat="1">
      <c r="A67" s="188">
        <v>280</v>
      </c>
      <c r="B67" s="191" t="s">
        <v>266</v>
      </c>
      <c r="C67" s="267">
        <f>'[18]Sch C'!D64</f>
        <v>0</v>
      </c>
      <c r="D67" s="267">
        <f>'[18]Sch C'!F64</f>
        <v>0</v>
      </c>
      <c r="E67" s="253">
        <f t="shared" si="6"/>
        <v>0</v>
      </c>
      <c r="F67" s="173"/>
      <c r="G67" s="173">
        <f t="shared" si="7"/>
        <v>0</v>
      </c>
      <c r="H67" s="175">
        <f t="shared" si="8"/>
        <v>0</v>
      </c>
      <c r="J67" s="133"/>
      <c r="K67" s="133"/>
      <c r="M67" s="231">
        <f t="shared" si="9"/>
        <v>0</v>
      </c>
      <c r="N67" s="237">
        <f>SUMMARY!M67</f>
        <v>0.4414637181565908</v>
      </c>
    </row>
    <row r="68" spans="1:16" s="41" customFormat="1">
      <c r="A68" s="188">
        <v>290</v>
      </c>
      <c r="B68" s="191" t="s">
        <v>267</v>
      </c>
      <c r="C68" s="267">
        <f>'[18]Sch C'!D65</f>
        <v>0</v>
      </c>
      <c r="D68" s="267">
        <f>'[18]Sch C'!F65</f>
        <v>0</v>
      </c>
      <c r="E68" s="253">
        <f t="shared" si="6"/>
        <v>0</v>
      </c>
      <c r="F68" s="173"/>
      <c r="G68" s="173">
        <f t="shared" si="7"/>
        <v>0</v>
      </c>
      <c r="H68" s="175">
        <f t="shared" si="8"/>
        <v>0</v>
      </c>
      <c r="J68" s="133"/>
      <c r="K68" s="133"/>
      <c r="M68" s="231">
        <f t="shared" si="9"/>
        <v>0</v>
      </c>
      <c r="N68" s="237">
        <f>SUMMARY!M68</f>
        <v>5.4220702246808278E-2</v>
      </c>
    </row>
    <row r="69" spans="1:16" s="41" customFormat="1">
      <c r="A69" s="188">
        <v>300</v>
      </c>
      <c r="B69" s="191" t="s">
        <v>269</v>
      </c>
      <c r="C69" s="267">
        <f>'[18]Sch C'!D66</f>
        <v>0</v>
      </c>
      <c r="D69" s="267">
        <f>'[18]Sch C'!F66</f>
        <v>0</v>
      </c>
      <c r="E69" s="253">
        <f t="shared" si="6"/>
        <v>0</v>
      </c>
      <c r="F69" s="173"/>
      <c r="G69" s="173">
        <f t="shared" si="7"/>
        <v>0</v>
      </c>
      <c r="H69" s="175">
        <f t="shared" si="8"/>
        <v>0</v>
      </c>
      <c r="J69" s="133"/>
      <c r="K69" s="133"/>
      <c r="M69" s="231">
        <f t="shared" si="9"/>
        <v>0</v>
      </c>
      <c r="N69" s="237">
        <f>SUMMARY!M69</f>
        <v>6.88076519559086E-3</v>
      </c>
    </row>
    <row r="70" spans="1:16" s="41" customFormat="1">
      <c r="A70" s="188">
        <v>310</v>
      </c>
      <c r="B70" s="191" t="s">
        <v>318</v>
      </c>
      <c r="C70" s="267">
        <f>'[18]Sch C'!D67</f>
        <v>7426</v>
      </c>
      <c r="D70" s="267">
        <f>'[18]Sch C'!F67</f>
        <v>0</v>
      </c>
      <c r="E70" s="253">
        <f t="shared" si="6"/>
        <v>7426</v>
      </c>
      <c r="F70" s="173"/>
      <c r="G70" s="173">
        <f t="shared" si="7"/>
        <v>7426</v>
      </c>
      <c r="H70" s="175">
        <f t="shared" si="8"/>
        <v>1.4502699580074001E-3</v>
      </c>
      <c r="J70" s="133"/>
      <c r="K70" s="133"/>
      <c r="M70" s="231">
        <f t="shared" si="9"/>
        <v>0.25431506849315066</v>
      </c>
      <c r="N70" s="237">
        <f>SUMMARY!M70</f>
        <v>0.48399538557264771</v>
      </c>
    </row>
    <row r="71" spans="1:16" s="41" customFormat="1">
      <c r="A71" s="188">
        <v>320</v>
      </c>
      <c r="B71" s="191" t="s">
        <v>270</v>
      </c>
      <c r="C71" s="267">
        <f>'[18]Sch C'!D68</f>
        <v>1224</v>
      </c>
      <c r="D71" s="267">
        <f>'[18]Sch C'!F68</f>
        <v>0</v>
      </c>
      <c r="E71" s="253">
        <f t="shared" si="6"/>
        <v>1224</v>
      </c>
      <c r="F71" s="173"/>
      <c r="G71" s="173">
        <f t="shared" si="7"/>
        <v>1224</v>
      </c>
      <c r="H71" s="175">
        <f t="shared" si="8"/>
        <v>2.3904261090776431E-4</v>
      </c>
      <c r="J71" s="133"/>
      <c r="K71" s="133"/>
      <c r="M71" s="231">
        <f t="shared" si="9"/>
        <v>4.1917808219178079E-2</v>
      </c>
      <c r="N71" s="237">
        <f>SUMMARY!M71</f>
        <v>2.030829461483611E-2</v>
      </c>
    </row>
    <row r="72" spans="1:16" s="41" customFormat="1">
      <c r="A72" s="188">
        <v>330</v>
      </c>
      <c r="B72" s="191" t="s">
        <v>271</v>
      </c>
      <c r="C72" s="267">
        <f>'[18]Sch C'!D69</f>
        <v>0</v>
      </c>
      <c r="D72" s="267">
        <f>'[18]Sch C'!F69</f>
        <v>0</v>
      </c>
      <c r="E72" s="253">
        <f t="shared" si="6"/>
        <v>0</v>
      </c>
      <c r="F72" s="173"/>
      <c r="G72" s="173">
        <f t="shared" si="7"/>
        <v>0</v>
      </c>
      <c r="H72" s="175">
        <f t="shared" si="8"/>
        <v>0</v>
      </c>
      <c r="J72" s="133"/>
      <c r="K72" s="133"/>
      <c r="M72" s="231">
        <f t="shared" si="9"/>
        <v>0</v>
      </c>
      <c r="N72" s="237">
        <f>SUMMARY!M72</f>
        <v>0.13610743985575371</v>
      </c>
    </row>
    <row r="73" spans="1:16" s="41" customFormat="1">
      <c r="A73" s="188">
        <v>340</v>
      </c>
      <c r="B73" s="191" t="s">
        <v>272</v>
      </c>
      <c r="C73" s="267">
        <f>'[18]Sch C'!D70</f>
        <v>0</v>
      </c>
      <c r="D73" s="267">
        <f>'[18]Sch C'!F70</f>
        <v>0</v>
      </c>
      <c r="E73" s="253">
        <f t="shared" si="6"/>
        <v>0</v>
      </c>
      <c r="F73" s="173"/>
      <c r="G73" s="173">
        <f t="shared" si="7"/>
        <v>0</v>
      </c>
      <c r="H73" s="175">
        <f t="shared" si="8"/>
        <v>0</v>
      </c>
      <c r="J73" s="133"/>
      <c r="K73" s="133"/>
      <c r="M73" s="231">
        <f t="shared" si="9"/>
        <v>0</v>
      </c>
      <c r="N73" s="237">
        <f>SUMMARY!M73</f>
        <v>0</v>
      </c>
    </row>
    <row r="74" spans="1:16" s="41" customFormat="1">
      <c r="A74" s="188">
        <v>350</v>
      </c>
      <c r="B74" s="41" t="s">
        <v>332</v>
      </c>
      <c r="C74" s="267">
        <f>'[18]Sch C'!D71</f>
        <v>1591</v>
      </c>
      <c r="D74" s="267">
        <f>'[18]Sch C'!F71</f>
        <v>0</v>
      </c>
      <c r="E74" s="253">
        <f t="shared" si="6"/>
        <v>1591</v>
      </c>
      <c r="F74" s="173"/>
      <c r="G74" s="173">
        <f t="shared" si="7"/>
        <v>1591</v>
      </c>
      <c r="H74" s="175">
        <f t="shared" si="8"/>
        <v>3.1071633492994527E-4</v>
      </c>
      <c r="J74" s="133"/>
      <c r="K74" s="133"/>
      <c r="M74" s="231">
        <f t="shared" si="9"/>
        <v>5.4486301369863016E-2</v>
      </c>
      <c r="N74" s="237">
        <f>SUMMARY!M74</f>
        <v>2.3935071010405172E-2</v>
      </c>
    </row>
    <row r="75" spans="1:16" s="41" customFormat="1">
      <c r="A75" s="188">
        <v>360</v>
      </c>
      <c r="B75" s="191" t="s">
        <v>177</v>
      </c>
      <c r="C75" s="267">
        <f>'[18]Sch C'!D72</f>
        <v>0</v>
      </c>
      <c r="D75" s="267">
        <f>'[18]Sch C'!F72</f>
        <v>0</v>
      </c>
      <c r="E75" s="253">
        <f t="shared" si="6"/>
        <v>0</v>
      </c>
      <c r="F75" s="173"/>
      <c r="G75" s="173">
        <f t="shared" si="7"/>
        <v>0</v>
      </c>
      <c r="H75" s="175">
        <f t="shared" si="8"/>
        <v>0</v>
      </c>
      <c r="J75" s="133"/>
      <c r="K75" s="133"/>
      <c r="M75" s="231">
        <f t="shared" si="9"/>
        <v>0</v>
      </c>
      <c r="N75" s="237">
        <f>SUMMARY!M75</f>
        <v>-4.5417592050104689E-3</v>
      </c>
    </row>
    <row r="76" spans="1:16" s="41" customFormat="1">
      <c r="A76" s="188">
        <v>490</v>
      </c>
      <c r="B76" s="113" t="s">
        <v>301</v>
      </c>
      <c r="C76" s="267">
        <f>'[18]Sch C'!D73</f>
        <v>0</v>
      </c>
      <c r="D76" s="267">
        <f>'[18]Sch C'!F73</f>
        <v>0</v>
      </c>
      <c r="E76" s="253">
        <f t="shared" si="6"/>
        <v>0</v>
      </c>
      <c r="F76" s="173"/>
      <c r="G76" s="173">
        <f t="shared" si="7"/>
        <v>0</v>
      </c>
      <c r="H76" s="175">
        <f t="shared" si="8"/>
        <v>0</v>
      </c>
      <c r="J76" s="133"/>
      <c r="K76" s="133"/>
      <c r="M76" s="231">
        <f t="shared" si="9"/>
        <v>0</v>
      </c>
      <c r="N76" s="237">
        <f>SUMMARY!M76</f>
        <v>6.8126388075157029E-4</v>
      </c>
    </row>
    <row r="77" spans="1:16" s="41" customFormat="1">
      <c r="A77" s="40"/>
      <c r="B77" s="113" t="s">
        <v>219</v>
      </c>
      <c r="C77" s="267">
        <f>SUM(C60:C76)</f>
        <v>521951</v>
      </c>
      <c r="D77" s="267">
        <f>SUM(D60:D76)</f>
        <v>0</v>
      </c>
      <c r="E77" s="176">
        <f>SUM(E60:E76)</f>
        <v>521951</v>
      </c>
      <c r="F77" s="176">
        <f>SUM(F60:F76)</f>
        <v>0</v>
      </c>
      <c r="G77" s="177">
        <f>IF(ISERROR(E77+F77),"",(E77+F77))</f>
        <v>521951</v>
      </c>
      <c r="H77" s="175">
        <f>IF(ISERROR(G77/$G$183),"",(G77/$G$183))</f>
        <v>0.10193507337084844</v>
      </c>
      <c r="J77" s="133"/>
      <c r="K77" s="133"/>
      <c r="M77" s="231">
        <f t="shared" si="9"/>
        <v>17.875034246575343</v>
      </c>
      <c r="N77" s="237">
        <f>SUMMARY!M77</f>
        <v>10.633153797591957</v>
      </c>
      <c r="O77" s="232"/>
      <c r="P77" s="172"/>
    </row>
    <row r="78" spans="1:16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6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6" s="41" customFormat="1">
      <c r="A80" s="127" t="s">
        <v>201</v>
      </c>
      <c r="B80" s="113" t="s">
        <v>40</v>
      </c>
      <c r="C80" s="267">
        <f>'[18]Sch C'!D78</f>
        <v>61150</v>
      </c>
      <c r="D80" s="267">
        <f>'[18]Sch C'!F78</f>
        <v>0</v>
      </c>
      <c r="E80" s="253">
        <f t="shared" ref="E80:E91" si="10">SUM(C80:D80)</f>
        <v>61150</v>
      </c>
      <c r="F80" s="174"/>
      <c r="G80" s="174">
        <f>IF(ISERROR(E80+F80),"",(E80+F80))</f>
        <v>61150</v>
      </c>
      <c r="H80" s="175">
        <f t="shared" ref="H80:H92" si="11">IF(ISERROR(G80/$G$183),"",(G80/$G$183))</f>
        <v>1.1942365732851134E-2</v>
      </c>
      <c r="J80" s="255">
        <v>2170</v>
      </c>
      <c r="K80" s="255">
        <v>2315</v>
      </c>
      <c r="M80" s="231">
        <f t="shared" ref="M80:M92" si="12">IFERROR(G80/G$198,0)</f>
        <v>2.0941780821917808</v>
      </c>
      <c r="N80" s="237">
        <f>SUMMARY!M80</f>
        <v>2.6967785756134783</v>
      </c>
    </row>
    <row r="81" spans="1:16" s="41" customFormat="1">
      <c r="A81" s="127" t="s">
        <v>202</v>
      </c>
      <c r="B81" s="113" t="s">
        <v>23</v>
      </c>
      <c r="C81" s="267">
        <f>'[18]Sch C'!D79</f>
        <v>8984</v>
      </c>
      <c r="D81" s="267">
        <f>'[18]Sch C'!F79</f>
        <v>4216</v>
      </c>
      <c r="E81" s="253">
        <f t="shared" si="10"/>
        <v>13200</v>
      </c>
      <c r="F81" s="177"/>
      <c r="G81" s="177">
        <f>IF(ISERROR(E81+F81),"",(E81+F81))</f>
        <v>13200</v>
      </c>
      <c r="H81" s="175">
        <f t="shared" si="11"/>
        <v>2.5779105097896151E-3</v>
      </c>
      <c r="J81" s="133"/>
      <c r="K81" s="133"/>
      <c r="M81" s="231">
        <f t="shared" si="12"/>
        <v>0.45205479452054792</v>
      </c>
      <c r="N81" s="237">
        <f>SUMMARY!M81</f>
        <v>0.51090140294941844</v>
      </c>
    </row>
    <row r="82" spans="1:16" s="41" customFormat="1">
      <c r="A82" s="127" t="s">
        <v>209</v>
      </c>
      <c r="B82" s="113" t="s">
        <v>43</v>
      </c>
      <c r="C82" s="267">
        <f>'[18]Sch C'!D80</f>
        <v>16324</v>
      </c>
      <c r="D82" s="267">
        <f>'[18]Sch C'!F80</f>
        <v>0</v>
      </c>
      <c r="E82" s="253">
        <f t="shared" si="10"/>
        <v>16324</v>
      </c>
      <c r="F82" s="177"/>
      <c r="G82" s="177">
        <f>IF(ISERROR(E82+F82),"",(E82+F82))</f>
        <v>16324</v>
      </c>
      <c r="H82" s="175">
        <f t="shared" si="11"/>
        <v>3.1880159971064909E-3</v>
      </c>
      <c r="J82" s="133"/>
      <c r="K82" s="133"/>
      <c r="M82" s="231">
        <f t="shared" si="12"/>
        <v>0.55904109589041096</v>
      </c>
      <c r="N82" s="237">
        <f>SUMMARY!M82</f>
        <v>0.38492322156063935</v>
      </c>
    </row>
    <row r="83" spans="1:16" s="41" customFormat="1">
      <c r="A83" s="40">
        <v>230</v>
      </c>
      <c r="B83" s="113" t="s">
        <v>42</v>
      </c>
      <c r="C83" s="267">
        <f>'[18]Sch C'!D81</f>
        <v>0</v>
      </c>
      <c r="D83" s="267">
        <f>'[18]Sch C'!F81</f>
        <v>0</v>
      </c>
      <c r="E83" s="253">
        <f t="shared" si="10"/>
        <v>0</v>
      </c>
      <c r="F83" s="177"/>
      <c r="G83" s="177">
        <f>IF(ISERROR(E83+F83),"",(E83+F83))</f>
        <v>0</v>
      </c>
      <c r="H83" s="175">
        <f t="shared" si="11"/>
        <v>0</v>
      </c>
      <c r="J83" s="133"/>
      <c r="K83" s="133"/>
      <c r="M83" s="231">
        <f t="shared" si="12"/>
        <v>0</v>
      </c>
      <c r="N83" s="237">
        <f>SUMMARY!M83</f>
        <v>4.51410443321116E-2</v>
      </c>
    </row>
    <row r="84" spans="1:16" s="41" customFormat="1">
      <c r="A84" s="40">
        <v>240</v>
      </c>
      <c r="B84" s="193" t="s">
        <v>274</v>
      </c>
      <c r="C84" s="267">
        <f>'[18]Sch C'!D82</f>
        <v>5541</v>
      </c>
      <c r="D84" s="267">
        <f>'[18]Sch C'!F82</f>
        <v>0</v>
      </c>
      <c r="E84" s="253">
        <f t="shared" si="10"/>
        <v>5541</v>
      </c>
      <c r="F84" s="177"/>
      <c r="G84" s="177">
        <f t="shared" ref="G84:G91" si="13">IF(ISERROR(E84+F84),"",(E84+F84))</f>
        <v>5541</v>
      </c>
      <c r="H84" s="175">
        <f t="shared" si="11"/>
        <v>1.0821365253594136E-3</v>
      </c>
      <c r="J84" s="133"/>
      <c r="K84" s="133"/>
      <c r="M84" s="231">
        <f t="shared" si="12"/>
        <v>0.18976027397260273</v>
      </c>
      <c r="N84" s="237">
        <f>SUMMARY!M84</f>
        <v>0.10878875823761576</v>
      </c>
    </row>
    <row r="85" spans="1:16" s="41" customFormat="1">
      <c r="A85" s="40">
        <v>310</v>
      </c>
      <c r="B85" s="113" t="s">
        <v>44</v>
      </c>
      <c r="C85" s="267">
        <f>'[18]Sch C'!D83</f>
        <v>24376</v>
      </c>
      <c r="D85" s="267">
        <f>'[18]Sch C'!F83</f>
        <v>0</v>
      </c>
      <c r="E85" s="253">
        <f t="shared" si="10"/>
        <v>24376</v>
      </c>
      <c r="F85" s="177"/>
      <c r="G85" s="177">
        <f t="shared" si="13"/>
        <v>24376</v>
      </c>
      <c r="H85" s="175">
        <f t="shared" si="11"/>
        <v>4.7605414080781564E-3</v>
      </c>
      <c r="J85" s="133"/>
      <c r="K85" s="133"/>
      <c r="M85" s="231">
        <f t="shared" si="12"/>
        <v>0.83479452054794523</v>
      </c>
      <c r="N85" s="237">
        <f>SUMMARY!M85</f>
        <v>0.65728516343520504</v>
      </c>
    </row>
    <row r="86" spans="1:16" s="41" customFormat="1">
      <c r="A86" s="40">
        <v>320</v>
      </c>
      <c r="B86" s="113" t="s">
        <v>45</v>
      </c>
      <c r="C86" s="267">
        <f>'[18]Sch C'!D84</f>
        <v>11487</v>
      </c>
      <c r="D86" s="267">
        <f>'[18]Sch C'!F84</f>
        <v>0</v>
      </c>
      <c r="E86" s="253">
        <f t="shared" si="10"/>
        <v>11487</v>
      </c>
      <c r="F86" s="177"/>
      <c r="G86" s="177">
        <f t="shared" si="13"/>
        <v>11487</v>
      </c>
      <c r="H86" s="175">
        <f t="shared" si="11"/>
        <v>2.2433680322691903E-3</v>
      </c>
      <c r="J86" s="133"/>
      <c r="K86" s="133"/>
      <c r="M86" s="231">
        <f t="shared" si="12"/>
        <v>0.39339041095890409</v>
      </c>
      <c r="N86" s="237">
        <f>SUMMARY!M86</f>
        <v>0.8642678911249484</v>
      </c>
    </row>
    <row r="87" spans="1:16" s="41" customFormat="1">
      <c r="A87" s="40">
        <v>330</v>
      </c>
      <c r="B87" s="113" t="s">
        <v>46</v>
      </c>
      <c r="C87" s="267">
        <f>'[18]Sch C'!D85</f>
        <v>592</v>
      </c>
      <c r="D87" s="267">
        <f>'[18]Sch C'!F85</f>
        <v>0</v>
      </c>
      <c r="E87" s="253">
        <f t="shared" si="10"/>
        <v>592</v>
      </c>
      <c r="F87" s="177"/>
      <c r="G87" s="177">
        <f t="shared" si="13"/>
        <v>592</v>
      </c>
      <c r="H87" s="175">
        <f t="shared" si="11"/>
        <v>1.156153804390494E-4</v>
      </c>
      <c r="J87" s="133"/>
      <c r="K87" s="133"/>
      <c r="M87" s="231">
        <f t="shared" si="12"/>
        <v>2.0273972602739727E-2</v>
      </c>
      <c r="N87" s="237">
        <f>SUMMARY!M87</f>
        <v>1.0171775691596383</v>
      </c>
    </row>
    <row r="88" spans="1:16" s="41" customFormat="1">
      <c r="A88" s="40">
        <v>340</v>
      </c>
      <c r="B88" s="113" t="s">
        <v>221</v>
      </c>
      <c r="C88" s="267">
        <f>'[18]Sch C'!D86</f>
        <v>1202</v>
      </c>
      <c r="D88" s="267">
        <f>'[18]Sch C'!F86</f>
        <v>0</v>
      </c>
      <c r="E88" s="253">
        <f t="shared" si="10"/>
        <v>1202</v>
      </c>
      <c r="F88" s="177"/>
      <c r="G88" s="177">
        <f t="shared" si="13"/>
        <v>1202</v>
      </c>
      <c r="H88" s="175">
        <f t="shared" si="11"/>
        <v>2.3474609339144828E-4</v>
      </c>
      <c r="J88" s="133"/>
      <c r="K88" s="133"/>
      <c r="M88" s="231">
        <f t="shared" si="12"/>
        <v>4.1164383561643834E-2</v>
      </c>
      <c r="N88" s="237">
        <f>SUMMARY!M88</f>
        <v>0.80890003133813848</v>
      </c>
    </row>
    <row r="89" spans="1:16" s="41" customFormat="1">
      <c r="A89" s="40">
        <v>350</v>
      </c>
      <c r="B89" s="113" t="s">
        <v>48</v>
      </c>
      <c r="C89" s="267">
        <f>'[18]Sch C'!D87</f>
        <v>55205</v>
      </c>
      <c r="D89" s="267">
        <f>'[18]Sch C'!F87</f>
        <v>0</v>
      </c>
      <c r="E89" s="253">
        <f t="shared" si="10"/>
        <v>55205</v>
      </c>
      <c r="F89" s="177"/>
      <c r="G89" s="177">
        <f t="shared" si="13"/>
        <v>55205</v>
      </c>
      <c r="H89" s="175">
        <f t="shared" si="11"/>
        <v>1.07813295221921E-2</v>
      </c>
      <c r="J89" s="133"/>
      <c r="K89" s="133"/>
      <c r="M89" s="231">
        <f t="shared" si="12"/>
        <v>1.8905821917808219</v>
      </c>
      <c r="N89" s="237">
        <f>SUMMARY!M89</f>
        <v>2.4554858546909557</v>
      </c>
    </row>
    <row r="90" spans="1:16" s="41" customFormat="1">
      <c r="A90" s="40">
        <v>360</v>
      </c>
      <c r="B90" s="113" t="s">
        <v>178</v>
      </c>
      <c r="C90" s="267">
        <f>'[18]Sch C'!D88</f>
        <v>0</v>
      </c>
      <c r="D90" s="267">
        <f>'[18]Sch C'!F88</f>
        <v>0</v>
      </c>
      <c r="E90" s="253">
        <f t="shared" si="10"/>
        <v>0</v>
      </c>
      <c r="F90" s="177"/>
      <c r="G90" s="177">
        <f t="shared" si="13"/>
        <v>0</v>
      </c>
      <c r="H90" s="175">
        <f t="shared" si="11"/>
        <v>0</v>
      </c>
      <c r="J90" s="133"/>
      <c r="K90" s="133"/>
      <c r="M90" s="231">
        <f t="shared" si="12"/>
        <v>0</v>
      </c>
      <c r="N90" s="237">
        <f>SUMMARY!M90</f>
        <v>0</v>
      </c>
    </row>
    <row r="91" spans="1:16" s="41" customFormat="1">
      <c r="A91" s="40">
        <v>490</v>
      </c>
      <c r="B91" s="113" t="s">
        <v>301</v>
      </c>
      <c r="C91" s="267">
        <f>'[18]Sch C'!D89</f>
        <v>1120</v>
      </c>
      <c r="D91" s="267">
        <f>'[18]Sch C'!F89</f>
        <v>0</v>
      </c>
      <c r="E91" s="253">
        <f t="shared" si="10"/>
        <v>1120</v>
      </c>
      <c r="F91" s="177"/>
      <c r="G91" s="177">
        <f t="shared" si="13"/>
        <v>1120</v>
      </c>
      <c r="H91" s="175">
        <f t="shared" si="11"/>
        <v>2.1873180083063402E-4</v>
      </c>
      <c r="J91" s="133"/>
      <c r="K91" s="133"/>
      <c r="M91" s="231">
        <f t="shared" si="12"/>
        <v>3.8356164383561646E-2</v>
      </c>
      <c r="N91" s="237">
        <f>SUMMARY!M91</f>
        <v>0.51024847964610609</v>
      </c>
    </row>
    <row r="92" spans="1:16" s="41" customFormat="1">
      <c r="A92" s="40"/>
      <c r="B92" s="113" t="s">
        <v>49</v>
      </c>
      <c r="C92" s="267">
        <f>SUM(C80:C91)</f>
        <v>185981</v>
      </c>
      <c r="D92" s="267">
        <f>SUM(D80:D91)</f>
        <v>4216</v>
      </c>
      <c r="E92" s="177">
        <f>SUM(E80:E91)</f>
        <v>190197</v>
      </c>
      <c r="F92" s="177">
        <f>SUM(F80:F91)</f>
        <v>0</v>
      </c>
      <c r="G92" s="177">
        <f>IF(ISERROR(E92+F92),"",(E92+F92))</f>
        <v>190197</v>
      </c>
      <c r="H92" s="175">
        <f t="shared" si="11"/>
        <v>3.7144761002307229E-2</v>
      </c>
      <c r="J92" s="133"/>
      <c r="K92" s="133"/>
      <c r="M92" s="231">
        <f t="shared" si="12"/>
        <v>6.5135958904109588</v>
      </c>
      <c r="N92" s="237">
        <f>SUMMARY!M92</f>
        <v>10.059897992088256</v>
      </c>
      <c r="O92" s="232">
        <f>M92/N92-1</f>
        <v>-0.35251869397347124</v>
      </c>
      <c r="P92" s="172">
        <f>IF(O92&gt;=0.2,0.6,0)</f>
        <v>0</v>
      </c>
    </row>
    <row r="93" spans="1:16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6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6" s="41" customFormat="1">
      <c r="A95" s="127" t="s">
        <v>201</v>
      </c>
      <c r="B95" s="113" t="s">
        <v>40</v>
      </c>
      <c r="C95" s="267">
        <f>'[18]Sch C'!D93</f>
        <v>171998</v>
      </c>
      <c r="D95" s="267">
        <f>'[18]Sch C'!F93</f>
        <v>0</v>
      </c>
      <c r="E95" s="253">
        <f t="shared" ref="E95:E100" si="14">SUM(C95:D95)</f>
        <v>171998</v>
      </c>
      <c r="F95" s="174"/>
      <c r="G95" s="174">
        <f t="shared" ref="G95:G101" si="15">IF(ISERROR(E95+F95),"",(E95+F95))</f>
        <v>171998</v>
      </c>
      <c r="H95" s="175">
        <f t="shared" ref="H95:H101" si="16">IF(ISERROR(G95/$G$183),"",(G95/$G$183))</f>
        <v>3.3590564535060166E-2</v>
      </c>
      <c r="J95" s="255">
        <v>14759</v>
      </c>
      <c r="K95" s="255">
        <v>15695</v>
      </c>
      <c r="M95" s="231">
        <f t="shared" ref="M95:M101" si="17">IFERROR(G95/G$198,0)</f>
        <v>5.8903424657534247</v>
      </c>
      <c r="N95" s="237">
        <f>SUMMARY!M95</f>
        <v>5.9213296908424509</v>
      </c>
    </row>
    <row r="96" spans="1:16" s="41" customFormat="1">
      <c r="A96" s="127" t="s">
        <v>202</v>
      </c>
      <c r="B96" s="113" t="s">
        <v>23</v>
      </c>
      <c r="C96" s="267">
        <f>'[18]Sch C'!D94</f>
        <v>25591</v>
      </c>
      <c r="D96" s="267">
        <f>'[18]Sch C'!F94</f>
        <v>11859</v>
      </c>
      <c r="E96" s="253">
        <f t="shared" si="14"/>
        <v>37450</v>
      </c>
      <c r="F96" s="177"/>
      <c r="G96" s="177">
        <f t="shared" si="15"/>
        <v>37450</v>
      </c>
      <c r="H96" s="175">
        <f t="shared" si="16"/>
        <v>7.313844590274325E-3</v>
      </c>
      <c r="J96" s="133"/>
      <c r="K96" s="133"/>
      <c r="M96" s="231">
        <f t="shared" si="17"/>
        <v>1.2825342465753424</v>
      </c>
      <c r="N96" s="237">
        <f>SUMMARY!M96</f>
        <v>1.0135787700007721</v>
      </c>
    </row>
    <row r="97" spans="1:16" s="41" customFormat="1">
      <c r="A97" s="40">
        <v>310</v>
      </c>
      <c r="B97" s="113" t="s">
        <v>77</v>
      </c>
      <c r="C97" s="267">
        <f>'[18]Sch C'!D95</f>
        <v>10927</v>
      </c>
      <c r="D97" s="267">
        <f>'[18]Sch C'!F95</f>
        <v>0</v>
      </c>
      <c r="E97" s="253">
        <f t="shared" si="14"/>
        <v>10927</v>
      </c>
      <c r="F97" s="177"/>
      <c r="G97" s="177">
        <f t="shared" si="15"/>
        <v>10927</v>
      </c>
      <c r="H97" s="175">
        <f t="shared" si="16"/>
        <v>2.1340021318538732E-3</v>
      </c>
      <c r="J97" s="133"/>
      <c r="K97" s="133"/>
      <c r="M97" s="231">
        <f t="shared" si="17"/>
        <v>0.37421232876712329</v>
      </c>
      <c r="N97" s="237">
        <f>SUMMARY!M97</f>
        <v>0.32210610457854744</v>
      </c>
    </row>
    <row r="98" spans="1:16" s="41" customFormat="1">
      <c r="A98" s="40">
        <v>380</v>
      </c>
      <c r="B98" s="113" t="s">
        <v>51</v>
      </c>
      <c r="C98" s="267">
        <f>'[18]Sch C'!D96</f>
        <v>176315</v>
      </c>
      <c r="D98" s="267">
        <f>'[18]Sch C'!F96</f>
        <v>0</v>
      </c>
      <c r="E98" s="253">
        <f t="shared" si="14"/>
        <v>176315</v>
      </c>
      <c r="F98" s="177"/>
      <c r="G98" s="177">
        <f t="shared" si="15"/>
        <v>176315</v>
      </c>
      <c r="H98" s="175">
        <f t="shared" si="16"/>
        <v>3.4433658449511816E-2</v>
      </c>
      <c r="J98" s="133"/>
      <c r="K98" s="133"/>
      <c r="M98" s="231">
        <f t="shared" si="17"/>
        <v>6.0381849315068497</v>
      </c>
      <c r="N98" s="237">
        <f>SUMMARY!M98</f>
        <v>6.8555198724674016</v>
      </c>
    </row>
    <row r="99" spans="1:16" s="41" customFormat="1">
      <c r="A99" s="40">
        <v>390</v>
      </c>
      <c r="B99" s="113" t="s">
        <v>52</v>
      </c>
      <c r="C99" s="267">
        <f>'[18]Sch C'!D97</f>
        <v>19517</v>
      </c>
      <c r="D99" s="267">
        <f>'[18]Sch C'!F97</f>
        <v>0</v>
      </c>
      <c r="E99" s="253">
        <f t="shared" si="14"/>
        <v>19517</v>
      </c>
      <c r="F99" s="177"/>
      <c r="G99" s="177">
        <f t="shared" si="15"/>
        <v>19517</v>
      </c>
      <c r="H99" s="175">
        <f t="shared" si="16"/>
        <v>3.8115969257245391E-3</v>
      </c>
      <c r="J99" s="133"/>
      <c r="K99" s="133"/>
      <c r="M99" s="231">
        <f t="shared" si="17"/>
        <v>0.66839041095890406</v>
      </c>
      <c r="N99" s="237">
        <f>SUMMARY!M99</f>
        <v>0.63233432797859923</v>
      </c>
    </row>
    <row r="100" spans="1:16" s="41" customFormat="1">
      <c r="A100" s="40">
        <v>490</v>
      </c>
      <c r="B100" s="113" t="s">
        <v>301</v>
      </c>
      <c r="C100" s="267">
        <f>'[18]Sch C'!D98</f>
        <v>1336</v>
      </c>
      <c r="D100" s="267">
        <f>'[18]Sch C'!F98</f>
        <v>0</v>
      </c>
      <c r="E100" s="253">
        <f t="shared" si="14"/>
        <v>1336</v>
      </c>
      <c r="F100" s="177"/>
      <c r="G100" s="177">
        <f t="shared" si="15"/>
        <v>1336</v>
      </c>
      <c r="H100" s="175">
        <f t="shared" si="16"/>
        <v>2.6091579099082771E-4</v>
      </c>
      <c r="J100" s="133"/>
      <c r="K100" s="133"/>
      <c r="M100" s="231">
        <f t="shared" si="17"/>
        <v>4.5753424657534243E-2</v>
      </c>
      <c r="N100" s="237">
        <f>SUMMARY!M100</f>
        <v>2.6342203389060719E-2</v>
      </c>
    </row>
    <row r="101" spans="1:16" s="41" customFormat="1">
      <c r="A101" s="40"/>
      <c r="B101" s="113" t="s">
        <v>54</v>
      </c>
      <c r="C101" s="267">
        <f>SUM(C95:C100)</f>
        <v>405684</v>
      </c>
      <c r="D101" s="267">
        <f>SUM(D95:D100)</f>
        <v>11859</v>
      </c>
      <c r="E101" s="177">
        <f>SUM(E95:E100)</f>
        <v>417543</v>
      </c>
      <c r="F101" s="177">
        <f>SUM(F95:F100)</f>
        <v>0</v>
      </c>
      <c r="G101" s="177">
        <f t="shared" si="15"/>
        <v>417543</v>
      </c>
      <c r="H101" s="175">
        <f t="shared" si="16"/>
        <v>8.1544582423415557E-2</v>
      </c>
      <c r="J101" s="133"/>
      <c r="K101" s="133"/>
      <c r="M101" s="231">
        <f t="shared" si="17"/>
        <v>14.299417808219179</v>
      </c>
      <c r="N101" s="237">
        <f>SUMMARY!M101</f>
        <v>14.771210969256831</v>
      </c>
      <c r="O101" s="232">
        <f>M101/N101-1</f>
        <v>-3.1940046216900608E-2</v>
      </c>
      <c r="P101" s="172">
        <f>IF(O101&gt;=0.2,0.9,0)</f>
        <v>0</v>
      </c>
    </row>
    <row r="102" spans="1:16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6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6" s="41" customFormat="1">
      <c r="A104" s="127" t="s">
        <v>201</v>
      </c>
      <c r="B104" s="113" t="s">
        <v>40</v>
      </c>
      <c r="C104" s="267">
        <f>'[18]Sch C'!D102</f>
        <v>49424</v>
      </c>
      <c r="D104" s="267">
        <f>'[18]Sch C'!F102</f>
        <v>0</v>
      </c>
      <c r="E104" s="253">
        <f t="shared" ref="E104:E109" si="18">SUM(C104:D104)</f>
        <v>49424</v>
      </c>
      <c r="F104" s="174"/>
      <c r="G104" s="174">
        <f t="shared" ref="G104:G110" si="19">IF(ISERROR(E104+F104),"",(E104+F104))</f>
        <v>49424</v>
      </c>
      <c r="H104" s="175">
        <f t="shared" ref="H104:H110" si="20">IF(ISERROR(G104/$G$183),"",(G104/$G$183))</f>
        <v>9.6523218966546916E-3</v>
      </c>
      <c r="J104" s="255">
        <v>5169</v>
      </c>
      <c r="K104" s="255">
        <v>5571</v>
      </c>
      <c r="M104" s="231">
        <f t="shared" ref="M104:M110" si="21">IFERROR(G104/G$198,0)</f>
        <v>1.6926027397260275</v>
      </c>
      <c r="N104" s="237">
        <f>SUMMARY!M104</f>
        <v>1.8769967617256869</v>
      </c>
    </row>
    <row r="105" spans="1:16" s="41" customFormat="1">
      <c r="A105" s="127" t="s">
        <v>202</v>
      </c>
      <c r="B105" s="113" t="s">
        <v>23</v>
      </c>
      <c r="C105" s="267">
        <f>'[18]Sch C'!D103</f>
        <v>8113</v>
      </c>
      <c r="D105" s="267">
        <f>'[18]Sch C'!F103</f>
        <v>3408</v>
      </c>
      <c r="E105" s="253">
        <f t="shared" si="18"/>
        <v>11521</v>
      </c>
      <c r="F105" s="177"/>
      <c r="G105" s="177">
        <f t="shared" si="19"/>
        <v>11521</v>
      </c>
      <c r="H105" s="175">
        <f t="shared" si="20"/>
        <v>2.2500081047944057E-3</v>
      </c>
      <c r="J105" s="133"/>
      <c r="K105" s="133"/>
      <c r="M105" s="231">
        <f t="shared" si="21"/>
        <v>0.39455479452054792</v>
      </c>
      <c r="N105" s="237">
        <f>SUMMARY!M105</f>
        <v>0.30704885570376833</v>
      </c>
    </row>
    <row r="106" spans="1:16" s="41" customFormat="1">
      <c r="A106" s="40">
        <v>110</v>
      </c>
      <c r="B106" s="113" t="s">
        <v>43</v>
      </c>
      <c r="C106" s="267">
        <f>'[18]Sch C'!D104</f>
        <v>5901</v>
      </c>
      <c r="D106" s="267">
        <f>'[18]Sch C'!F104</f>
        <v>0</v>
      </c>
      <c r="E106" s="253">
        <f t="shared" si="18"/>
        <v>5901</v>
      </c>
      <c r="F106" s="177"/>
      <c r="G106" s="177">
        <f t="shared" si="19"/>
        <v>5901</v>
      </c>
      <c r="H106" s="175">
        <f t="shared" si="20"/>
        <v>1.1524431756264029E-3</v>
      </c>
      <c r="J106" s="133"/>
      <c r="K106" s="133"/>
      <c r="M106" s="231">
        <f t="shared" si="21"/>
        <v>0.2020890410958904</v>
      </c>
      <c r="N106" s="237">
        <f>SUMMARY!M106</f>
        <v>0.11829334314353321</v>
      </c>
    </row>
    <row r="107" spans="1:16" s="41" customFormat="1">
      <c r="A107" s="40">
        <v>310</v>
      </c>
      <c r="B107" s="113" t="s">
        <v>77</v>
      </c>
      <c r="C107" s="267">
        <f>'[18]Sch C'!D105</f>
        <v>0</v>
      </c>
      <c r="D107" s="267">
        <f>'[18]Sch C'!F105</f>
        <v>0</v>
      </c>
      <c r="E107" s="253">
        <f t="shared" si="18"/>
        <v>0</v>
      </c>
      <c r="F107" s="177"/>
      <c r="G107" s="177">
        <f t="shared" si="19"/>
        <v>0</v>
      </c>
      <c r="H107" s="175">
        <f t="shared" si="20"/>
        <v>0</v>
      </c>
      <c r="J107" s="133"/>
      <c r="K107" s="133"/>
      <c r="M107" s="231">
        <f t="shared" si="21"/>
        <v>0</v>
      </c>
      <c r="N107" s="237">
        <f>SUMMARY!M107</f>
        <v>6.4038804790647608E-4</v>
      </c>
    </row>
    <row r="108" spans="1:16" s="41" customFormat="1">
      <c r="A108" s="40">
        <v>410</v>
      </c>
      <c r="B108" s="113" t="s">
        <v>56</v>
      </c>
      <c r="C108" s="267">
        <f>'[18]Sch C'!D106</f>
        <v>2549</v>
      </c>
      <c r="D108" s="267">
        <f>'[18]Sch C'!F106</f>
        <v>0</v>
      </c>
      <c r="E108" s="253">
        <f t="shared" si="18"/>
        <v>2549</v>
      </c>
      <c r="F108" s="177"/>
      <c r="G108" s="177">
        <f t="shared" si="19"/>
        <v>2549</v>
      </c>
      <c r="H108" s="175">
        <f t="shared" si="20"/>
        <v>4.9781014314043397E-4</v>
      </c>
      <c r="J108" s="133"/>
      <c r="K108" s="133"/>
      <c r="M108" s="231">
        <f t="shared" si="21"/>
        <v>8.7294520547945204E-2</v>
      </c>
      <c r="N108" s="237">
        <f>SUMMARY!M108</f>
        <v>0.1609415521007907</v>
      </c>
    </row>
    <row r="109" spans="1:16" s="41" customFormat="1">
      <c r="A109" s="40">
        <v>490</v>
      </c>
      <c r="B109" s="113" t="s">
        <v>301</v>
      </c>
      <c r="C109" s="267">
        <f>'[18]Sch C'!D107</f>
        <v>0</v>
      </c>
      <c r="D109" s="267">
        <f>'[18]Sch C'!F107</f>
        <v>0</v>
      </c>
      <c r="E109" s="253">
        <f t="shared" si="18"/>
        <v>0</v>
      </c>
      <c r="F109" s="177"/>
      <c r="G109" s="177">
        <f t="shared" si="19"/>
        <v>0</v>
      </c>
      <c r="H109" s="175">
        <f t="shared" si="20"/>
        <v>0</v>
      </c>
      <c r="J109" s="133"/>
      <c r="K109" s="133"/>
      <c r="M109" s="231">
        <f t="shared" si="21"/>
        <v>0</v>
      </c>
      <c r="N109" s="237">
        <f>SUMMARY!M109</f>
        <v>0</v>
      </c>
    </row>
    <row r="110" spans="1:16" s="41" customFormat="1">
      <c r="A110" s="40"/>
      <c r="B110" s="113" t="s">
        <v>58</v>
      </c>
      <c r="C110" s="267">
        <f>SUM(C104:C109)</f>
        <v>65987</v>
      </c>
      <c r="D110" s="267">
        <f>SUM(D104:D109)</f>
        <v>3408</v>
      </c>
      <c r="E110" s="177">
        <f>SUM(E104:E109)</f>
        <v>69395</v>
      </c>
      <c r="F110" s="177">
        <f>SUM(F104:F109)</f>
        <v>0</v>
      </c>
      <c r="G110" s="177">
        <f t="shared" si="19"/>
        <v>69395</v>
      </c>
      <c r="H110" s="175">
        <f t="shared" si="20"/>
        <v>1.3552583320215935E-2</v>
      </c>
      <c r="J110" s="133"/>
      <c r="K110" s="133"/>
      <c r="M110" s="231">
        <f t="shared" si="21"/>
        <v>2.3765410958904107</v>
      </c>
      <c r="N110" s="237">
        <f>SUMMARY!M110</f>
        <v>2.4639209007216856</v>
      </c>
      <c r="O110" s="232">
        <f>M110/N110-1</f>
        <v>-3.5463721585251018E-2</v>
      </c>
      <c r="P110" s="172">
        <f>IF(O110&gt;=0.2,0.2,0)</f>
        <v>0</v>
      </c>
    </row>
    <row r="111" spans="1:16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6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6" s="41" customFormat="1">
      <c r="A113" s="127" t="s">
        <v>201</v>
      </c>
      <c r="B113" s="113" t="s">
        <v>40</v>
      </c>
      <c r="C113" s="267">
        <f>'[18]Sch C'!D121</f>
        <v>98086</v>
      </c>
      <c r="D113" s="267">
        <f>'[18]Sch C'!F121</f>
        <v>0</v>
      </c>
      <c r="E113" s="253">
        <f t="shared" ref="E113:E117" si="22">SUM(C113:D113)</f>
        <v>98086</v>
      </c>
      <c r="F113" s="174"/>
      <c r="G113" s="174">
        <f t="shared" ref="G113:G118" si="23">IF(ISERROR(E113+F113),"",(E113+F113))</f>
        <v>98086</v>
      </c>
      <c r="H113" s="175">
        <f t="shared" ref="H113:H118" si="24">IF(ISERROR(G113/$G$183),"",(G113/$G$183))</f>
        <v>1.9155828050244256E-2</v>
      </c>
      <c r="J113" s="255">
        <v>8540</v>
      </c>
      <c r="K113" s="255">
        <v>9134</v>
      </c>
      <c r="M113" s="231">
        <f t="shared" ref="M113:M118" si="25">IFERROR(G113/G$198,0)</f>
        <v>3.359109589041096</v>
      </c>
      <c r="N113" s="237">
        <f>SUMMARY!M113</f>
        <v>1.9805243461002184</v>
      </c>
    </row>
    <row r="114" spans="1:16" s="41" customFormat="1">
      <c r="A114" s="127" t="s">
        <v>202</v>
      </c>
      <c r="B114" s="113" t="s">
        <v>225</v>
      </c>
      <c r="C114" s="267">
        <f>'[18]Sch C'!D122</f>
        <v>15044</v>
      </c>
      <c r="D114" s="267">
        <f>'[18]Sch C'!F122</f>
        <v>6763</v>
      </c>
      <c r="E114" s="253">
        <f t="shared" si="22"/>
        <v>21807</v>
      </c>
      <c r="F114" s="177"/>
      <c r="G114" s="177">
        <f t="shared" si="23"/>
        <v>21807</v>
      </c>
      <c r="H114" s="175">
        <f t="shared" si="24"/>
        <v>4.2588253399228893E-3</v>
      </c>
      <c r="J114" s="133"/>
      <c r="K114" s="133"/>
      <c r="M114" s="231">
        <f t="shared" si="25"/>
        <v>0.74681506849315071</v>
      </c>
      <c r="N114" s="237">
        <f>SUMMARY!M114</f>
        <v>0.43739720863479259</v>
      </c>
    </row>
    <row r="115" spans="1:16" s="41" customFormat="1">
      <c r="A115" s="127" t="s">
        <v>209</v>
      </c>
      <c r="B115" s="113" t="s">
        <v>43</v>
      </c>
      <c r="C115" s="267">
        <f>'[18]Sch C'!D123</f>
        <v>20159</v>
      </c>
      <c r="D115" s="267">
        <f>'[18]Sch C'!F123</f>
        <v>0</v>
      </c>
      <c r="E115" s="253">
        <f t="shared" si="22"/>
        <v>20159</v>
      </c>
      <c r="F115" s="177"/>
      <c r="G115" s="177">
        <f t="shared" si="23"/>
        <v>20159</v>
      </c>
      <c r="H115" s="175">
        <f t="shared" si="24"/>
        <v>3.9369771187006703E-3</v>
      </c>
      <c r="J115" s="133"/>
      <c r="K115" s="133"/>
      <c r="M115" s="231">
        <f t="shared" si="25"/>
        <v>0.69037671232876707</v>
      </c>
      <c r="N115" s="237">
        <f>SUMMARY!M115</f>
        <v>0.9707691469213684</v>
      </c>
    </row>
    <row r="116" spans="1:16" s="41" customFormat="1">
      <c r="A116" s="40">
        <v>310</v>
      </c>
      <c r="B116" s="113" t="s">
        <v>57</v>
      </c>
      <c r="C116" s="267">
        <f>'[18]Sch C'!D124</f>
        <v>59</v>
      </c>
      <c r="D116" s="267">
        <f>'[18]Sch C'!F124</f>
        <v>0</v>
      </c>
      <c r="E116" s="253">
        <f t="shared" si="22"/>
        <v>59</v>
      </c>
      <c r="F116" s="177"/>
      <c r="G116" s="177">
        <f t="shared" si="23"/>
        <v>59</v>
      </c>
      <c r="H116" s="175">
        <f t="shared" si="24"/>
        <v>1.1522478793756613E-5</v>
      </c>
      <c r="J116" s="133"/>
      <c r="K116" s="133"/>
      <c r="M116" s="231">
        <f t="shared" si="25"/>
        <v>2.0205479452054796E-3</v>
      </c>
      <c r="N116" s="237">
        <f>SUMMARY!M116</f>
        <v>4.2074857275216981E-2</v>
      </c>
    </row>
    <row r="117" spans="1:16" s="41" customFormat="1">
      <c r="A117" s="40">
        <v>490</v>
      </c>
      <c r="B117" s="113" t="s">
        <v>301</v>
      </c>
      <c r="C117" s="267">
        <f>'[18]Sch C'!D125</f>
        <v>0</v>
      </c>
      <c r="D117" s="267">
        <f>'[18]Sch C'!F125</f>
        <v>0</v>
      </c>
      <c r="E117" s="253">
        <f t="shared" si="22"/>
        <v>0</v>
      </c>
      <c r="F117" s="177"/>
      <c r="G117" s="177">
        <f t="shared" si="23"/>
        <v>0</v>
      </c>
      <c r="H117" s="175">
        <f t="shared" si="24"/>
        <v>0</v>
      </c>
      <c r="J117" s="133"/>
      <c r="K117" s="133"/>
      <c r="M117" s="231">
        <f t="shared" si="25"/>
        <v>0</v>
      </c>
      <c r="N117" s="237">
        <f>SUMMARY!M117</f>
        <v>1.2489837813778788E-3</v>
      </c>
    </row>
    <row r="118" spans="1:16" s="41" customFormat="1">
      <c r="A118" s="40"/>
      <c r="B118" s="113" t="s">
        <v>60</v>
      </c>
      <c r="C118" s="267">
        <f>SUM(C113:C117)</f>
        <v>133348</v>
      </c>
      <c r="D118" s="267">
        <f>SUM(D113:D117)</f>
        <v>6763</v>
      </c>
      <c r="E118" s="177">
        <f>SUM(E113:E117)</f>
        <v>140111</v>
      </c>
      <c r="F118" s="177">
        <f>SUM(F113:F117)</f>
        <v>0</v>
      </c>
      <c r="G118" s="177">
        <f t="shared" si="23"/>
        <v>140111</v>
      </c>
      <c r="H118" s="175">
        <f t="shared" si="24"/>
        <v>2.7363152987661572E-2</v>
      </c>
      <c r="J118" s="133"/>
      <c r="K118" s="133"/>
      <c r="M118" s="231">
        <f t="shared" si="25"/>
        <v>4.7983219178082193</v>
      </c>
      <c r="N118" s="237">
        <f>SUMMARY!M118</f>
        <v>3.4320145427129747</v>
      </c>
      <c r="O118" s="232">
        <f>M118/N118-1</f>
        <v>0.39810652259509127</v>
      </c>
      <c r="P118" s="172">
        <f>IF(O118&gt;=0.2,0.2,0)</f>
        <v>0.2</v>
      </c>
    </row>
    <row r="119" spans="1:16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6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6" s="41" customFormat="1">
      <c r="A121" s="127" t="s">
        <v>201</v>
      </c>
      <c r="B121" s="113" t="s">
        <v>227</v>
      </c>
      <c r="C121" s="267">
        <f>'[18]Sch C'!D129</f>
        <v>249130</v>
      </c>
      <c r="D121" s="267">
        <f>'[18]Sch C'!F129</f>
        <v>5899</v>
      </c>
      <c r="E121" s="253">
        <f t="shared" ref="E121:E131" si="26">SUM(C121:D121)</f>
        <v>255029</v>
      </c>
      <c r="F121" s="174"/>
      <c r="G121" s="174">
        <f>IF(ISERROR(E121+F121),"",(E121+F121))</f>
        <v>255029</v>
      </c>
      <c r="H121" s="175">
        <f>IF(ISERROR(G121/$G$183),"",(G121/$G$183))</f>
        <v>4.9806207530389071E-2</v>
      </c>
      <c r="J121" s="255">
        <v>8672</v>
      </c>
      <c r="K121" s="255">
        <v>8672</v>
      </c>
      <c r="M121" s="231">
        <f t="shared" ref="M121:M131" si="27">IFERROR(G121/G$198,0)</f>
        <v>8.7338698630136982</v>
      </c>
      <c r="N121" s="237">
        <f>SUMMARY!M121</f>
        <v>4.5535256314180739</v>
      </c>
    </row>
    <row r="122" spans="1:16" s="41" customFormat="1">
      <c r="A122" s="127" t="s">
        <v>228</v>
      </c>
      <c r="B122" s="113" t="s">
        <v>229</v>
      </c>
      <c r="C122" s="267">
        <f>'[18]Sch C'!D130</f>
        <v>0</v>
      </c>
      <c r="D122" s="267">
        <f>'[18]Sch C'!F130</f>
        <v>799</v>
      </c>
      <c r="E122" s="253">
        <f t="shared" si="26"/>
        <v>799</v>
      </c>
      <c r="F122" s="174"/>
      <c r="G122" s="174">
        <f t="shared" ref="G122:G131" si="28">IF(ISERROR(E122+F122),"",(E122+F122))</f>
        <v>799</v>
      </c>
      <c r="H122" s="175">
        <f t="shared" ref="H122:H131" si="29">IF(ISERROR(G122/$G$183),"",(G122/$G$183))</f>
        <v>1.5604170434256837E-4</v>
      </c>
      <c r="J122" s="133"/>
      <c r="K122" s="133"/>
      <c r="M122" s="231">
        <f t="shared" si="27"/>
        <v>2.7363013698630138E-2</v>
      </c>
      <c r="N122" s="237">
        <f>SUMMARY!M122</f>
        <v>0.37552059914887431</v>
      </c>
    </row>
    <row r="123" spans="1:16" s="41" customFormat="1">
      <c r="A123" s="127" t="s">
        <v>202</v>
      </c>
      <c r="B123" s="113" t="s">
        <v>230</v>
      </c>
      <c r="C123" s="267">
        <f>'[18]Sch C'!D131</f>
        <v>1401911</v>
      </c>
      <c r="D123" s="267">
        <f>'[18]Sch C'!F131</f>
        <v>0</v>
      </c>
      <c r="E123" s="253">
        <f t="shared" si="26"/>
        <v>1401911</v>
      </c>
      <c r="F123" s="174"/>
      <c r="G123" s="174">
        <f t="shared" si="28"/>
        <v>1401911</v>
      </c>
      <c r="H123" s="175">
        <f t="shared" si="29"/>
        <v>0.2737879621734598</v>
      </c>
      <c r="J123" s="255">
        <v>94846</v>
      </c>
      <c r="K123" s="255">
        <v>102325</v>
      </c>
      <c r="M123" s="231">
        <f t="shared" si="27"/>
        <v>48.010650684931505</v>
      </c>
      <c r="N123" s="237">
        <f>SUMMARY!M123</f>
        <v>20.426397522016178</v>
      </c>
    </row>
    <row r="124" spans="1:16" s="41" customFormat="1">
      <c r="A124" s="127" t="s">
        <v>231</v>
      </c>
      <c r="B124" s="113" t="s">
        <v>232</v>
      </c>
      <c r="C124" s="267">
        <f>'[18]Sch C'!D132</f>
        <v>253749</v>
      </c>
      <c r="D124" s="267">
        <f>'[18]Sch C'!F132</f>
        <v>96662</v>
      </c>
      <c r="E124" s="253">
        <f t="shared" si="26"/>
        <v>350411</v>
      </c>
      <c r="F124" s="174"/>
      <c r="G124" s="174">
        <f t="shared" si="28"/>
        <v>350411</v>
      </c>
      <c r="H124" s="175">
        <f t="shared" si="29"/>
        <v>6.8433954518627937E-2</v>
      </c>
      <c r="J124" s="133"/>
      <c r="K124" s="133"/>
      <c r="M124" s="231">
        <f t="shared" si="27"/>
        <v>12.000376712328768</v>
      </c>
      <c r="N124" s="237">
        <f>SUMMARY!M124</f>
        <v>3.7333012685133462</v>
      </c>
    </row>
    <row r="125" spans="1:16" s="41" customFormat="1">
      <c r="A125" s="127" t="s">
        <v>149</v>
      </c>
      <c r="B125" s="113" t="s">
        <v>150</v>
      </c>
      <c r="C125" s="267">
        <f>'[18]Sch C'!D133</f>
        <v>18643</v>
      </c>
      <c r="D125" s="267">
        <f>'[18]Sch C'!F133</f>
        <v>0</v>
      </c>
      <c r="E125" s="253">
        <f t="shared" si="26"/>
        <v>18643</v>
      </c>
      <c r="F125" s="174"/>
      <c r="G125" s="174">
        <f t="shared" si="28"/>
        <v>18643</v>
      </c>
      <c r="H125" s="175">
        <f t="shared" si="29"/>
        <v>3.640908002576348E-3</v>
      </c>
      <c r="J125" s="255">
        <v>792</v>
      </c>
      <c r="K125" s="255">
        <v>792</v>
      </c>
      <c r="M125" s="231">
        <f t="shared" si="27"/>
        <v>0.63845890410958905</v>
      </c>
      <c r="N125" s="237">
        <f>SUMMARY!M125</f>
        <v>0.23602473442063049</v>
      </c>
    </row>
    <row r="126" spans="1:16" s="41" customFormat="1">
      <c r="A126" s="40">
        <v>110</v>
      </c>
      <c r="B126" s="41" t="s">
        <v>69</v>
      </c>
      <c r="C126" s="267">
        <f>'[18]Sch C'!D134</f>
        <v>46224</v>
      </c>
      <c r="D126" s="267">
        <f>'[18]Sch C'!F134</f>
        <v>0</v>
      </c>
      <c r="E126" s="253">
        <f t="shared" si="26"/>
        <v>46224</v>
      </c>
      <c r="F126" s="174"/>
      <c r="G126" s="174">
        <f t="shared" si="28"/>
        <v>46224</v>
      </c>
      <c r="H126" s="175">
        <f t="shared" si="29"/>
        <v>9.0273738942814527E-3</v>
      </c>
      <c r="J126" s="133"/>
      <c r="K126" s="133"/>
      <c r="M126" s="231">
        <f t="shared" si="27"/>
        <v>1.5830136986301371</v>
      </c>
      <c r="N126" s="237">
        <f>SUMMARY!M126</f>
        <v>1.7813900962398777</v>
      </c>
    </row>
    <row r="127" spans="1:16" s="41" customFormat="1">
      <c r="A127" s="40">
        <v>111</v>
      </c>
      <c r="B127" s="113" t="s">
        <v>107</v>
      </c>
      <c r="C127" s="267">
        <f>'[18]Sch C'!D135</f>
        <v>916</v>
      </c>
      <c r="D127" s="267">
        <f>'[18]Sch C'!F135</f>
        <v>0</v>
      </c>
      <c r="E127" s="253">
        <f t="shared" si="26"/>
        <v>916</v>
      </c>
      <c r="F127" s="174"/>
      <c r="G127" s="174">
        <f t="shared" si="28"/>
        <v>916</v>
      </c>
      <c r="H127" s="175">
        <f t="shared" si="29"/>
        <v>1.7889136567933995E-4</v>
      </c>
      <c r="J127" s="133"/>
      <c r="K127" s="133"/>
      <c r="M127" s="231">
        <f t="shared" si="27"/>
        <v>3.136986301369863E-2</v>
      </c>
      <c r="N127" s="237">
        <f>SUMMARY!M127</f>
        <v>1.0927472647255188E-2</v>
      </c>
    </row>
    <row r="128" spans="1:16" s="41" customFormat="1">
      <c r="A128" s="40">
        <v>230</v>
      </c>
      <c r="B128" s="113" t="s">
        <v>233</v>
      </c>
      <c r="C128" s="267">
        <f>'[18]Sch C'!D136</f>
        <v>0</v>
      </c>
      <c r="D128" s="267">
        <f>'[18]Sch C'!F136</f>
        <v>0</v>
      </c>
      <c r="E128" s="253">
        <f t="shared" si="26"/>
        <v>0</v>
      </c>
      <c r="F128" s="174"/>
      <c r="G128" s="174">
        <f t="shared" si="28"/>
        <v>0</v>
      </c>
      <c r="H128" s="175">
        <f t="shared" si="29"/>
        <v>0</v>
      </c>
      <c r="J128" s="133"/>
      <c r="K128" s="133"/>
      <c r="M128" s="231">
        <f t="shared" si="27"/>
        <v>0</v>
      </c>
      <c r="N128" s="237">
        <f>SUMMARY!M128</f>
        <v>2.802083759123259E-3</v>
      </c>
    </row>
    <row r="129" spans="1:16" s="41" customFormat="1">
      <c r="A129" s="40">
        <v>310</v>
      </c>
      <c r="B129" s="113" t="s">
        <v>77</v>
      </c>
      <c r="C129" s="267">
        <f>'[18]Sch C'!D137</f>
        <v>248623</v>
      </c>
      <c r="D129" s="267">
        <f>'[18]Sch C'!F137</f>
        <v>0</v>
      </c>
      <c r="E129" s="253">
        <f t="shared" si="26"/>
        <v>248623</v>
      </c>
      <c r="F129" s="174"/>
      <c r="G129" s="174">
        <f t="shared" si="28"/>
        <v>248623</v>
      </c>
      <c r="H129" s="175">
        <f t="shared" si="29"/>
        <v>4.8555139748138146E-2</v>
      </c>
      <c r="J129" s="133"/>
      <c r="K129" s="133"/>
      <c r="M129" s="231">
        <f t="shared" si="27"/>
        <v>8.5144863013698622</v>
      </c>
      <c r="N129" s="237">
        <f>SUMMARY!M129</f>
        <v>1.5442435472956095</v>
      </c>
    </row>
    <row r="130" spans="1:16" s="41" customFormat="1">
      <c r="A130" s="40">
        <v>330</v>
      </c>
      <c r="B130" s="113" t="s">
        <v>311</v>
      </c>
      <c r="C130" s="267">
        <f>'[18]Sch C'!D138</f>
        <v>0</v>
      </c>
      <c r="D130" s="267">
        <f>'[18]Sch C'!F138</f>
        <v>0</v>
      </c>
      <c r="E130" s="253">
        <f t="shared" si="26"/>
        <v>0</v>
      </c>
      <c r="F130" s="174"/>
      <c r="G130" s="174">
        <f t="shared" si="28"/>
        <v>0</v>
      </c>
      <c r="H130" s="175">
        <f t="shared" si="29"/>
        <v>0</v>
      </c>
      <c r="J130" s="133"/>
      <c r="K130" s="133"/>
      <c r="M130" s="231">
        <f t="shared" si="27"/>
        <v>0</v>
      </c>
      <c r="N130" s="237">
        <f>SUMMARY!M130</f>
        <v>9.9918702510230314E-2</v>
      </c>
    </row>
    <row r="131" spans="1:16" s="41" customFormat="1">
      <c r="A131" s="40">
        <v>390</v>
      </c>
      <c r="B131" s="113" t="s">
        <v>70</v>
      </c>
      <c r="C131" s="267">
        <f>'[18]Sch C'!D139</f>
        <v>0</v>
      </c>
      <c r="D131" s="267">
        <f>'[18]Sch C'!F139</f>
        <v>0</v>
      </c>
      <c r="E131" s="253">
        <f t="shared" si="26"/>
        <v>0</v>
      </c>
      <c r="F131" s="174">
        <v>0</v>
      </c>
      <c r="G131" s="174">
        <f t="shared" si="28"/>
        <v>0</v>
      </c>
      <c r="H131" s="175">
        <f t="shared" si="29"/>
        <v>0</v>
      </c>
      <c r="J131" s="133"/>
      <c r="K131" s="133"/>
      <c r="M131" s="231">
        <f t="shared" si="27"/>
        <v>0</v>
      </c>
      <c r="N131" s="237">
        <f>SUMMARY!M131</f>
        <v>3.731441236448526E-2</v>
      </c>
    </row>
    <row r="132" spans="1:16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6" s="41" customFormat="1">
      <c r="A133" s="40" t="s">
        <v>325</v>
      </c>
      <c r="B133" s="40" t="s">
        <v>235</v>
      </c>
      <c r="C133" s="267">
        <f>'[18]Sch C'!D141</f>
        <v>0</v>
      </c>
      <c r="D133" s="267">
        <f>'[18]Sch C'!F141</f>
        <v>0</v>
      </c>
      <c r="E133" s="253">
        <f t="shared" ref="E133:E138" si="30">SUM(C133:D133)</f>
        <v>0</v>
      </c>
      <c r="F133" s="177"/>
      <c r="G133" s="177">
        <f>IF(ISERROR(E133+F133)," ",(E133+F133))</f>
        <v>0</v>
      </c>
      <c r="H133" s="175">
        <f t="shared" ref="H133:H139" si="31">IF(ISERROR(G133/$G$183),"",(G133/$G$183))</f>
        <v>0</v>
      </c>
      <c r="J133" s="133"/>
      <c r="K133" s="133"/>
      <c r="M133" s="231">
        <f t="shared" ref="M133:M139" si="32">IFERROR(G133/G$198,0)</f>
        <v>0</v>
      </c>
      <c r="N133" s="237">
        <f>SUMMARY!M133</f>
        <v>0</v>
      </c>
    </row>
    <row r="134" spans="1:16" s="41" customFormat="1">
      <c r="A134" s="40" t="s">
        <v>326</v>
      </c>
      <c r="B134" s="40" t="s">
        <v>236</v>
      </c>
      <c r="C134" s="267">
        <f>'[18]Sch C'!D142</f>
        <v>0</v>
      </c>
      <c r="D134" s="267">
        <f>'[18]Sch C'!F142</f>
        <v>0</v>
      </c>
      <c r="E134" s="253">
        <f t="shared" si="30"/>
        <v>0</v>
      </c>
      <c r="F134" s="177"/>
      <c r="G134" s="177">
        <f t="shared" ref="G134:G139" si="33">IF(ISERROR(E134+F134),"",(E134+F134))</f>
        <v>0</v>
      </c>
      <c r="H134" s="175">
        <f t="shared" si="31"/>
        <v>0</v>
      </c>
      <c r="J134" s="133"/>
      <c r="K134" s="133"/>
      <c r="M134" s="231">
        <f t="shared" si="32"/>
        <v>0</v>
      </c>
      <c r="N134" s="237">
        <f>SUMMARY!M134</f>
        <v>0</v>
      </c>
    </row>
    <row r="135" spans="1:16" s="41" customFormat="1">
      <c r="A135" s="40" t="s">
        <v>327</v>
      </c>
      <c r="B135" s="40" t="s">
        <v>237</v>
      </c>
      <c r="C135" s="267">
        <f>'[18]Sch C'!D143</f>
        <v>0</v>
      </c>
      <c r="D135" s="267">
        <f>'[18]Sch C'!F143</f>
        <v>0</v>
      </c>
      <c r="E135" s="253">
        <f t="shared" si="30"/>
        <v>0</v>
      </c>
      <c r="F135" s="177"/>
      <c r="G135" s="177">
        <f t="shared" si="33"/>
        <v>0</v>
      </c>
      <c r="H135" s="175">
        <f t="shared" si="31"/>
        <v>0</v>
      </c>
      <c r="J135" s="133"/>
      <c r="K135" s="133"/>
      <c r="M135" s="231">
        <f t="shared" si="32"/>
        <v>0</v>
      </c>
      <c r="N135" s="237">
        <f>SUMMARY!M135</f>
        <v>0</v>
      </c>
    </row>
    <row r="136" spans="1:16" s="41" customFormat="1">
      <c r="A136" s="40" t="s">
        <v>328</v>
      </c>
      <c r="B136" s="40" t="s">
        <v>238</v>
      </c>
      <c r="C136" s="267">
        <f>'[18]Sch C'!D144</f>
        <v>0</v>
      </c>
      <c r="D136" s="267">
        <f>'[18]Sch C'!F144</f>
        <v>0</v>
      </c>
      <c r="E136" s="253">
        <f t="shared" si="30"/>
        <v>0</v>
      </c>
      <c r="F136" s="177"/>
      <c r="G136" s="177">
        <f t="shared" si="33"/>
        <v>0</v>
      </c>
      <c r="H136" s="175">
        <f t="shared" si="31"/>
        <v>0</v>
      </c>
      <c r="J136" s="133"/>
      <c r="K136" s="133"/>
      <c r="M136" s="231">
        <f t="shared" si="32"/>
        <v>0</v>
      </c>
      <c r="N136" s="237">
        <f>SUMMARY!M136</f>
        <v>1.1354398012526172E-3</v>
      </c>
    </row>
    <row r="137" spans="1:16" s="41" customFormat="1">
      <c r="A137" s="40" t="s">
        <v>351</v>
      </c>
      <c r="B137" s="40" t="s">
        <v>239</v>
      </c>
      <c r="C137" s="267">
        <f>'[18]Sch C'!D145</f>
        <v>0</v>
      </c>
      <c r="D137" s="267">
        <f>'[18]Sch C'!F145</f>
        <v>0</v>
      </c>
      <c r="E137" s="253">
        <f t="shared" si="30"/>
        <v>0</v>
      </c>
      <c r="F137" s="177"/>
      <c r="G137" s="177">
        <f t="shared" si="33"/>
        <v>0</v>
      </c>
      <c r="H137" s="175">
        <f t="shared" si="31"/>
        <v>0</v>
      </c>
      <c r="J137" s="133"/>
      <c r="K137" s="133"/>
      <c r="M137" s="231">
        <f t="shared" si="32"/>
        <v>0</v>
      </c>
      <c r="N137" s="237">
        <f>SUMMARY!M137</f>
        <v>3.7850567038636746E-3</v>
      </c>
    </row>
    <row r="138" spans="1:16" s="41" customFormat="1">
      <c r="A138" s="40">
        <v>490</v>
      </c>
      <c r="B138" s="113" t="s">
        <v>301</v>
      </c>
      <c r="C138" s="267">
        <f>'[18]Sch C'!D146</f>
        <v>14745</v>
      </c>
      <c r="D138" s="267">
        <f>'[18]Sch C'!F146</f>
        <v>0</v>
      </c>
      <c r="E138" s="253">
        <f t="shared" si="30"/>
        <v>14745</v>
      </c>
      <c r="F138" s="177"/>
      <c r="G138" s="177">
        <f>IF(ISERROR(E138+F138),"",(E138+F138))</f>
        <v>14745</v>
      </c>
      <c r="H138" s="175">
        <f t="shared" si="31"/>
        <v>2.8796432171854453E-3</v>
      </c>
      <c r="J138" s="133"/>
      <c r="K138" s="133"/>
      <c r="M138" s="231">
        <f t="shared" si="32"/>
        <v>0.50496575342465755</v>
      </c>
      <c r="N138" s="237">
        <f>SUMMARY!M138</f>
        <v>0.12069725087315321</v>
      </c>
    </row>
    <row r="139" spans="1:16" s="41" customFormat="1">
      <c r="A139" s="40"/>
      <c r="B139" s="113" t="s">
        <v>71</v>
      </c>
      <c r="C139" s="267">
        <f>SUM(C121:C138)</f>
        <v>2233941</v>
      </c>
      <c r="D139" s="267">
        <f>SUM(D121:D138)</f>
        <v>103360</v>
      </c>
      <c r="E139" s="176">
        <f>SUM(E121:E138)</f>
        <v>2337301</v>
      </c>
      <c r="F139" s="176">
        <f>SUM(F121:F138)</f>
        <v>0</v>
      </c>
      <c r="G139" s="177">
        <f t="shared" si="33"/>
        <v>2337301</v>
      </c>
      <c r="H139" s="175">
        <f t="shared" si="31"/>
        <v>0.45646612215468008</v>
      </c>
      <c r="J139" s="133"/>
      <c r="K139" s="133"/>
      <c r="M139" s="231">
        <f t="shared" si="32"/>
        <v>80.04455479452055</v>
      </c>
      <c r="N139" s="237">
        <f>SUMMARY!M139</f>
        <v>32.92698381771195</v>
      </c>
      <c r="O139" s="232">
        <f>M139/N139-1</f>
        <v>1.4309713649345346</v>
      </c>
      <c r="P139" s="172">
        <f>IF(O139&gt;=0.2,1.6,0)</f>
        <v>1.6</v>
      </c>
    </row>
    <row r="140" spans="1:16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6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6" s="41" customFormat="1">
      <c r="A142" s="127" t="s">
        <v>201</v>
      </c>
      <c r="B142" s="113" t="s">
        <v>73</v>
      </c>
      <c r="C142" s="267">
        <f>'[18]Sch C'!D150</f>
        <v>362054</v>
      </c>
      <c r="D142" s="267">
        <f>'[18]Sch C'!F150</f>
        <v>0</v>
      </c>
      <c r="E142" s="253">
        <f t="shared" ref="E142:E146" si="34">SUM(C142:D142)</f>
        <v>362054</v>
      </c>
      <c r="F142" s="174"/>
      <c r="G142" s="174">
        <f t="shared" ref="G142:G147" si="35">IF(ISERROR(E142+F142),"",(E142+F142))</f>
        <v>362054</v>
      </c>
      <c r="H142" s="175">
        <f t="shared" ref="H142:H147" si="36">IF(ISERROR(G142/$G$183),"",(G142/$G$183))</f>
        <v>7.070778876601283E-2</v>
      </c>
      <c r="J142" s="255">
        <v>199</v>
      </c>
      <c r="K142" s="255">
        <v>213</v>
      </c>
      <c r="M142" s="231">
        <f t="shared" ref="M142:M147" si="37">IFERROR(G142/G$198,0)</f>
        <v>12.399109589041096</v>
      </c>
      <c r="N142" s="237">
        <f>SUMMARY!M142</f>
        <v>3.3195038128068526</v>
      </c>
    </row>
    <row r="143" spans="1:16" s="41" customFormat="1">
      <c r="A143" s="127" t="s">
        <v>202</v>
      </c>
      <c r="B143" s="113" t="s">
        <v>23</v>
      </c>
      <c r="C143" s="267">
        <f>'[18]Sch C'!D151</f>
        <v>56424</v>
      </c>
      <c r="D143" s="267">
        <f>'[18]Sch C'!F151</f>
        <v>24964</v>
      </c>
      <c r="E143" s="253">
        <f t="shared" si="34"/>
        <v>81388</v>
      </c>
      <c r="F143" s="177"/>
      <c r="G143" s="177">
        <f t="shared" si="35"/>
        <v>81388</v>
      </c>
      <c r="H143" s="175">
        <f t="shared" si="36"/>
        <v>1.5894771255360395E-2</v>
      </c>
      <c r="J143" s="133"/>
      <c r="K143" s="133"/>
      <c r="M143" s="231">
        <f t="shared" si="37"/>
        <v>2.7872602739726027</v>
      </c>
      <c r="N143" s="237">
        <f>SUMMARY!M143</f>
        <v>0.67458000081751668</v>
      </c>
    </row>
    <row r="144" spans="1:16" s="41" customFormat="1">
      <c r="A144" s="127">
        <v>110</v>
      </c>
      <c r="B144" s="113" t="s">
        <v>258</v>
      </c>
      <c r="C144" s="267">
        <f>'[18]Sch C'!D152</f>
        <v>0</v>
      </c>
      <c r="D144" s="267">
        <f>'[18]Sch C'!F152</f>
        <v>0</v>
      </c>
      <c r="E144" s="253">
        <f t="shared" si="34"/>
        <v>0</v>
      </c>
      <c r="F144" s="177"/>
      <c r="G144" s="177">
        <f t="shared" si="35"/>
        <v>0</v>
      </c>
      <c r="H144" s="175">
        <f t="shared" si="36"/>
        <v>0</v>
      </c>
      <c r="J144" s="133"/>
      <c r="K144" s="133"/>
      <c r="M144" s="231">
        <f t="shared" si="37"/>
        <v>0</v>
      </c>
      <c r="N144" s="237">
        <f>SUMMARY!M144</f>
        <v>0.19288769592013771</v>
      </c>
    </row>
    <row r="145" spans="1:16" s="41" customFormat="1">
      <c r="A145" s="127" t="s">
        <v>241</v>
      </c>
      <c r="B145" s="113" t="s">
        <v>77</v>
      </c>
      <c r="C145" s="267">
        <f>'[18]Sch C'!D153</f>
        <v>1564</v>
      </c>
      <c r="D145" s="267">
        <f>'[18]Sch C'!F153</f>
        <v>0</v>
      </c>
      <c r="E145" s="253">
        <f t="shared" si="34"/>
        <v>1564</v>
      </c>
      <c r="F145" s="177"/>
      <c r="G145" s="177">
        <f t="shared" si="35"/>
        <v>1564</v>
      </c>
      <c r="H145" s="175">
        <f t="shared" si="36"/>
        <v>3.0544333615992105E-4</v>
      </c>
      <c r="J145" s="133"/>
      <c r="K145" s="133"/>
      <c r="M145" s="231">
        <f t="shared" si="37"/>
        <v>5.3561643835616436E-2</v>
      </c>
      <c r="N145" s="237">
        <f>SUMMARY!M145</f>
        <v>0.1348362014542713</v>
      </c>
    </row>
    <row r="146" spans="1:16" s="41" customFormat="1">
      <c r="A146" s="127" t="s">
        <v>242</v>
      </c>
      <c r="B146" s="113" t="s">
        <v>301</v>
      </c>
      <c r="C146" s="267">
        <f>'[18]Sch C'!D154</f>
        <v>24339</v>
      </c>
      <c r="D146" s="267">
        <f>'[18]Sch C'!F154</f>
        <v>-47</v>
      </c>
      <c r="E146" s="253">
        <f t="shared" si="34"/>
        <v>24292</v>
      </c>
      <c r="F146" s="177"/>
      <c r="G146" s="177">
        <f t="shared" si="35"/>
        <v>24292</v>
      </c>
      <c r="H146" s="175">
        <f t="shared" si="36"/>
        <v>4.7441365230158584E-3</v>
      </c>
      <c r="J146" s="133"/>
      <c r="K146" s="133"/>
      <c r="M146" s="231">
        <f t="shared" si="37"/>
        <v>0.83191780821917805</v>
      </c>
      <c r="N146" s="237">
        <f>SUMMARY!M146</f>
        <v>0.22358626390346037</v>
      </c>
    </row>
    <row r="147" spans="1:16" s="41" customFormat="1">
      <c r="A147" s="40"/>
      <c r="B147" s="113" t="s">
        <v>243</v>
      </c>
      <c r="C147" s="267">
        <f>SUM(C142:C146)</f>
        <v>444381</v>
      </c>
      <c r="D147" s="267">
        <f>SUM(D142:D146)</f>
        <v>24917</v>
      </c>
      <c r="E147" s="177">
        <f>SUM(E142:E146)</f>
        <v>469298</v>
      </c>
      <c r="F147" s="177">
        <f>SUM(F142:F146)</f>
        <v>0</v>
      </c>
      <c r="G147" s="177">
        <f t="shared" si="35"/>
        <v>469298</v>
      </c>
      <c r="H147" s="198">
        <f t="shared" si="36"/>
        <v>9.1652139880549002E-2</v>
      </c>
      <c r="J147" s="133"/>
      <c r="K147" s="133"/>
      <c r="M147" s="231">
        <f t="shared" si="37"/>
        <v>16.071849315068494</v>
      </c>
      <c r="N147" s="237">
        <f>SUMMARY!M147</f>
        <v>4.5453939749022387</v>
      </c>
      <c r="O147" s="232">
        <f>M147/N147-1</f>
        <v>2.5358539664131454</v>
      </c>
      <c r="P147" s="172">
        <f>IF(O147&gt;=0.2,0.3,0)</f>
        <v>0.3</v>
      </c>
    </row>
    <row r="148" spans="1:16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6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6" s="41" customFormat="1">
      <c r="A150" s="127" t="s">
        <v>201</v>
      </c>
      <c r="B150" s="113" t="s">
        <v>40</v>
      </c>
      <c r="C150" s="267">
        <f>'[18]Sch C'!D158</f>
        <v>0</v>
      </c>
      <c r="D150" s="267">
        <f>'[18]Sch C'!F158</f>
        <v>0</v>
      </c>
      <c r="E150" s="253">
        <f t="shared" ref="E150:E163" si="38">SUM(C150:D150)</f>
        <v>0</v>
      </c>
      <c r="F150" s="177"/>
      <c r="G150" s="177">
        <f>IF(ISERROR(E150+F150),"",(E150+F150))</f>
        <v>0</v>
      </c>
      <c r="H150" s="175">
        <f>IF(ISERROR(G150/$G$183),"",(G150/$G$183))</f>
        <v>0</v>
      </c>
      <c r="J150" s="255">
        <v>0</v>
      </c>
      <c r="K150" s="255">
        <v>0</v>
      </c>
      <c r="M150" s="231">
        <f t="shared" ref="M150:M164" si="39">IFERROR(G150/G$198,0)</f>
        <v>0</v>
      </c>
      <c r="N150" s="237">
        <f>SUMMARY!M150</f>
        <v>36.736125288969433</v>
      </c>
    </row>
    <row r="151" spans="1:16" s="41" customFormat="1">
      <c r="A151" s="127" t="s">
        <v>202</v>
      </c>
      <c r="B151" s="113" t="s">
        <v>76</v>
      </c>
      <c r="C151" s="267">
        <f>'[18]Sch C'!D159</f>
        <v>0</v>
      </c>
      <c r="D151" s="267">
        <f>'[18]Sch C'!F159</f>
        <v>0</v>
      </c>
      <c r="E151" s="253">
        <f t="shared" si="38"/>
        <v>0</v>
      </c>
      <c r="F151" s="177"/>
      <c r="G151" s="177">
        <f>IF(ISERROR(E151+F151),"",(E151+F151))</f>
        <v>0</v>
      </c>
      <c r="H151" s="175">
        <f>IF(ISERROR(G151/$G$183),"",(G151/$G$183))</f>
        <v>0</v>
      </c>
      <c r="J151" s="133"/>
      <c r="K151" s="133"/>
      <c r="M151" s="231">
        <f t="shared" si="39"/>
        <v>0</v>
      </c>
      <c r="N151" s="237">
        <f>SUMMARY!M151</f>
        <v>6.0365011649612361</v>
      </c>
    </row>
    <row r="152" spans="1:16" s="41" customFormat="1">
      <c r="A152" s="127">
        <v>110</v>
      </c>
      <c r="B152" s="113" t="s">
        <v>331</v>
      </c>
      <c r="C152" s="267">
        <f>'[18]Sch C'!D160</f>
        <v>0</v>
      </c>
      <c r="D152" s="267">
        <f>'[18]Sch C'!F160</f>
        <v>0</v>
      </c>
      <c r="E152" s="253">
        <f t="shared" si="38"/>
        <v>0</v>
      </c>
      <c r="F152" s="177"/>
      <c r="G152" s="177">
        <f t="shared" ref="G152:G163" si="40">IF(ISERROR(E152+F152),"",(E152+F152))</f>
        <v>0</v>
      </c>
      <c r="H152" s="175">
        <f t="shared" ref="H152:H163" si="41">IF(ISERROR(G152/$G$183),"",(G152/$G$183))</f>
        <v>0</v>
      </c>
      <c r="J152" s="133"/>
      <c r="K152" s="133"/>
      <c r="M152" s="231">
        <f t="shared" si="39"/>
        <v>0</v>
      </c>
      <c r="N152" s="237">
        <f>SUMMARY!M152</f>
        <v>0.29206527416329442</v>
      </c>
    </row>
    <row r="153" spans="1:16" s="41" customFormat="1">
      <c r="A153" s="40">
        <v>310</v>
      </c>
      <c r="B153" s="113" t="s">
        <v>77</v>
      </c>
      <c r="C153" s="267">
        <f>'[18]Sch C'!D161</f>
        <v>0</v>
      </c>
      <c r="D153" s="267">
        <f>'[18]Sch C'!F161</f>
        <v>0</v>
      </c>
      <c r="E153" s="253">
        <f t="shared" si="38"/>
        <v>0</v>
      </c>
      <c r="F153" s="177"/>
      <c r="G153" s="177">
        <f t="shared" si="40"/>
        <v>0</v>
      </c>
      <c r="H153" s="175">
        <f t="shared" si="41"/>
        <v>0</v>
      </c>
      <c r="J153" s="200"/>
      <c r="K153" s="200"/>
      <c r="M153" s="231">
        <f t="shared" si="39"/>
        <v>0</v>
      </c>
      <c r="N153" s="237">
        <f>SUMMARY!M153</f>
        <v>0.26431149201331644</v>
      </c>
    </row>
    <row r="154" spans="1:16" s="41" customFormat="1">
      <c r="A154" s="40">
        <v>313</v>
      </c>
      <c r="B154" s="113" t="s">
        <v>78</v>
      </c>
      <c r="C154" s="267">
        <f>'[18]Sch C'!D162</f>
        <v>0</v>
      </c>
      <c r="D154" s="267">
        <f>'[18]Sch C'!F162</f>
        <v>0</v>
      </c>
      <c r="E154" s="253">
        <f t="shared" si="38"/>
        <v>0</v>
      </c>
      <c r="F154" s="177"/>
      <c r="G154" s="177">
        <f t="shared" si="40"/>
        <v>0</v>
      </c>
      <c r="H154" s="175">
        <f t="shared" si="41"/>
        <v>0</v>
      </c>
      <c r="J154" s="200"/>
      <c r="K154" s="200"/>
      <c r="M154" s="231">
        <f t="shared" si="39"/>
        <v>0</v>
      </c>
      <c r="N154" s="237">
        <f>SUMMARY!M154</f>
        <v>0.19712143301586438</v>
      </c>
    </row>
    <row r="155" spans="1:16" s="41" customFormat="1">
      <c r="A155" s="40">
        <v>314</v>
      </c>
      <c r="B155" s="113" t="s">
        <v>79</v>
      </c>
      <c r="C155" s="267">
        <f>'[18]Sch C'!D163</f>
        <v>0</v>
      </c>
      <c r="D155" s="267">
        <f>'[18]Sch C'!F163</f>
        <v>0</v>
      </c>
      <c r="E155" s="253">
        <f t="shared" si="38"/>
        <v>0</v>
      </c>
      <c r="F155" s="177"/>
      <c r="G155" s="177">
        <f t="shared" si="40"/>
        <v>0</v>
      </c>
      <c r="H155" s="175">
        <f t="shared" si="41"/>
        <v>0</v>
      </c>
      <c r="J155" s="200"/>
      <c r="K155" s="200"/>
      <c r="M155" s="231">
        <f t="shared" si="39"/>
        <v>0</v>
      </c>
      <c r="N155" s="237">
        <f>SUMMARY!M155</f>
        <v>0.1314975542626681</v>
      </c>
    </row>
    <row r="156" spans="1:16" s="41" customFormat="1">
      <c r="A156" s="40">
        <v>315</v>
      </c>
      <c r="B156" s="113" t="s">
        <v>80</v>
      </c>
      <c r="C156" s="267">
        <f>'[18]Sch C'!D164</f>
        <v>0</v>
      </c>
      <c r="D156" s="267">
        <f>'[18]Sch C'!F164</f>
        <v>0</v>
      </c>
      <c r="E156" s="253">
        <f t="shared" si="38"/>
        <v>0</v>
      </c>
      <c r="F156" s="177"/>
      <c r="G156" s="177">
        <f t="shared" si="40"/>
        <v>0</v>
      </c>
      <c r="H156" s="175">
        <f t="shared" si="41"/>
        <v>0</v>
      </c>
      <c r="J156" s="200"/>
      <c r="K156" s="200"/>
      <c r="M156" s="231">
        <f t="shared" si="39"/>
        <v>0</v>
      </c>
      <c r="N156" s="237">
        <f>SUMMARY!M156</f>
        <v>1.5587317591595928E-2</v>
      </c>
    </row>
    <row r="157" spans="1:16" s="41" customFormat="1">
      <c r="A157" s="40">
        <v>316</v>
      </c>
      <c r="B157" s="113" t="s">
        <v>81</v>
      </c>
      <c r="C157" s="267">
        <f>'[18]Sch C'!D165</f>
        <v>661</v>
      </c>
      <c r="D157" s="267">
        <f>'[18]Sch C'!F165</f>
        <v>0</v>
      </c>
      <c r="E157" s="253">
        <f t="shared" si="38"/>
        <v>661</v>
      </c>
      <c r="F157" s="177"/>
      <c r="G157" s="177">
        <f t="shared" si="40"/>
        <v>661</v>
      </c>
      <c r="H157" s="175">
        <f t="shared" si="41"/>
        <v>1.2909082174022239E-4</v>
      </c>
      <c r="J157" s="200"/>
      <c r="K157" s="200"/>
      <c r="M157" s="231">
        <f t="shared" si="39"/>
        <v>2.2636986301369864E-2</v>
      </c>
      <c r="N157" s="237">
        <f>SUMMARY!M157</f>
        <v>0.15464235917140146</v>
      </c>
    </row>
    <row r="158" spans="1:16" s="41" customFormat="1">
      <c r="A158" s="40">
        <v>317</v>
      </c>
      <c r="B158" s="113" t="s">
        <v>82</v>
      </c>
      <c r="C158" s="267">
        <f>'[18]Sch C'!D166</f>
        <v>0</v>
      </c>
      <c r="D158" s="267">
        <f>'[18]Sch C'!F166</f>
        <v>0</v>
      </c>
      <c r="E158" s="253">
        <f t="shared" si="38"/>
        <v>0</v>
      </c>
      <c r="F158" s="177"/>
      <c r="G158" s="177">
        <f t="shared" si="40"/>
        <v>0</v>
      </c>
      <c r="H158" s="175">
        <f t="shared" si="41"/>
        <v>0</v>
      </c>
      <c r="J158" s="200"/>
      <c r="K158" s="200"/>
      <c r="M158" s="231">
        <f t="shared" si="39"/>
        <v>0</v>
      </c>
      <c r="N158" s="237">
        <f>SUMMARY!M158</f>
        <v>0.15845970778321275</v>
      </c>
    </row>
    <row r="159" spans="1:16" s="41" customFormat="1">
      <c r="A159" s="40">
        <v>318</v>
      </c>
      <c r="B159" s="113" t="s">
        <v>179</v>
      </c>
      <c r="C159" s="267">
        <f>'[18]Sch C'!D167</f>
        <v>0</v>
      </c>
      <c r="D159" s="267">
        <f>'[18]Sch C'!F167</f>
        <v>0</v>
      </c>
      <c r="E159" s="253">
        <f t="shared" si="38"/>
        <v>0</v>
      </c>
      <c r="F159" s="177"/>
      <c r="G159" s="177">
        <f t="shared" si="40"/>
        <v>0</v>
      </c>
      <c r="H159" s="175">
        <f t="shared" si="41"/>
        <v>0</v>
      </c>
      <c r="J159" s="200"/>
      <c r="K159" s="200"/>
      <c r="M159" s="231">
        <f t="shared" si="39"/>
        <v>0</v>
      </c>
      <c r="N159" s="237">
        <f>SUMMARY!M159</f>
        <v>10.207996493761893</v>
      </c>
    </row>
    <row r="160" spans="1:16" s="41" customFormat="1">
      <c r="A160" s="40">
        <v>319</v>
      </c>
      <c r="B160" s="113" t="s">
        <v>83</v>
      </c>
      <c r="C160" s="267">
        <f>'[18]Sch C'!D168</f>
        <v>0</v>
      </c>
      <c r="D160" s="267">
        <f>'[18]Sch C'!F168</f>
        <v>0</v>
      </c>
      <c r="E160" s="253">
        <f t="shared" si="38"/>
        <v>0</v>
      </c>
      <c r="F160" s="177"/>
      <c r="G160" s="177">
        <f t="shared" si="40"/>
        <v>0</v>
      </c>
      <c r="H160" s="175">
        <f t="shared" si="41"/>
        <v>0</v>
      </c>
      <c r="J160" s="133"/>
      <c r="K160" s="133"/>
      <c r="M160" s="231">
        <f t="shared" si="39"/>
        <v>0</v>
      </c>
      <c r="N160" s="237">
        <f>SUMMARY!M160</f>
        <v>2.7094781518673439</v>
      </c>
    </row>
    <row r="161" spans="1:16" s="41" customFormat="1">
      <c r="A161" s="40">
        <v>391</v>
      </c>
      <c r="B161" s="113" t="s">
        <v>84</v>
      </c>
      <c r="C161" s="267">
        <f>'[18]Sch C'!D169</f>
        <v>0</v>
      </c>
      <c r="D161" s="267">
        <f>'[18]Sch C'!F169</f>
        <v>0</v>
      </c>
      <c r="E161" s="253">
        <f t="shared" si="38"/>
        <v>0</v>
      </c>
      <c r="F161" s="177"/>
      <c r="G161" s="177">
        <f t="shared" si="40"/>
        <v>0</v>
      </c>
      <c r="H161" s="175">
        <f t="shared" si="41"/>
        <v>0</v>
      </c>
      <c r="J161" s="133"/>
      <c r="K161" s="133"/>
      <c r="M161" s="231">
        <f t="shared" si="39"/>
        <v>0</v>
      </c>
      <c r="N161" s="237">
        <f>SUMMARY!M161</f>
        <v>2.2617960840952134E-3</v>
      </c>
    </row>
    <row r="162" spans="1:16" s="41" customFormat="1">
      <c r="A162" s="40">
        <v>392</v>
      </c>
      <c r="B162" s="113" t="s">
        <v>245</v>
      </c>
      <c r="C162" s="267">
        <f>'[18]Sch C'!D170</f>
        <v>0</v>
      </c>
      <c r="D162" s="267">
        <f>'[18]Sch C'!F170</f>
        <v>0</v>
      </c>
      <c r="E162" s="253">
        <f t="shared" si="38"/>
        <v>0</v>
      </c>
      <c r="F162" s="177"/>
      <c r="G162" s="177">
        <f t="shared" si="40"/>
        <v>0</v>
      </c>
      <c r="H162" s="175">
        <f t="shared" si="41"/>
        <v>0</v>
      </c>
      <c r="J162" s="133"/>
      <c r="K162" s="133"/>
      <c r="M162" s="231">
        <f t="shared" si="39"/>
        <v>0</v>
      </c>
      <c r="N162" s="237">
        <f>SUMMARY!M162</f>
        <v>0.21066164348098596</v>
      </c>
    </row>
    <row r="163" spans="1:16" s="41" customFormat="1">
      <c r="A163" s="40">
        <v>490</v>
      </c>
      <c r="B163" s="113" t="s">
        <v>301</v>
      </c>
      <c r="C163" s="267">
        <f>'[18]Sch C'!D171</f>
        <v>0</v>
      </c>
      <c r="D163" s="267">
        <f>'[18]Sch C'!F171</f>
        <v>0</v>
      </c>
      <c r="E163" s="253">
        <f t="shared" si="38"/>
        <v>0</v>
      </c>
      <c r="F163" s="177"/>
      <c r="G163" s="177">
        <f t="shared" si="40"/>
        <v>0</v>
      </c>
      <c r="H163" s="175">
        <f t="shared" si="41"/>
        <v>0</v>
      </c>
      <c r="J163" s="133"/>
      <c r="K163" s="133"/>
      <c r="M163" s="231">
        <f t="shared" si="39"/>
        <v>0</v>
      </c>
      <c r="N163" s="237">
        <f>SUMMARY!M163</f>
        <v>0.31220961127082963</v>
      </c>
    </row>
    <row r="164" spans="1:16" s="41" customFormat="1">
      <c r="A164" s="40"/>
      <c r="B164" s="199" t="s">
        <v>86</v>
      </c>
      <c r="C164" s="267">
        <f>SUM(C150:C163)</f>
        <v>661</v>
      </c>
      <c r="D164" s="267">
        <f>SUM(D150:D163)</f>
        <v>0</v>
      </c>
      <c r="E164" s="177">
        <f>SUM(E150:E163)</f>
        <v>661</v>
      </c>
      <c r="F164" s="177">
        <f>SUM(F150:F163)</f>
        <v>0</v>
      </c>
      <c r="G164" s="177">
        <f>IF(ISERROR(E164+F164),"",(E164+F164))</f>
        <v>661</v>
      </c>
      <c r="H164" s="175">
        <f>IF(ISERROR(G164/$G$183),"",(G164/$G$183))</f>
        <v>1.2909082174022239E-4</v>
      </c>
      <c r="J164" s="133"/>
      <c r="K164" s="133"/>
      <c r="M164" s="231">
        <f t="shared" si="39"/>
        <v>2.2636986301369864E-2</v>
      </c>
      <c r="N164" s="237">
        <f>SUMMARY!M164</f>
        <v>57.428919288397175</v>
      </c>
      <c r="O164" s="232">
        <f>M164/N164-1</f>
        <v>-0.99960582600923253</v>
      </c>
      <c r="P164" s="172">
        <f>IF(O164&gt;=0.2,3.5,0)</f>
        <v>0</v>
      </c>
    </row>
    <row r="165" spans="1:16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6" s="41" customFormat="1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6" s="41" customFormat="1">
      <c r="A167" s="201" t="s">
        <v>198</v>
      </c>
      <c r="B167" s="206" t="s">
        <v>278</v>
      </c>
      <c r="C167" s="267">
        <f>'[18]Sch C'!D186</f>
        <v>0</v>
      </c>
      <c r="D167" s="267">
        <f>'[18]Sch C'!F186</f>
        <v>0</v>
      </c>
      <c r="E167" s="253">
        <f t="shared" ref="E167:E180" si="4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56">
        <v>0</v>
      </c>
      <c r="K167" s="256">
        <v>0</v>
      </c>
      <c r="M167" s="231">
        <f t="shared" ref="M167:M181" si="43">IFERROR(G167/G$198,0)</f>
        <v>0</v>
      </c>
      <c r="N167" s="237">
        <f>SUMMARY!M167</f>
        <v>0</v>
      </c>
    </row>
    <row r="168" spans="1:16" s="41" customFormat="1">
      <c r="A168" s="201" t="s">
        <v>279</v>
      </c>
      <c r="B168" s="207" t="s">
        <v>341</v>
      </c>
      <c r="C168" s="267">
        <f>'[18]Sch C'!D187</f>
        <v>0</v>
      </c>
      <c r="D168" s="267">
        <f>'[18]Sch C'!F187</f>
        <v>0</v>
      </c>
      <c r="E168" s="253">
        <f t="shared" si="4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  <c r="M168" s="231">
        <f t="shared" si="43"/>
        <v>0</v>
      </c>
      <c r="N168" s="237">
        <f>SUMMARY!M168</f>
        <v>0</v>
      </c>
    </row>
    <row r="169" spans="1:16" s="41" customFormat="1">
      <c r="A169" s="201" t="s">
        <v>280</v>
      </c>
      <c r="B169" s="207" t="s">
        <v>281</v>
      </c>
      <c r="C169" s="267">
        <f>'[18]Sch C'!D188</f>
        <v>0</v>
      </c>
      <c r="D169" s="267">
        <f>'[18]Sch C'!F188</f>
        <v>0</v>
      </c>
      <c r="E169" s="253">
        <f t="shared" si="4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  <c r="M169" s="231">
        <f t="shared" si="43"/>
        <v>0</v>
      </c>
      <c r="N169" s="237">
        <f>SUMMARY!M169</f>
        <v>0</v>
      </c>
    </row>
    <row r="170" spans="1:16" s="41" customFormat="1">
      <c r="A170" s="201" t="s">
        <v>202</v>
      </c>
      <c r="B170" s="207" t="s">
        <v>282</v>
      </c>
      <c r="C170" s="267">
        <f>'[18]Sch C'!D189</f>
        <v>0</v>
      </c>
      <c r="D170" s="267">
        <f>'[18]Sch C'!F189</f>
        <v>0</v>
      </c>
      <c r="E170" s="253">
        <f t="shared" si="42"/>
        <v>0</v>
      </c>
      <c r="F170" s="177"/>
      <c r="G170" s="177">
        <f>IF(ISERROR(E170+F170),"",(E170+F170))</f>
        <v>0</v>
      </c>
      <c r="H170" s="175">
        <f>IF(ISERROR(G170/$G$183),"",(G170/$G$183))</f>
        <v>0</v>
      </c>
      <c r="I170" s="209"/>
      <c r="J170" s="205"/>
      <c r="K170" s="40"/>
      <c r="M170" s="231">
        <f t="shared" si="43"/>
        <v>0</v>
      </c>
      <c r="N170" s="237">
        <f>SUMMARY!M170</f>
        <v>0.44454739098642471</v>
      </c>
    </row>
    <row r="171" spans="1:16" s="41" customFormat="1">
      <c r="A171" s="201" t="s">
        <v>283</v>
      </c>
      <c r="B171" s="207" t="s">
        <v>284</v>
      </c>
      <c r="C171" s="267">
        <f>'[18]Sch C'!D190</f>
        <v>0</v>
      </c>
      <c r="D171" s="267">
        <f>'[18]Sch C'!F190</f>
        <v>0</v>
      </c>
      <c r="E171" s="253">
        <f t="shared" si="4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  <c r="M171" s="231">
        <f t="shared" si="43"/>
        <v>0</v>
      </c>
      <c r="N171" s="237">
        <f>SUMMARY!M171</f>
        <v>4.7325130916209086E-3</v>
      </c>
    </row>
    <row r="172" spans="1:16" s="41" customFormat="1">
      <c r="A172" s="201" t="s">
        <v>285</v>
      </c>
      <c r="B172" s="207" t="s">
        <v>286</v>
      </c>
      <c r="C172" s="267">
        <f>'[18]Sch C'!D191</f>
        <v>0</v>
      </c>
      <c r="D172" s="267">
        <f>'[18]Sch C'!F191</f>
        <v>0</v>
      </c>
      <c r="E172" s="253">
        <f t="shared" si="42"/>
        <v>0</v>
      </c>
      <c r="F172" s="177"/>
      <c r="G172" s="177">
        <f t="shared" ref="G172:G181" si="44">IF(ISERROR(E172+F172),"",(E172+F172))</f>
        <v>0</v>
      </c>
      <c r="H172" s="175">
        <f t="shared" ref="H172:H180" si="45">IF(ISERROR(G172/$G$183),"",(G172/$G$183))</f>
        <v>0</v>
      </c>
      <c r="I172" s="209"/>
      <c r="J172" s="205"/>
      <c r="K172" s="40"/>
      <c r="M172" s="231">
        <f t="shared" si="43"/>
        <v>0</v>
      </c>
      <c r="N172" s="237">
        <f>SUMMARY!M172</f>
        <v>0.29515984721522032</v>
      </c>
    </row>
    <row r="173" spans="1:16" s="41" customFormat="1">
      <c r="A173" s="201" t="s">
        <v>287</v>
      </c>
      <c r="B173" s="207" t="s">
        <v>288</v>
      </c>
      <c r="C173" s="267">
        <f>'[18]Sch C'!D192</f>
        <v>0</v>
      </c>
      <c r="D173" s="267">
        <f>'[18]Sch C'!F192</f>
        <v>0</v>
      </c>
      <c r="E173" s="253">
        <f t="shared" si="42"/>
        <v>0</v>
      </c>
      <c r="F173" s="177"/>
      <c r="G173" s="177">
        <f t="shared" si="44"/>
        <v>0</v>
      </c>
      <c r="H173" s="175">
        <f t="shared" si="45"/>
        <v>0</v>
      </c>
      <c r="I173" s="209"/>
      <c r="J173" s="205"/>
      <c r="K173" s="40"/>
      <c r="M173" s="231">
        <f t="shared" si="43"/>
        <v>0</v>
      </c>
      <c r="N173" s="237">
        <f>SUMMARY!M173</f>
        <v>9.3414903328655319E-2</v>
      </c>
    </row>
    <row r="174" spans="1:16" s="41" customFormat="1">
      <c r="A174" s="201" t="s">
        <v>289</v>
      </c>
      <c r="B174" s="207" t="s">
        <v>290</v>
      </c>
      <c r="C174" s="267">
        <f>'[18]Sch C'!D193</f>
        <v>0</v>
      </c>
      <c r="D174" s="267">
        <f>'[18]Sch C'!F193</f>
        <v>0</v>
      </c>
      <c r="E174" s="253">
        <f t="shared" si="42"/>
        <v>0</v>
      </c>
      <c r="F174" s="177"/>
      <c r="G174" s="177">
        <f t="shared" si="44"/>
        <v>0</v>
      </c>
      <c r="H174" s="175">
        <f t="shared" si="45"/>
        <v>0</v>
      </c>
      <c r="I174" s="209"/>
      <c r="J174" s="205"/>
      <c r="K174" s="40"/>
      <c r="M174" s="231">
        <f t="shared" si="43"/>
        <v>0</v>
      </c>
      <c r="N174" s="237">
        <f>SUMMARY!M174</f>
        <v>0</v>
      </c>
    </row>
    <row r="175" spans="1:16" s="41" customFormat="1">
      <c r="A175" s="201" t="s">
        <v>291</v>
      </c>
      <c r="B175" s="207" t="s">
        <v>292</v>
      </c>
      <c r="C175" s="267">
        <f>'[18]Sch C'!D194</f>
        <v>0</v>
      </c>
      <c r="D175" s="267">
        <f>'[18]Sch C'!F194</f>
        <v>0</v>
      </c>
      <c r="E175" s="253">
        <f t="shared" si="42"/>
        <v>0</v>
      </c>
      <c r="F175" s="177"/>
      <c r="G175" s="177">
        <f t="shared" si="44"/>
        <v>0</v>
      </c>
      <c r="H175" s="175">
        <f t="shared" si="45"/>
        <v>0</v>
      </c>
      <c r="I175" s="209"/>
      <c r="J175" s="205"/>
      <c r="K175" s="40"/>
      <c r="M175" s="231">
        <f t="shared" si="43"/>
        <v>0</v>
      </c>
      <c r="N175" s="237">
        <f>SUMMARY!M175</f>
        <v>0</v>
      </c>
    </row>
    <row r="176" spans="1:16" s="41" customFormat="1">
      <c r="A176" s="201" t="s">
        <v>293</v>
      </c>
      <c r="B176" s="207" t="s">
        <v>294</v>
      </c>
      <c r="C176" s="267">
        <f>'[18]Sch C'!D195</f>
        <v>0</v>
      </c>
      <c r="D176" s="267">
        <f>'[18]Sch C'!F195</f>
        <v>0</v>
      </c>
      <c r="E176" s="253">
        <f t="shared" si="42"/>
        <v>0</v>
      </c>
      <c r="F176" s="177"/>
      <c r="G176" s="177">
        <f t="shared" si="44"/>
        <v>0</v>
      </c>
      <c r="H176" s="175">
        <f t="shared" si="45"/>
        <v>0</v>
      </c>
      <c r="I176" s="209"/>
      <c r="J176" s="205"/>
      <c r="K176" s="40"/>
      <c r="M176" s="231">
        <f t="shared" si="43"/>
        <v>0</v>
      </c>
      <c r="N176" s="237">
        <f>SUMMARY!M176</f>
        <v>0</v>
      </c>
    </row>
    <row r="177" spans="1:16" s="41" customFormat="1">
      <c r="A177" s="201" t="s">
        <v>295</v>
      </c>
      <c r="B177" s="207" t="s">
        <v>296</v>
      </c>
      <c r="C177" s="267">
        <f>'[18]Sch C'!D196</f>
        <v>0</v>
      </c>
      <c r="D177" s="267">
        <f>'[18]Sch C'!F196</f>
        <v>0</v>
      </c>
      <c r="E177" s="253">
        <f t="shared" si="42"/>
        <v>0</v>
      </c>
      <c r="F177" s="177"/>
      <c r="G177" s="177">
        <f t="shared" si="44"/>
        <v>0</v>
      </c>
      <c r="H177" s="175">
        <f t="shared" si="45"/>
        <v>0</v>
      </c>
      <c r="I177" s="209"/>
      <c r="J177" s="205"/>
      <c r="K177" s="40"/>
      <c r="M177" s="231">
        <f t="shared" si="43"/>
        <v>0</v>
      </c>
      <c r="N177" s="237">
        <f>SUMMARY!M177</f>
        <v>5.3138582698622483E-4</v>
      </c>
    </row>
    <row r="178" spans="1:16" s="41" customFormat="1">
      <c r="A178" s="201" t="s">
        <v>297</v>
      </c>
      <c r="B178" s="207" t="s">
        <v>298</v>
      </c>
      <c r="C178" s="267">
        <f>'[18]Sch C'!D197</f>
        <v>10187</v>
      </c>
      <c r="D178" s="267">
        <f>'[18]Sch C'!F197</f>
        <v>0</v>
      </c>
      <c r="E178" s="253">
        <f t="shared" si="42"/>
        <v>10187</v>
      </c>
      <c r="F178" s="177"/>
      <c r="G178" s="177">
        <f t="shared" si="44"/>
        <v>10187</v>
      </c>
      <c r="H178" s="175">
        <f t="shared" si="45"/>
        <v>1.9894829063050613E-3</v>
      </c>
      <c r="I178" s="209"/>
      <c r="J178" s="205"/>
      <c r="K178" s="40"/>
      <c r="M178" s="231">
        <f t="shared" si="43"/>
        <v>0.34886986301369866</v>
      </c>
      <c r="N178" s="237">
        <f>SUMMARY!M178</f>
        <v>8.6647682113189725E-2</v>
      </c>
    </row>
    <row r="179" spans="1:16" s="41" customFormat="1">
      <c r="A179" s="201" t="s">
        <v>299</v>
      </c>
      <c r="B179" s="207" t="s">
        <v>300</v>
      </c>
      <c r="C179" s="267">
        <f>'[18]Sch C'!D198</f>
        <v>0</v>
      </c>
      <c r="D179" s="267">
        <f>'[18]Sch C'!F198</f>
        <v>0</v>
      </c>
      <c r="E179" s="253">
        <f t="shared" si="42"/>
        <v>0</v>
      </c>
      <c r="F179" s="177"/>
      <c r="G179" s="177">
        <f t="shared" si="44"/>
        <v>0</v>
      </c>
      <c r="H179" s="175">
        <f t="shared" si="45"/>
        <v>0</v>
      </c>
      <c r="I179" s="209"/>
      <c r="J179" s="205"/>
      <c r="K179" s="40"/>
      <c r="M179" s="231">
        <f t="shared" si="43"/>
        <v>0</v>
      </c>
      <c r="N179" s="237">
        <f>SUMMARY!M179</f>
        <v>0</v>
      </c>
    </row>
    <row r="180" spans="1:16" s="41" customFormat="1">
      <c r="A180" s="201" t="s">
        <v>242</v>
      </c>
      <c r="B180" s="210" t="s">
        <v>301</v>
      </c>
      <c r="C180" s="267">
        <f>'[18]Sch C'!D199</f>
        <v>509</v>
      </c>
      <c r="D180" s="267">
        <f>'[18]Sch C'!F199</f>
        <v>0</v>
      </c>
      <c r="E180" s="253">
        <f t="shared" si="42"/>
        <v>509</v>
      </c>
      <c r="F180" s="177"/>
      <c r="G180" s="177">
        <f t="shared" si="44"/>
        <v>509</v>
      </c>
      <c r="H180" s="175">
        <f t="shared" si="45"/>
        <v>9.9405791627493498E-5</v>
      </c>
      <c r="I180" s="209"/>
      <c r="J180" s="205"/>
      <c r="K180" s="40"/>
      <c r="M180" s="231">
        <f t="shared" si="43"/>
        <v>1.7431506849315069E-2</v>
      </c>
      <c r="N180" s="237">
        <f>SUMMARY!M180</f>
        <v>1.2739634570054365E-2</v>
      </c>
    </row>
    <row r="181" spans="1:16" s="41" customFormat="1">
      <c r="A181" s="211"/>
      <c r="B181" s="207" t="s">
        <v>302</v>
      </c>
      <c r="C181" s="267">
        <f>SUM(C167:C180)</f>
        <v>10696</v>
      </c>
      <c r="D181" s="267">
        <f>SUM(D167:D180)</f>
        <v>0</v>
      </c>
      <c r="E181" s="212">
        <f>SUM(E167:E180)</f>
        <v>10696</v>
      </c>
      <c r="F181" s="212">
        <f>SUM(F167:F180)</f>
        <v>0</v>
      </c>
      <c r="G181" s="177">
        <f t="shared" si="44"/>
        <v>10696</v>
      </c>
      <c r="H181" s="175">
        <f>IF(ISERROR(G181/$G$183),"",(G181/$G$183))</f>
        <v>2.0888886979325547E-3</v>
      </c>
      <c r="I181" s="213"/>
      <c r="J181" s="205"/>
      <c r="K181" s="205"/>
      <c r="M181" s="231">
        <f t="shared" si="43"/>
        <v>0.3663013698630137</v>
      </c>
      <c r="N181" s="237">
        <f>SUMMARY!M181</f>
        <v>0.9377733571321516</v>
      </c>
      <c r="O181" s="232"/>
      <c r="P181" s="172"/>
    </row>
    <row r="182" spans="1:16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6" s="41" customFormat="1">
      <c r="A183" s="214"/>
      <c r="B183" s="215" t="s">
        <v>246</v>
      </c>
      <c r="C183" s="267">
        <f>SUM(C21:C181)/2</f>
        <v>5245018</v>
      </c>
      <c r="D183" s="267">
        <f>SUM(D21:D181)/2</f>
        <v>-124592</v>
      </c>
      <c r="E183" s="252">
        <f>SUM(E21:E181)/2</f>
        <v>5120426</v>
      </c>
      <c r="F183" s="173">
        <f>SUM(F21:F181)/2</f>
        <v>0</v>
      </c>
      <c r="G183" s="173">
        <f>SUM(G21:G181)/2</f>
        <v>5120426</v>
      </c>
      <c r="H183" s="175">
        <f>IF(ISERROR(G183/$G$183),"",(G183/$G$183))</f>
        <v>1</v>
      </c>
      <c r="J183" s="255">
        <f>SUM(J21:J181)</f>
        <v>141612</v>
      </c>
      <c r="K183" s="255">
        <f>SUM(K21:K181)</f>
        <v>151839</v>
      </c>
      <c r="M183" s="231">
        <f>IFERROR(G183/G$198,0)</f>
        <v>175.35705479452054</v>
      </c>
      <c r="N183" s="237">
        <f>SUMMARY!M183</f>
        <v>172.52978830860349</v>
      </c>
      <c r="P183" s="172">
        <f>SUM(P57:P181)</f>
        <v>2.1</v>
      </c>
    </row>
    <row r="184" spans="1:16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6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6" s="41" customFormat="1" ht="13.5" thickBot="1">
      <c r="A186" s="40"/>
      <c r="B186" s="216" t="s">
        <v>146</v>
      </c>
      <c r="C186" s="306">
        <f>'[18]Sch C'!D204</f>
        <v>5245018</v>
      </c>
      <c r="D186" s="27"/>
      <c r="E186" s="27"/>
      <c r="F186" s="27"/>
      <c r="G186" s="27"/>
      <c r="J186" s="133"/>
      <c r="K186" s="133"/>
      <c r="M186" s="231"/>
      <c r="N186" s="237"/>
    </row>
    <row r="187" spans="1:16" s="41" customFormat="1" ht="13.5" thickTop="1">
      <c r="A187" s="40"/>
      <c r="B187" s="113" t="s">
        <v>180</v>
      </c>
      <c r="C187" s="267">
        <f>C183-C186</f>
        <v>0</v>
      </c>
      <c r="D187"/>
      <c r="E187" s="27"/>
      <c r="F187" s="27"/>
      <c r="G187" s="27"/>
      <c r="J187" s="133"/>
      <c r="K187" s="133"/>
    </row>
    <row r="188" spans="1:16" s="41" customFormat="1">
      <c r="A188" s="40"/>
      <c r="B188" s="217"/>
      <c r="C188" s="282"/>
      <c r="D188" s="282"/>
      <c r="E188" s="35"/>
      <c r="F188" s="35"/>
      <c r="G188" s="35"/>
      <c r="H188" s="172"/>
      <c r="J188" s="133"/>
      <c r="K188" s="133"/>
    </row>
    <row r="189" spans="1:16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6" s="41" customFormat="1">
      <c r="A190" s="40"/>
      <c r="B190" s="215" t="s">
        <v>247</v>
      </c>
      <c r="C190" s="267">
        <f>C17-C183</f>
        <v>161990</v>
      </c>
      <c r="D190" s="267">
        <f>D17-D183</f>
        <v>124592</v>
      </c>
      <c r="E190" s="253">
        <f>E17-E183</f>
        <v>286582</v>
      </c>
      <c r="F190" s="174">
        <f>F17-F183</f>
        <v>0</v>
      </c>
      <c r="G190" s="174">
        <f>G17-G183</f>
        <v>286582</v>
      </c>
      <c r="J190" s="133"/>
      <c r="K190" s="133"/>
      <c r="M190" s="231">
        <f>IFERROR(G190/G$198,0)</f>
        <v>9.8144520547945202</v>
      </c>
      <c r="N190" s="237">
        <f>SUMMARY!M190</f>
        <v>14.272084985398237</v>
      </c>
    </row>
    <row r="191" spans="1:16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6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4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4">
      <c r="A194" s="40"/>
      <c r="B194" s="113" t="s">
        <v>248</v>
      </c>
      <c r="C194" s="274">
        <f>'[18]Sch D'!C9</f>
        <v>29014</v>
      </c>
      <c r="D194" s="284"/>
      <c r="E194" s="258">
        <f>C194+D194</f>
        <v>29014</v>
      </c>
      <c r="F194" s="218"/>
      <c r="G194" s="219">
        <f>E194+F194</f>
        <v>29014</v>
      </c>
      <c r="H194" s="175">
        <f>IF(ISERROR(G194/$G$198),"",(G194/$G$198))</f>
        <v>0.99363013698630132</v>
      </c>
      <c r="I194" s="41"/>
      <c r="J194" s="133"/>
      <c r="K194" s="133"/>
      <c r="M194" s="231"/>
      <c r="N194" s="237"/>
    </row>
    <row r="195" spans="1:14">
      <c r="A195" s="40"/>
      <c r="B195" s="113" t="s">
        <v>249</v>
      </c>
      <c r="C195" s="274">
        <f>'[18]Sch D'!D9</f>
        <v>0</v>
      </c>
      <c r="D195" s="284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  <c r="M195" s="231"/>
      <c r="N195" s="237"/>
    </row>
    <row r="196" spans="1:14">
      <c r="A196" s="40"/>
      <c r="B196" s="113" t="s">
        <v>87</v>
      </c>
      <c r="C196" s="274">
        <f>'[18]Sch D'!E9</f>
        <v>0</v>
      </c>
      <c r="D196" s="284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  <c r="M196" s="231"/>
      <c r="N196" s="237"/>
    </row>
    <row r="197" spans="1:14">
      <c r="A197" s="40"/>
      <c r="B197" s="113" t="s">
        <v>342</v>
      </c>
      <c r="C197" s="274">
        <f>'[18]Sch D'!F9</f>
        <v>186</v>
      </c>
      <c r="D197" s="284"/>
      <c r="E197" s="221">
        <f>C197+D197</f>
        <v>186</v>
      </c>
      <c r="F197" s="220"/>
      <c r="G197" s="221">
        <f>E197+F197</f>
        <v>186</v>
      </c>
      <c r="H197" s="175">
        <f>IF(ISERROR(G197/$G$198),"",(G197/$G$198))</f>
        <v>6.3698630136986298E-3</v>
      </c>
      <c r="I197" s="41"/>
      <c r="J197" s="133"/>
      <c r="K197" s="133"/>
      <c r="M197" s="231"/>
      <c r="N197" s="237"/>
    </row>
    <row r="198" spans="1:14">
      <c r="A198" s="40"/>
      <c r="B198" s="222" t="s">
        <v>89</v>
      </c>
      <c r="C198" s="274">
        <f>SUM(C194:C197)</f>
        <v>29200</v>
      </c>
      <c r="D198" s="284"/>
      <c r="E198" s="259">
        <f>SUM(E194:E197)</f>
        <v>29200</v>
      </c>
      <c r="F198" s="223">
        <f>SUM(F194:F197)</f>
        <v>0</v>
      </c>
      <c r="G198" s="223">
        <f>SUM(G194:G197)</f>
        <v>29200</v>
      </c>
      <c r="H198" s="175">
        <f>IF(ISERROR(G198/$G$198),"",(G198/$G$198))</f>
        <v>1</v>
      </c>
      <c r="I198" s="41"/>
      <c r="J198" s="133"/>
      <c r="K198" s="133"/>
      <c r="M198" s="231"/>
      <c r="N198" s="237"/>
    </row>
    <row r="199" spans="1:14">
      <c r="A199" s="40"/>
      <c r="B199" s="41"/>
      <c r="C199" s="285"/>
      <c r="D199" s="224"/>
      <c r="E199" s="35"/>
      <c r="F199" s="224"/>
      <c r="G199" s="35"/>
      <c r="H199" s="41"/>
      <c r="I199" s="41"/>
      <c r="J199" s="133"/>
      <c r="K199" s="133"/>
    </row>
    <row r="200" spans="1:14">
      <c r="A200" s="40"/>
      <c r="B200" s="171" t="s">
        <v>160</v>
      </c>
      <c r="C200" s="286"/>
      <c r="D200" s="35"/>
      <c r="E200" s="35"/>
      <c r="F200" s="35"/>
      <c r="G200" s="35"/>
      <c r="H200" s="41"/>
      <c r="I200" s="41"/>
      <c r="J200" s="133"/>
      <c r="K200" s="133"/>
    </row>
    <row r="201" spans="1:14">
      <c r="A201" s="40"/>
      <c r="B201" s="115" t="s">
        <v>250</v>
      </c>
      <c r="C201" s="268">
        <f>'[18]Sch D'!G22</f>
        <v>83</v>
      </c>
      <c r="D201" s="283"/>
      <c r="E201" s="258">
        <f>C201+D201</f>
        <v>83</v>
      </c>
      <c r="F201" s="218"/>
      <c r="G201" s="225">
        <f>E201+F201</f>
        <v>83</v>
      </c>
      <c r="H201" s="41"/>
      <c r="I201" s="41"/>
      <c r="J201" s="133"/>
      <c r="K201" s="133"/>
      <c r="M201" s="231"/>
      <c r="N201" s="237"/>
    </row>
    <row r="202" spans="1:14">
      <c r="A202" s="40"/>
      <c r="B202" s="115" t="s">
        <v>310</v>
      </c>
      <c r="C202" s="268">
        <f>'[18]Sch D'!G24</f>
        <v>83</v>
      </c>
      <c r="D202" s="283"/>
      <c r="E202" s="258">
        <f>C202+D202</f>
        <v>83</v>
      </c>
      <c r="F202" s="220"/>
      <c r="G202" s="225">
        <f>E202+F202</f>
        <v>83</v>
      </c>
      <c r="H202" s="41"/>
      <c r="I202" s="41"/>
      <c r="J202" s="133"/>
      <c r="K202" s="133"/>
      <c r="M202" s="231"/>
      <c r="N202" s="237"/>
    </row>
    <row r="203" spans="1:14">
      <c r="A203" s="40"/>
      <c r="B203" s="115" t="s">
        <v>90</v>
      </c>
      <c r="C203" s="268">
        <f>$C$4-$C$3+1</f>
        <v>365</v>
      </c>
      <c r="D203" s="35"/>
      <c r="E203" s="225">
        <f>C203</f>
        <v>365</v>
      </c>
      <c r="F203" s="295"/>
      <c r="G203" s="225">
        <f>E203+F203</f>
        <v>365</v>
      </c>
      <c r="H203" s="272"/>
      <c r="I203" s="41"/>
      <c r="J203" s="133"/>
      <c r="K203" s="133"/>
      <c r="M203" s="231"/>
      <c r="N203" s="237"/>
    </row>
    <row r="204" spans="1:14">
      <c r="A204" s="40"/>
      <c r="B204" s="115"/>
      <c r="C204" s="286"/>
      <c r="D204" s="35"/>
      <c r="E204" s="35"/>
      <c r="F204" s="35"/>
      <c r="G204" s="35"/>
      <c r="H204" s="41"/>
      <c r="I204" s="41"/>
      <c r="J204" s="133"/>
      <c r="K204" s="133"/>
    </row>
    <row r="205" spans="1:14" ht="26">
      <c r="A205" s="40"/>
      <c r="B205" s="226" t="s">
        <v>329</v>
      </c>
      <c r="C205" s="274">
        <f>'[18]Sch D'!G28</f>
        <v>30295</v>
      </c>
      <c r="D205" s="275"/>
      <c r="E205" s="254">
        <f>E201*E203</f>
        <v>30295</v>
      </c>
      <c r="F205" s="254">
        <f>G201*F203</f>
        <v>0</v>
      </c>
      <c r="G205" s="218">
        <f>G201*G203</f>
        <v>30295</v>
      </c>
      <c r="H205" s="41"/>
      <c r="I205" s="41"/>
      <c r="J205" s="133"/>
      <c r="K205" s="133"/>
      <c r="M205" s="231"/>
      <c r="N205" s="237"/>
    </row>
    <row r="206" spans="1:14" ht="26">
      <c r="A206" s="40"/>
      <c r="B206" s="226" t="s">
        <v>343</v>
      </c>
      <c r="C206" s="269">
        <f>'[18]Sch D'!G30</f>
        <v>0.96385542168674698</v>
      </c>
      <c r="D206" s="35"/>
      <c r="E206" s="260">
        <f>IFERROR(E198/E205,"0")</f>
        <v>0.96385542168674698</v>
      </c>
      <c r="F206" s="293" t="str">
        <f>IFERROR(F198/F205,"")</f>
        <v/>
      </c>
      <c r="G206" s="227">
        <f>G198/G205</f>
        <v>0.96385542168674698</v>
      </c>
      <c r="H206" s="41"/>
      <c r="I206" s="41"/>
      <c r="J206" s="133"/>
      <c r="K206" s="133"/>
      <c r="M206" s="231"/>
      <c r="N206" s="237"/>
    </row>
    <row r="207" spans="1:14" ht="26">
      <c r="A207" s="40"/>
      <c r="B207" s="226" t="s">
        <v>344</v>
      </c>
      <c r="C207" s="269">
        <f>'[18]Sch D'!G32</f>
        <v>0.95771579468559165</v>
      </c>
      <c r="D207" s="35"/>
      <c r="E207" s="260">
        <f>IFERROR((E194+E195)/E205,"0")</f>
        <v>0.95771579468559165</v>
      </c>
      <c r="F207" s="293" t="str">
        <f>IFERROR(((F194+F195)/F205),"")</f>
        <v/>
      </c>
      <c r="G207" s="227">
        <f>(G194+G195)/G205</f>
        <v>0.95771579468559165</v>
      </c>
      <c r="H207" s="41"/>
      <c r="I207" s="41"/>
      <c r="J207" s="133"/>
      <c r="K207" s="133"/>
      <c r="M207" s="231"/>
      <c r="N207" s="237"/>
    </row>
    <row r="208" spans="1:14" ht="26">
      <c r="A208" s="40"/>
      <c r="B208" s="226" t="s">
        <v>330</v>
      </c>
      <c r="C208" s="269">
        <f>'[18]Sch D'!G34</f>
        <v>0.99363013698630132</v>
      </c>
      <c r="D208" s="35"/>
      <c r="E208" s="260">
        <f>IFERROR(E207/E206,"0")</f>
        <v>0.99363013698630132</v>
      </c>
      <c r="F208" s="293" t="str">
        <f>IFERROR(F207/F206,"")</f>
        <v/>
      </c>
      <c r="G208" s="227">
        <f>G207/G206</f>
        <v>0.99363013698630132</v>
      </c>
      <c r="H208" s="41"/>
      <c r="I208" s="41"/>
      <c r="J208" s="133"/>
      <c r="K208" s="133"/>
      <c r="M208" s="231"/>
      <c r="N208" s="237"/>
    </row>
    <row r="209" spans="1:14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  <c r="M209" s="231"/>
      <c r="N209" s="237"/>
    </row>
    <row r="210" spans="1:14">
      <c r="B210" s="50" t="s">
        <v>345</v>
      </c>
      <c r="F210" s="49" t="s">
        <v>305</v>
      </c>
      <c r="G210" s="267"/>
      <c r="M210" s="231"/>
      <c r="N210" s="237"/>
    </row>
    <row r="211" spans="1:14">
      <c r="F211" s="49" t="s">
        <v>306</v>
      </c>
      <c r="G211" s="267"/>
      <c r="M211" s="231"/>
      <c r="N211" s="237"/>
    </row>
    <row r="212" spans="1:14">
      <c r="F212" s="49" t="s">
        <v>307</v>
      </c>
      <c r="G212" s="267"/>
      <c r="M212" s="231"/>
      <c r="N212" s="237"/>
    </row>
    <row r="213" spans="1:14">
      <c r="F213" s="49" t="s">
        <v>308</v>
      </c>
      <c r="G213" s="267"/>
      <c r="M213" s="231"/>
      <c r="N213" s="237"/>
    </row>
  </sheetData>
  <phoneticPr fontId="0" type="noConversion"/>
  <conditionalFormatting sqref="D2">
    <cfRule type="cellIs" dxfId="3" priority="4" stopIfTrue="1" operator="equal">
      <formula>0</formula>
    </cfRule>
  </conditionalFormatting>
  <conditionalFormatting sqref="D2">
    <cfRule type="cellIs" dxfId="2" priority="3" stopIfTrue="1" operator="equal">
      <formula>0</formula>
    </cfRule>
  </conditionalFormatting>
  <conditionalFormatting sqref="C2">
    <cfRule type="cellIs" dxfId="1" priority="2" stopIfTrue="1" operator="equal">
      <formula>0</formula>
    </cfRule>
  </conditionalFormatting>
  <conditionalFormatting sqref="C2">
    <cfRule type="cellIs" dxfId="0" priority="1" stopIfTrue="1" operator="equal">
      <formula>0</formula>
    </cfRule>
  </conditionalFormatting>
  <printOptions horizontalCentered="1" gridLinesSet="0"/>
  <pageMargins left="0.25" right="0.25" top="0.25" bottom="0.75" header="0.5" footer="0.5"/>
  <pageSetup scale="37" fitToHeight="2" orientation="landscape" horizontalDpi="4294967292" verticalDpi="300" r:id="rId1"/>
  <headerFooter alignWithMargins="0"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5">
    <tabColor indexed="41"/>
  </sheetPr>
  <dimension ref="A1:AB223"/>
  <sheetViews>
    <sheetView showGridLines="0" tabSelected="1" zoomScaleNormal="100" zoomScaleSheetLayoutView="100" workbookViewId="0">
      <selection activeCell="G11" sqref="G11"/>
    </sheetView>
  </sheetViews>
  <sheetFormatPr defaultColWidth="9.296875" defaultRowHeight="13"/>
  <cols>
    <col min="1" max="1" width="14.09765625" style="58" customWidth="1"/>
    <col min="2" max="2" width="57.296875" style="20" customWidth="1"/>
    <col min="3" max="3" width="21.296875" style="20" customWidth="1"/>
    <col min="4" max="4" width="12" style="20" customWidth="1"/>
    <col min="5" max="5" width="13.796875" style="20" bestFit="1" customWidth="1"/>
    <col min="6" max="6" width="14.09765625" style="20" customWidth="1"/>
    <col min="7" max="7" width="19.09765625" style="20" customWidth="1"/>
    <col min="8" max="8" width="15.69921875" style="118" customWidth="1"/>
    <col min="9" max="9" width="13.296875" style="118" customWidth="1"/>
    <col min="10" max="10" width="3.69921875" style="65" customWidth="1"/>
    <col min="11" max="11" width="25" style="20" bestFit="1" customWidth="1"/>
    <col min="12" max="12" width="3" style="20" customWidth="1"/>
    <col min="13" max="13" width="21.69921875" style="20" customWidth="1"/>
    <col min="14" max="14" width="5.09765625" style="20" customWidth="1"/>
    <col min="15" max="15" width="16" style="20" customWidth="1"/>
    <col min="16" max="16384" width="9.296875" style="20"/>
  </cols>
  <sheetData>
    <row r="1" spans="1:20" ht="30.5">
      <c r="A1" s="126" t="s">
        <v>402</v>
      </c>
      <c r="B1" s="55"/>
      <c r="C1" s="146" t="s">
        <v>410</v>
      </c>
      <c r="D1" s="146"/>
      <c r="E1" s="146"/>
      <c r="F1" s="146"/>
      <c r="G1" s="146"/>
      <c r="H1" s="146"/>
      <c r="I1" s="146"/>
      <c r="J1" s="146"/>
    </row>
    <row r="2" spans="1:20">
      <c r="B2" s="20" t="s">
        <v>0</v>
      </c>
      <c r="C2" s="59">
        <v>42917</v>
      </c>
      <c r="D2" s="144"/>
      <c r="E2" s="60"/>
      <c r="F2" s="56"/>
      <c r="G2" s="56"/>
      <c r="J2" s="57"/>
    </row>
    <row r="3" spans="1:20">
      <c r="B3" s="7" t="s">
        <v>1</v>
      </c>
      <c r="C3" s="59">
        <v>43281</v>
      </c>
      <c r="D3" s="145"/>
      <c r="E3" s="56"/>
      <c r="F3" s="56"/>
      <c r="G3" s="56"/>
      <c r="J3" s="57"/>
    </row>
    <row r="4" spans="1:20">
      <c r="B4" s="7"/>
      <c r="C4" s="61"/>
      <c r="D4" s="56"/>
      <c r="E4" s="56"/>
      <c r="F4" s="56"/>
      <c r="G4" s="56"/>
      <c r="J4" s="57"/>
    </row>
    <row r="5" spans="1:20">
      <c r="B5" s="7"/>
      <c r="C5" s="62" t="s">
        <v>2</v>
      </c>
      <c r="D5" s="63" t="s">
        <v>3</v>
      </c>
      <c r="E5" s="63" t="s">
        <v>4</v>
      </c>
      <c r="F5" s="63" t="s">
        <v>5</v>
      </c>
      <c r="G5" s="63" t="s">
        <v>6</v>
      </c>
      <c r="H5" s="119" t="s">
        <v>9</v>
      </c>
      <c r="I5" s="119" t="s">
        <v>9</v>
      </c>
      <c r="J5" s="64"/>
      <c r="K5" s="63" t="s">
        <v>7</v>
      </c>
      <c r="M5" s="63" t="s">
        <v>8</v>
      </c>
      <c r="N5" s="64"/>
      <c r="O5" s="64"/>
      <c r="P5" s="65"/>
    </row>
    <row r="6" spans="1:20" ht="30" customHeight="1">
      <c r="A6" s="60"/>
      <c r="B6" s="7"/>
      <c r="C6" s="66" t="s">
        <v>10</v>
      </c>
      <c r="D6" s="66" t="s">
        <v>11</v>
      </c>
      <c r="E6" s="66" t="s">
        <v>12</v>
      </c>
      <c r="F6" s="66" t="s">
        <v>13</v>
      </c>
      <c r="G6" s="66" t="s">
        <v>14</v>
      </c>
      <c r="H6" s="128" t="s">
        <v>259</v>
      </c>
      <c r="I6" s="128" t="s">
        <v>260</v>
      </c>
      <c r="J6" s="20"/>
      <c r="K6" s="67" t="s">
        <v>15</v>
      </c>
      <c r="M6" s="68" t="s">
        <v>253</v>
      </c>
      <c r="N6" s="69"/>
      <c r="O6" s="11"/>
      <c r="P6" s="65"/>
      <c r="Q6" s="69"/>
      <c r="R6" s="65"/>
      <c r="S6" s="69"/>
      <c r="T6" s="65"/>
    </row>
    <row r="7" spans="1:20" ht="26">
      <c r="A7" s="60"/>
      <c r="B7" s="70"/>
      <c r="C7" s="71"/>
      <c r="D7" s="71"/>
      <c r="E7" s="71" t="s">
        <v>16</v>
      </c>
      <c r="F7" s="71"/>
      <c r="G7" s="71" t="s">
        <v>17</v>
      </c>
      <c r="H7" s="129"/>
      <c r="I7" s="129"/>
      <c r="J7" s="20"/>
      <c r="K7" s="72" t="s">
        <v>18</v>
      </c>
      <c r="M7" s="132" t="s">
        <v>359</v>
      </c>
      <c r="N7" s="69"/>
      <c r="O7" s="69"/>
      <c r="Q7" s="69"/>
      <c r="R7" s="65"/>
      <c r="S7" s="11"/>
      <c r="T7" s="65"/>
    </row>
    <row r="8" spans="1:20">
      <c r="A8" s="73"/>
      <c r="C8" s="74"/>
      <c r="D8" s="75"/>
      <c r="F8" s="75"/>
      <c r="G8" s="76"/>
      <c r="H8" s="130"/>
      <c r="I8" s="130"/>
      <c r="J8" s="20"/>
      <c r="K8" s="77"/>
      <c r="M8" s="131"/>
      <c r="N8" s="69"/>
      <c r="O8" s="69"/>
      <c r="Q8" s="69"/>
      <c r="R8" s="65"/>
      <c r="S8" s="69"/>
      <c r="T8" s="65"/>
    </row>
    <row r="9" spans="1:20" ht="15.5">
      <c r="A9" s="20"/>
      <c r="C9" s="1"/>
      <c r="D9" s="1"/>
      <c r="E9" s="1"/>
      <c r="F9" s="1"/>
      <c r="G9" s="1"/>
      <c r="H9" s="120"/>
      <c r="I9" s="120"/>
      <c r="J9" s="9"/>
      <c r="M9" s="78"/>
    </row>
    <row r="10" spans="1:20" ht="15.5">
      <c r="A10" s="60"/>
      <c r="C10" s="1"/>
      <c r="D10" s="1"/>
      <c r="E10" s="1"/>
      <c r="F10" s="1"/>
      <c r="G10" s="1"/>
      <c r="H10" s="120"/>
      <c r="I10" s="120"/>
      <c r="J10" s="9"/>
      <c r="K10" s="60" t="s">
        <v>251</v>
      </c>
      <c r="M10" s="78"/>
    </row>
    <row r="11" spans="1:20">
      <c r="A11" s="60" t="s">
        <v>161</v>
      </c>
      <c r="B11" s="55" t="s">
        <v>156</v>
      </c>
      <c r="C11" s="1"/>
      <c r="D11" s="1"/>
      <c r="E11" s="1"/>
      <c r="F11" s="1"/>
      <c r="G11" s="1"/>
      <c r="H11" s="121"/>
      <c r="I11" s="121"/>
      <c r="J11" s="9"/>
      <c r="K11" s="60" t="s">
        <v>252</v>
      </c>
      <c r="M11" s="78"/>
    </row>
    <row r="12" spans="1:20">
      <c r="A12" s="79" t="s">
        <v>62</v>
      </c>
      <c r="B12" s="113" t="s">
        <v>191</v>
      </c>
      <c r="C12" s="52">
        <f>SUM('BUNGALOW:WIDEHORIZONS En'!C12)</f>
        <v>40005184.93</v>
      </c>
      <c r="D12" s="52">
        <f>SUM('BUNGALOW:WIDEHORIZONS En'!D12)</f>
        <v>65960</v>
      </c>
      <c r="E12" s="52">
        <f>SUM('BUNGALOW:WIDEHORIZONS En'!E12)</f>
        <v>40071144.93</v>
      </c>
      <c r="F12" s="52">
        <f>SUM('BUNGALOW:WIDEHORIZONS En'!F12)</f>
        <v>153565</v>
      </c>
      <c r="G12" s="239">
        <f>SUM('BUNGALOW:WIDEHORIZONS En'!G12)</f>
        <v>40224709.93</v>
      </c>
      <c r="H12" s="240" t="s">
        <v>346</v>
      </c>
      <c r="I12" s="241">
        <f>G17</f>
        <v>41129849.660000004</v>
      </c>
      <c r="J12" s="8"/>
      <c r="K12" s="106">
        <f t="shared" ref="K12:K17" si="0">G12/$G$17</f>
        <v>0.97799311844117243</v>
      </c>
      <c r="M12" s="111">
        <f>IFERROR(G12/G194,0)</f>
        <v>184.6118644900132</v>
      </c>
    </row>
    <row r="13" spans="1:20">
      <c r="A13" s="79" t="s">
        <v>64</v>
      </c>
      <c r="B13" s="113" t="s">
        <v>192</v>
      </c>
      <c r="C13" s="52">
        <f>SUM('BUNGALOW:WIDEHORIZONS En'!C13)</f>
        <v>569345</v>
      </c>
      <c r="D13" s="52">
        <f>SUM('BUNGALOW:WIDEHORIZONS En'!D13)</f>
        <v>0</v>
      </c>
      <c r="E13" s="52">
        <f>SUM('BUNGALOW:WIDEHORIZONS En'!E13)</f>
        <v>569345</v>
      </c>
      <c r="F13" s="52">
        <f>SUM('BUNGALOW:WIDEHORIZONS En'!F13)</f>
        <v>0</v>
      </c>
      <c r="G13" s="239">
        <f>SUM('BUNGALOW:WIDEHORIZONS En'!G13)</f>
        <v>569345</v>
      </c>
      <c r="H13" s="242" t="s">
        <v>347</v>
      </c>
      <c r="I13" s="243">
        <f>G183</f>
        <v>37987436.260000005</v>
      </c>
      <c r="J13" s="8"/>
      <c r="K13" s="106">
        <f t="shared" si="0"/>
        <v>1.3842622929733314E-2</v>
      </c>
      <c r="M13" s="111">
        <f>IFERROR(G13/G195,0)</f>
        <v>273.59202306583376</v>
      </c>
    </row>
    <row r="14" spans="1:20">
      <c r="A14" s="79" t="s">
        <v>66</v>
      </c>
      <c r="B14" s="113" t="s">
        <v>193</v>
      </c>
      <c r="C14" s="52">
        <f>SUM('BUNGALOW:WIDEHORIZONS En'!C14)</f>
        <v>185.53</v>
      </c>
      <c r="D14" s="52">
        <f>SUM('BUNGALOW:WIDEHORIZONS En'!D14)</f>
        <v>0</v>
      </c>
      <c r="E14" s="52">
        <f>SUM('BUNGALOW:WIDEHORIZONS En'!E14)</f>
        <v>185.53</v>
      </c>
      <c r="F14" s="52">
        <f>SUM('BUNGALOW:WIDEHORIZONS En'!F14)</f>
        <v>0</v>
      </c>
      <c r="G14" s="239">
        <f>SUM('BUNGALOW:WIDEHORIZONS En'!G14)</f>
        <v>185.53</v>
      </c>
      <c r="H14" s="242" t="s">
        <v>348</v>
      </c>
      <c r="I14" s="243">
        <f>G198</f>
        <v>220179</v>
      </c>
      <c r="J14" s="8"/>
      <c r="K14" s="106">
        <f t="shared" si="0"/>
        <v>4.5108358414553945E-6</v>
      </c>
      <c r="M14" s="111">
        <f>IFERROR(G14/G196,0)</f>
        <v>185.53</v>
      </c>
    </row>
    <row r="15" spans="1:20">
      <c r="A15" s="79" t="s">
        <v>68</v>
      </c>
      <c r="B15" s="114" t="s">
        <v>194</v>
      </c>
      <c r="C15" s="52">
        <f>SUM('BUNGALOW:WIDEHORIZONS En'!C15)</f>
        <v>54618.2</v>
      </c>
      <c r="D15" s="52">
        <f>SUM('BUNGALOW:WIDEHORIZONS En'!D15)</f>
        <v>0</v>
      </c>
      <c r="E15" s="52">
        <f>SUM('BUNGALOW:WIDEHORIZONS En'!E15)</f>
        <v>54618.2</v>
      </c>
      <c r="F15" s="52">
        <f>SUM('BUNGALOW:WIDEHORIZONS En'!F15)</f>
        <v>0</v>
      </c>
      <c r="G15" s="239">
        <f>SUM('BUNGALOW:WIDEHORIZONS En'!G15)</f>
        <v>54618.2</v>
      </c>
      <c r="H15" s="242" t="s">
        <v>349</v>
      </c>
      <c r="I15" s="243">
        <f>G201</f>
        <v>655</v>
      </c>
      <c r="J15" s="8"/>
      <c r="K15" s="106">
        <f t="shared" si="0"/>
        <v>1.3279455298645989E-3</v>
      </c>
      <c r="M15" s="111">
        <f>IFERROR(G15/G197,0)</f>
        <v>261.3311004784689</v>
      </c>
    </row>
    <row r="16" spans="1:20">
      <c r="A16" s="79" t="s">
        <v>145</v>
      </c>
      <c r="B16" s="115" t="s">
        <v>195</v>
      </c>
      <c r="C16" s="52">
        <f>SUM('BUNGALOW:WIDEHORIZONS En'!C16)</f>
        <v>281968.83</v>
      </c>
      <c r="D16" s="52">
        <f>SUM('BUNGALOW:WIDEHORIZONS En'!D16)</f>
        <v>-9670.8300000000017</v>
      </c>
      <c r="E16" s="52">
        <f>SUM('BUNGALOW:WIDEHORIZONS En'!E16)</f>
        <v>272298</v>
      </c>
      <c r="F16" s="52">
        <f>SUM('BUNGALOW:WIDEHORIZONS En'!F16)</f>
        <v>8693</v>
      </c>
      <c r="G16" s="239">
        <f>SUM('BUNGALOW:WIDEHORIZONS En'!G16)</f>
        <v>280991</v>
      </c>
      <c r="H16" s="242" t="s">
        <v>350</v>
      </c>
      <c r="I16" s="243">
        <f>G205</f>
        <v>239075</v>
      </c>
      <c r="J16" s="8"/>
      <c r="K16" s="106">
        <f t="shared" si="0"/>
        <v>6.8318022633880923E-3</v>
      </c>
      <c r="M16" s="111" t="s">
        <v>196</v>
      </c>
      <c r="P16" s="65"/>
    </row>
    <row r="17" spans="1:20" ht="23.25" customHeight="1">
      <c r="A17" s="79"/>
      <c r="B17" s="116" t="s">
        <v>314</v>
      </c>
      <c r="C17" s="52">
        <f>SUM(C12:C16)</f>
        <v>40911302.490000002</v>
      </c>
      <c r="D17" s="52">
        <f>SUM(D12:D16)</f>
        <v>56289.17</v>
      </c>
      <c r="E17" s="52">
        <f>SUM(E12:E16)</f>
        <v>40967591.660000004</v>
      </c>
      <c r="F17" s="52">
        <f>SUM(F12:F16)</f>
        <v>162258</v>
      </c>
      <c r="G17" s="239">
        <f>SUM(G12:G16)</f>
        <v>41129849.660000004</v>
      </c>
      <c r="H17" s="242"/>
      <c r="I17" s="243"/>
      <c r="J17" s="8"/>
      <c r="K17" s="106">
        <f t="shared" si="0"/>
        <v>1</v>
      </c>
      <c r="M17" s="111">
        <f>IFERROR(G17/G198,0)</f>
        <v>186.80187329400172</v>
      </c>
      <c r="O17" s="69"/>
      <c r="P17" s="65"/>
    </row>
    <row r="18" spans="1:20">
      <c r="A18" s="73"/>
      <c r="B18" s="81"/>
      <c r="C18" s="39"/>
      <c r="D18" s="39"/>
      <c r="E18" s="39"/>
      <c r="F18" s="39"/>
      <c r="G18" s="39"/>
      <c r="H18" s="242" t="s">
        <v>188</v>
      </c>
      <c r="I18" s="243">
        <f>H183</f>
        <v>1235953.0049999999</v>
      </c>
      <c r="J18" s="20"/>
      <c r="K18" s="77"/>
      <c r="M18" s="14"/>
      <c r="N18" s="69"/>
      <c r="O18" s="69"/>
      <c r="P18" s="65"/>
      <c r="Q18" s="69"/>
      <c r="R18" s="65"/>
      <c r="S18" s="69"/>
      <c r="T18" s="65"/>
    </row>
    <row r="19" spans="1:20" ht="26">
      <c r="A19" s="82" t="s">
        <v>158</v>
      </c>
      <c r="B19" s="55" t="s">
        <v>157</v>
      </c>
      <c r="C19" s="74"/>
      <c r="D19" s="75"/>
      <c r="F19" s="75"/>
      <c r="G19" s="76"/>
      <c r="H19" s="244" t="s">
        <v>309</v>
      </c>
      <c r="I19" s="245">
        <f>I183</f>
        <v>1298385.105</v>
      </c>
      <c r="J19" s="20"/>
      <c r="K19" s="60" t="s">
        <v>254</v>
      </c>
      <c r="M19" s="14"/>
      <c r="N19" s="69"/>
      <c r="O19" s="65"/>
      <c r="Q19" s="69"/>
      <c r="R19" s="65"/>
      <c r="S19" s="69"/>
      <c r="T19" s="65"/>
    </row>
    <row r="20" spans="1:20">
      <c r="A20" s="83" t="s">
        <v>109</v>
      </c>
      <c r="B20" s="7" t="s">
        <v>19</v>
      </c>
      <c r="C20" s="53"/>
      <c r="D20" s="1"/>
      <c r="E20" s="1"/>
      <c r="F20" s="1"/>
      <c r="G20" s="1"/>
      <c r="H20" s="121"/>
      <c r="I20" s="121"/>
      <c r="J20" s="9"/>
      <c r="K20" s="60" t="s">
        <v>313</v>
      </c>
      <c r="M20" s="65"/>
      <c r="N20" s="65"/>
    </row>
    <row r="21" spans="1:20">
      <c r="A21" s="83" t="s">
        <v>110</v>
      </c>
      <c r="B21" s="2" t="s">
        <v>20</v>
      </c>
      <c r="C21" s="52">
        <f>SUM('BUNGALOW:WIDEHORIZONS En'!C21)</f>
        <v>1045544.91</v>
      </c>
      <c r="D21" s="52">
        <f>SUM('BUNGALOW:WIDEHORIZONS En'!D21)</f>
        <v>31927.089999999997</v>
      </c>
      <c r="E21" s="52">
        <f>SUM('BUNGALOW:WIDEHORIZONS En'!E21)</f>
        <v>1077472</v>
      </c>
      <c r="F21" s="52">
        <f>SUM('BUNGALOW:WIDEHORIZONS En'!F21)</f>
        <v>0</v>
      </c>
      <c r="G21" s="297">
        <f>SUM('BUNGALOW:WIDEHORIZONS En'!G21)</f>
        <v>1077472</v>
      </c>
      <c r="H21" s="298">
        <f>SUM('BUNGALOW:WIDEHORIZONS En'!J21)</f>
        <v>29228.54</v>
      </c>
      <c r="I21" s="298">
        <f>SUM('BUNGALOW:WIDEHORIZONS En'!K21)</f>
        <v>30001.84</v>
      </c>
      <c r="J21" s="8"/>
      <c r="K21" s="106">
        <f>G21/$G$183</f>
        <v>2.8363904124126323E-2</v>
      </c>
      <c r="M21" s="107">
        <f>G21/$G$198</f>
        <v>4.89361837414104</v>
      </c>
    </row>
    <row r="22" spans="1:20">
      <c r="A22" s="83" t="s">
        <v>111</v>
      </c>
      <c r="B22" s="2" t="s">
        <v>21</v>
      </c>
      <c r="C22" s="52">
        <f>SUM('BUNGALOW:WIDEHORIZONS En'!C22)</f>
        <v>109536</v>
      </c>
      <c r="D22" s="52">
        <f>SUM('BUNGALOW:WIDEHORIZONS En'!D22)</f>
        <v>0</v>
      </c>
      <c r="E22" s="52">
        <f>SUM('BUNGALOW:WIDEHORIZONS En'!E22)</f>
        <v>109536</v>
      </c>
      <c r="F22" s="52">
        <f>SUM('BUNGALOW:WIDEHORIZONS En'!F22)</f>
        <v>0</v>
      </c>
      <c r="G22" s="52">
        <f>SUM('BUNGALOW:WIDEHORIZONS En'!G22)</f>
        <v>109536</v>
      </c>
      <c r="H22" s="298">
        <f>SUM('BUNGALOW:WIDEHORIZONS En'!J22)</f>
        <v>2820</v>
      </c>
      <c r="I22" s="298">
        <f>SUM('BUNGALOW:WIDEHORIZONS En'!K22)</f>
        <v>2108.44</v>
      </c>
      <c r="J22" s="8"/>
      <c r="K22" s="106">
        <f t="shared" ref="K22:K57" si="1">G22/$G$183</f>
        <v>2.883479665495067E-3</v>
      </c>
      <c r="M22" s="107">
        <f>G22/$G$198</f>
        <v>0.49748613628002669</v>
      </c>
    </row>
    <row r="23" spans="1:20">
      <c r="A23" s="83" t="s">
        <v>112</v>
      </c>
      <c r="B23" s="2" t="s">
        <v>22</v>
      </c>
      <c r="C23" s="52">
        <f>SUM('BUNGALOW:WIDEHORIZONS En'!C23)</f>
        <v>641591.98</v>
      </c>
      <c r="D23" s="52">
        <f>SUM('BUNGALOW:WIDEHORIZONS En'!D23)</f>
        <v>70727.22</v>
      </c>
      <c r="E23" s="52">
        <f>SUM('BUNGALOW:WIDEHORIZONS En'!E23)</f>
        <v>712319.2</v>
      </c>
      <c r="F23" s="52">
        <f>SUM('BUNGALOW:WIDEHORIZONS En'!F23)</f>
        <v>0</v>
      </c>
      <c r="G23" s="52">
        <f>SUM('BUNGALOW:WIDEHORIZONS En'!G23)</f>
        <v>712319.2</v>
      </c>
      <c r="H23" s="298">
        <f>SUM('BUNGALOW:WIDEHORIZONS En'!J23)</f>
        <v>39271.104999999996</v>
      </c>
      <c r="I23" s="298">
        <f>SUM('BUNGALOW:WIDEHORIZONS En'!K23)</f>
        <v>42190.284999999996</v>
      </c>
      <c r="J23" s="8"/>
      <c r="K23" s="106">
        <f t="shared" si="1"/>
        <v>1.8751441795772292E-2</v>
      </c>
      <c r="M23" s="107">
        <f>G23/$G$198</f>
        <v>3.2351822835056927</v>
      </c>
    </row>
    <row r="24" spans="1:20">
      <c r="A24" s="83" t="s">
        <v>113</v>
      </c>
      <c r="B24" s="2" t="s">
        <v>23</v>
      </c>
      <c r="C24" s="52">
        <f>SUM('BUNGALOW:WIDEHORIZONS En'!C24)</f>
        <v>2556177.13</v>
      </c>
      <c r="D24" s="52">
        <f>SUM('BUNGALOW:WIDEHORIZONS En'!D24)</f>
        <v>-2020993.7</v>
      </c>
      <c r="E24" s="52">
        <f>SUM('BUNGALOW:WIDEHORIZONS En'!E24)</f>
        <v>535183.43000000005</v>
      </c>
      <c r="F24" s="52">
        <f>SUM('BUNGALOW:WIDEHORIZONS En'!F24)</f>
        <v>0</v>
      </c>
      <c r="G24" s="52">
        <f>SUM('BUNGALOW:WIDEHORIZONS En'!G24)</f>
        <v>535183.43000000005</v>
      </c>
      <c r="H24" s="123"/>
      <c r="I24" s="123"/>
      <c r="J24" s="8"/>
      <c r="K24" s="106">
        <f t="shared" si="1"/>
        <v>1.408843245795814E-2</v>
      </c>
      <c r="M24" s="107">
        <f t="shared" ref="M24:M43" si="2">G24/$G$198</f>
        <v>2.430674269571576</v>
      </c>
    </row>
    <row r="25" spans="1:20">
      <c r="A25" s="83" t="s">
        <v>164</v>
      </c>
      <c r="B25" s="2" t="s">
        <v>163</v>
      </c>
      <c r="C25" s="52">
        <f>SUM('BUNGALOW:WIDEHORIZONS En'!C25)</f>
        <v>19752</v>
      </c>
      <c r="D25" s="52">
        <f>SUM('BUNGALOW:WIDEHORIZONS En'!D25)</f>
        <v>0</v>
      </c>
      <c r="E25" s="52">
        <f>SUM('BUNGALOW:WIDEHORIZONS En'!E25)</f>
        <v>19752</v>
      </c>
      <c r="F25" s="52">
        <f>SUM('BUNGALOW:WIDEHORIZONS En'!F25)</f>
        <v>0</v>
      </c>
      <c r="G25" s="52">
        <f>SUM('BUNGALOW:WIDEHORIZONS En'!G25)</f>
        <v>19752</v>
      </c>
      <c r="H25" s="123"/>
      <c r="I25" s="123"/>
      <c r="J25" s="8"/>
      <c r="K25" s="106">
        <f t="shared" si="1"/>
        <v>5.1996138578055224E-4</v>
      </c>
      <c r="M25" s="107">
        <f t="shared" si="2"/>
        <v>8.9708827817366776E-2</v>
      </c>
    </row>
    <row r="26" spans="1:20">
      <c r="A26" s="83" t="s">
        <v>114</v>
      </c>
      <c r="B26" s="2" t="s">
        <v>24</v>
      </c>
      <c r="C26" s="52">
        <f>SUM('BUNGALOW:WIDEHORIZONS En'!C26)</f>
        <v>969889.95</v>
      </c>
      <c r="D26" s="52">
        <f>SUM('BUNGALOW:WIDEHORIZONS En'!D26)</f>
        <v>-530366.71999999997</v>
      </c>
      <c r="E26" s="52">
        <f>SUM('BUNGALOW:WIDEHORIZONS En'!E26)</f>
        <v>439523.23</v>
      </c>
      <c r="F26" s="52">
        <f>SUM('BUNGALOW:WIDEHORIZONS En'!F26)</f>
        <v>0</v>
      </c>
      <c r="G26" s="52">
        <f>SUM('BUNGALOW:WIDEHORIZONS En'!G26)</f>
        <v>439523.23</v>
      </c>
      <c r="H26" s="123"/>
      <c r="I26" s="123"/>
      <c r="J26" s="8"/>
      <c r="K26" s="106">
        <f t="shared" si="1"/>
        <v>1.1570226192463768E-2</v>
      </c>
      <c r="M26" s="107">
        <f t="shared" si="2"/>
        <v>1.9962086756684334</v>
      </c>
    </row>
    <row r="27" spans="1:20">
      <c r="A27" s="83" t="s">
        <v>115</v>
      </c>
      <c r="B27" s="2" t="s">
        <v>165</v>
      </c>
      <c r="C27" s="52">
        <f>SUM('BUNGALOW:WIDEHORIZONS En'!C27)</f>
        <v>1419308.41</v>
      </c>
      <c r="D27" s="52">
        <f>SUM('BUNGALOW:WIDEHORIZONS En'!D27)</f>
        <v>-10822.16</v>
      </c>
      <c r="E27" s="52">
        <f>SUM('BUNGALOW:WIDEHORIZONS En'!E27)</f>
        <v>1408486.25</v>
      </c>
      <c r="F27" s="52">
        <f>SUM('BUNGALOW:WIDEHORIZONS En'!F27)</f>
        <v>0</v>
      </c>
      <c r="G27" s="52">
        <f>SUM('BUNGALOW:WIDEHORIZONS En'!G27)</f>
        <v>1408486.25</v>
      </c>
      <c r="H27" s="134"/>
      <c r="I27" s="134"/>
      <c r="J27" s="8"/>
      <c r="K27" s="106">
        <f t="shared" si="1"/>
        <v>3.7077686431898203E-2</v>
      </c>
      <c r="M27" s="107">
        <f t="shared" si="2"/>
        <v>6.3970053910681761</v>
      </c>
    </row>
    <row r="28" spans="1:20">
      <c r="A28" s="83" t="s">
        <v>116</v>
      </c>
      <c r="B28" s="2" t="s">
        <v>25</v>
      </c>
      <c r="C28" s="52">
        <f>SUM('BUNGALOW:WIDEHORIZONS En'!C28)</f>
        <v>25023.65</v>
      </c>
      <c r="D28" s="52">
        <f>SUM('BUNGALOW:WIDEHORIZONS En'!D28)</f>
        <v>710</v>
      </c>
      <c r="E28" s="52">
        <f>SUM('BUNGALOW:WIDEHORIZONS En'!E28)</f>
        <v>25733.65</v>
      </c>
      <c r="F28" s="52">
        <f>SUM('BUNGALOW:WIDEHORIZONS En'!F28)</f>
        <v>0</v>
      </c>
      <c r="G28" s="52">
        <f>SUM('BUNGALOW:WIDEHORIZONS En'!G28)</f>
        <v>25733.65</v>
      </c>
      <c r="H28" s="134"/>
      <c r="I28" s="134"/>
      <c r="J28" s="8"/>
      <c r="K28" s="106">
        <f t="shared" si="1"/>
        <v>6.7742528934749437E-4</v>
      </c>
      <c r="M28" s="107">
        <f t="shared" si="2"/>
        <v>0.11687604176601765</v>
      </c>
    </row>
    <row r="29" spans="1:20">
      <c r="A29" s="83" t="s">
        <v>117</v>
      </c>
      <c r="B29" s="2" t="s">
        <v>26</v>
      </c>
      <c r="C29" s="52">
        <f>SUM('BUNGALOW:WIDEHORIZONS En'!C29)</f>
        <v>158075.47</v>
      </c>
      <c r="D29" s="52">
        <f>SUM('BUNGALOW:WIDEHORIZONS En'!D29)</f>
        <v>14435</v>
      </c>
      <c r="E29" s="52">
        <f>SUM('BUNGALOW:WIDEHORIZONS En'!E29)</f>
        <v>172510.47</v>
      </c>
      <c r="F29" s="52">
        <f>SUM('BUNGALOW:WIDEHORIZONS En'!F29)</f>
        <v>0</v>
      </c>
      <c r="G29" s="52">
        <f>SUM('BUNGALOW:WIDEHORIZONS En'!G29)</f>
        <v>172510.47</v>
      </c>
      <c r="H29" s="134"/>
      <c r="I29" s="134"/>
      <c r="J29" s="8"/>
      <c r="K29" s="106">
        <f t="shared" si="1"/>
        <v>4.5412506603308214E-3</v>
      </c>
      <c r="M29" s="107">
        <f t="shared" si="2"/>
        <v>0.78350101508318237</v>
      </c>
    </row>
    <row r="30" spans="1:20">
      <c r="A30" s="83" t="s">
        <v>118</v>
      </c>
      <c r="B30" s="2" t="s">
        <v>27</v>
      </c>
      <c r="C30" s="52">
        <f>SUM('BUNGALOW:WIDEHORIZONS En'!C30)</f>
        <v>93623.58</v>
      </c>
      <c r="D30" s="52">
        <f>SUM('BUNGALOW:WIDEHORIZONS En'!D30)</f>
        <v>-5368.98</v>
      </c>
      <c r="E30" s="52">
        <f>SUM('BUNGALOW:WIDEHORIZONS En'!E30)</f>
        <v>88254.6</v>
      </c>
      <c r="F30" s="52">
        <f>SUM('BUNGALOW:WIDEHORIZONS En'!F30)</f>
        <v>0</v>
      </c>
      <c r="G30" s="52">
        <f>SUM('BUNGALOW:WIDEHORIZONS En'!G30)</f>
        <v>88254.6</v>
      </c>
      <c r="H30" s="134"/>
      <c r="I30" s="134"/>
      <c r="J30" s="8"/>
      <c r="K30" s="106">
        <f t="shared" si="1"/>
        <v>2.3232576001168655E-3</v>
      </c>
      <c r="M30" s="107">
        <f t="shared" si="2"/>
        <v>0.40083114193451697</v>
      </c>
    </row>
    <row r="31" spans="1:20">
      <c r="A31" s="83" t="s">
        <v>119</v>
      </c>
      <c r="B31" s="2" t="s">
        <v>28</v>
      </c>
      <c r="C31" s="52">
        <f>SUM('BUNGALOW:WIDEHORIZONS En'!C31)</f>
        <v>98146.35</v>
      </c>
      <c r="D31" s="52">
        <f>SUM('BUNGALOW:WIDEHORIZONS En'!D31)</f>
        <v>-2347.5299999999997</v>
      </c>
      <c r="E31" s="52">
        <f>SUM('BUNGALOW:WIDEHORIZONS En'!E31)</f>
        <v>95798.82</v>
      </c>
      <c r="F31" s="52">
        <f>SUM('BUNGALOW:WIDEHORIZONS En'!F31)</f>
        <v>0</v>
      </c>
      <c r="G31" s="52">
        <f>SUM('BUNGALOW:WIDEHORIZONS En'!G31)</f>
        <v>95798.82</v>
      </c>
      <c r="H31" s="134"/>
      <c r="I31" s="134"/>
      <c r="J31" s="8"/>
      <c r="K31" s="106">
        <f t="shared" si="1"/>
        <v>2.521855366714342E-3</v>
      </c>
      <c r="M31" s="107">
        <f t="shared" si="2"/>
        <v>0.43509517256414104</v>
      </c>
    </row>
    <row r="32" spans="1:20">
      <c r="A32" s="83" t="s">
        <v>120</v>
      </c>
      <c r="B32" s="2" t="s">
        <v>29</v>
      </c>
      <c r="C32" s="52">
        <f>SUM('BUNGALOW:WIDEHORIZONS En'!C32)</f>
        <v>88035.82</v>
      </c>
      <c r="D32" s="52">
        <f>SUM('BUNGALOW:WIDEHORIZONS En'!D32)</f>
        <v>19863</v>
      </c>
      <c r="E32" s="52">
        <f>SUM('BUNGALOW:WIDEHORIZONS En'!E32)</f>
        <v>107898.82</v>
      </c>
      <c r="F32" s="52">
        <f>SUM('BUNGALOW:WIDEHORIZONS En'!F32)</f>
        <v>0</v>
      </c>
      <c r="G32" s="52">
        <f>SUM('BUNGALOW:WIDEHORIZONS En'!G32)</f>
        <v>107898.82</v>
      </c>
      <c r="H32" s="134"/>
      <c r="I32" s="134"/>
      <c r="J32" s="8"/>
      <c r="K32" s="106">
        <f t="shared" si="1"/>
        <v>2.8403817320416347E-3</v>
      </c>
      <c r="M32" s="107">
        <f t="shared" si="2"/>
        <v>0.49005045894476768</v>
      </c>
    </row>
    <row r="33" spans="1:13">
      <c r="A33" s="83">
        <v>130</v>
      </c>
      <c r="B33" s="2" t="s">
        <v>166</v>
      </c>
      <c r="C33" s="52">
        <f>SUM('BUNGALOW:WIDEHORIZONS En'!C33)</f>
        <v>0</v>
      </c>
      <c r="D33" s="52">
        <f>SUM('BUNGALOW:WIDEHORIZONS En'!D33)</f>
        <v>0</v>
      </c>
      <c r="E33" s="52">
        <f>SUM('BUNGALOW:WIDEHORIZONS En'!E33)</f>
        <v>0</v>
      </c>
      <c r="F33" s="52">
        <f>SUM('BUNGALOW:WIDEHORIZONS En'!F33)</f>
        <v>0</v>
      </c>
      <c r="G33" s="52">
        <f>SUM('BUNGALOW:WIDEHORIZONS En'!G33)</f>
        <v>0</v>
      </c>
      <c r="H33" s="134"/>
      <c r="I33" s="134"/>
      <c r="J33" s="8"/>
      <c r="K33" s="106">
        <f t="shared" si="1"/>
        <v>0</v>
      </c>
      <c r="M33" s="107">
        <f t="shared" si="2"/>
        <v>0</v>
      </c>
    </row>
    <row r="34" spans="1:13">
      <c r="A34" s="83" t="s">
        <v>121</v>
      </c>
      <c r="B34" s="2" t="s">
        <v>30</v>
      </c>
      <c r="C34" s="52">
        <f>SUM('BUNGALOW:WIDEHORIZONS En'!C34)</f>
        <v>119721.42</v>
      </c>
      <c r="D34" s="52">
        <f>SUM('BUNGALOW:WIDEHORIZONS En'!D34)</f>
        <v>17433.28</v>
      </c>
      <c r="E34" s="52">
        <f>SUM('BUNGALOW:WIDEHORIZONS En'!E34)</f>
        <v>137154.70000000001</v>
      </c>
      <c r="F34" s="52">
        <f>SUM('BUNGALOW:WIDEHORIZONS En'!F34)</f>
        <v>0</v>
      </c>
      <c r="G34" s="52">
        <f>SUM('BUNGALOW:WIDEHORIZONS En'!G34)</f>
        <v>137154.70000000001</v>
      </c>
      <c r="H34" s="134"/>
      <c r="I34" s="134"/>
      <c r="J34" s="8"/>
      <c r="K34" s="106">
        <f t="shared" si="1"/>
        <v>3.6105279403764634E-3</v>
      </c>
      <c r="M34" s="107">
        <f t="shared" si="2"/>
        <v>0.62292362123544942</v>
      </c>
    </row>
    <row r="35" spans="1:13">
      <c r="A35" s="83" t="s">
        <v>122</v>
      </c>
      <c r="B35" s="2" t="s">
        <v>31</v>
      </c>
      <c r="C35" s="52">
        <f>SUM('BUNGALOW:WIDEHORIZONS En'!C35)</f>
        <v>89371.9</v>
      </c>
      <c r="D35" s="52">
        <f>SUM('BUNGALOW:WIDEHORIZONS En'!D35)</f>
        <v>3658.2799999999988</v>
      </c>
      <c r="E35" s="52">
        <f>SUM('BUNGALOW:WIDEHORIZONS En'!E35)</f>
        <v>93030.18</v>
      </c>
      <c r="F35" s="52">
        <f>SUM('BUNGALOW:WIDEHORIZONS En'!F35)</f>
        <v>-145</v>
      </c>
      <c r="G35" s="52">
        <f>SUM('BUNGALOW:WIDEHORIZONS En'!G35)</f>
        <v>92885.18</v>
      </c>
      <c r="H35" s="134"/>
      <c r="I35" s="134"/>
      <c r="J35" s="8"/>
      <c r="K35" s="106">
        <f t="shared" si="1"/>
        <v>2.4451552709232496E-3</v>
      </c>
      <c r="M35" s="107">
        <f t="shared" si="2"/>
        <v>0.42186212127405426</v>
      </c>
    </row>
    <row r="36" spans="1:13">
      <c r="A36" s="83" t="s">
        <v>123</v>
      </c>
      <c r="B36" s="2" t="s">
        <v>32</v>
      </c>
      <c r="C36" s="52">
        <f>SUM('BUNGALOW:WIDEHORIZONS En'!C36)</f>
        <v>63366</v>
      </c>
      <c r="D36" s="52">
        <f>SUM('BUNGALOW:WIDEHORIZONS En'!D36)</f>
        <v>0</v>
      </c>
      <c r="E36" s="52">
        <f>SUM('BUNGALOW:WIDEHORIZONS En'!E36)</f>
        <v>63366</v>
      </c>
      <c r="F36" s="52">
        <f>SUM('BUNGALOW:WIDEHORIZONS En'!F36)</f>
        <v>0</v>
      </c>
      <c r="G36" s="52">
        <f>SUM('BUNGALOW:WIDEHORIZONS En'!G36)</f>
        <v>63366</v>
      </c>
      <c r="H36" s="134"/>
      <c r="I36" s="134"/>
      <c r="J36" s="8"/>
      <c r="K36" s="106">
        <f t="shared" si="1"/>
        <v>1.668077823580927E-3</v>
      </c>
      <c r="M36" s="107">
        <f t="shared" si="2"/>
        <v>0.28779311378469336</v>
      </c>
    </row>
    <row r="37" spans="1:13">
      <c r="A37" s="83" t="s">
        <v>124</v>
      </c>
      <c r="B37" s="2" t="s">
        <v>33</v>
      </c>
      <c r="C37" s="52">
        <f>SUM('BUNGALOW:WIDEHORIZONS En'!C37)</f>
        <v>1635652.26</v>
      </c>
      <c r="D37" s="52">
        <f>SUM('BUNGALOW:WIDEHORIZONS En'!D37)</f>
        <v>0</v>
      </c>
      <c r="E37" s="52">
        <f>SUM('BUNGALOW:WIDEHORIZONS En'!E37)</f>
        <v>1635652.26</v>
      </c>
      <c r="F37" s="52">
        <f>SUM('BUNGALOW:WIDEHORIZONS En'!F37)</f>
        <v>0</v>
      </c>
      <c r="G37" s="52">
        <f>SUM('BUNGALOW:WIDEHORIZONS En'!G37)</f>
        <v>1635652.26</v>
      </c>
      <c r="H37" s="134"/>
      <c r="I37" s="134"/>
      <c r="J37" s="8"/>
      <c r="K37" s="106">
        <f t="shared" si="1"/>
        <v>4.3057716472493526E-2</v>
      </c>
      <c r="M37" s="107">
        <f t="shared" si="2"/>
        <v>7.4287387080511769</v>
      </c>
    </row>
    <row r="38" spans="1:13">
      <c r="A38" s="83" t="s">
        <v>125</v>
      </c>
      <c r="B38" s="2" t="s">
        <v>34</v>
      </c>
      <c r="C38" s="52">
        <f>SUM('BUNGALOW:WIDEHORIZONS En'!C38)</f>
        <v>7365.43</v>
      </c>
      <c r="D38" s="52">
        <f>SUM('BUNGALOW:WIDEHORIZONS En'!D38)</f>
        <v>263</v>
      </c>
      <c r="E38" s="52">
        <f>SUM('BUNGALOW:WIDEHORIZONS En'!E38)</f>
        <v>7628.43</v>
      </c>
      <c r="F38" s="52">
        <f>SUM('BUNGALOW:WIDEHORIZONS En'!F38)</f>
        <v>0</v>
      </c>
      <c r="G38" s="52">
        <f>SUM('BUNGALOW:WIDEHORIZONS En'!G38)</f>
        <v>7628.43</v>
      </c>
      <c r="H38" s="134"/>
      <c r="I38" s="134"/>
      <c r="J38" s="8"/>
      <c r="K38" s="106">
        <f t="shared" si="1"/>
        <v>2.0081455215319654E-4</v>
      </c>
      <c r="M38" s="107">
        <f t="shared" si="2"/>
        <v>3.4646492172278012E-2</v>
      </c>
    </row>
    <row r="39" spans="1:13">
      <c r="A39" s="83" t="s">
        <v>126</v>
      </c>
      <c r="B39" s="2" t="s">
        <v>35</v>
      </c>
      <c r="C39" s="52">
        <f>SUM('BUNGALOW:WIDEHORIZONS En'!C39)</f>
        <v>84703.22</v>
      </c>
      <c r="D39" s="52">
        <f>SUM('BUNGALOW:WIDEHORIZONS En'!D39)</f>
        <v>-84703.22</v>
      </c>
      <c r="E39" s="52">
        <f>SUM('BUNGALOW:WIDEHORIZONS En'!E39)</f>
        <v>0</v>
      </c>
      <c r="F39" s="52">
        <f>SUM('BUNGALOW:WIDEHORIZONS En'!F39)</f>
        <v>0</v>
      </c>
      <c r="G39" s="52">
        <f>SUM('BUNGALOW:WIDEHORIZONS En'!G39)</f>
        <v>0</v>
      </c>
      <c r="H39" s="134"/>
      <c r="I39" s="134"/>
      <c r="J39" s="8"/>
      <c r="K39" s="106">
        <f t="shared" si="1"/>
        <v>0</v>
      </c>
      <c r="M39" s="107">
        <f t="shared" si="2"/>
        <v>0</v>
      </c>
    </row>
    <row r="40" spans="1:13">
      <c r="A40" s="83" t="s">
        <v>127</v>
      </c>
      <c r="B40" s="2" t="s">
        <v>36</v>
      </c>
      <c r="C40" s="52">
        <f>SUM('BUNGALOW:WIDEHORIZONS En'!C40)</f>
        <v>40751.4</v>
      </c>
      <c r="D40" s="52">
        <f>SUM('BUNGALOW:WIDEHORIZONS En'!D40)</f>
        <v>-40751.4</v>
      </c>
      <c r="E40" s="52">
        <f>SUM('BUNGALOW:WIDEHORIZONS En'!E40)</f>
        <v>0</v>
      </c>
      <c r="F40" s="52">
        <f>SUM('BUNGALOW:WIDEHORIZONS En'!F40)</f>
        <v>0</v>
      </c>
      <c r="G40" s="52">
        <f>SUM('BUNGALOW:WIDEHORIZONS En'!G40)</f>
        <v>0</v>
      </c>
      <c r="H40" s="134"/>
      <c r="I40" s="134"/>
      <c r="J40" s="8"/>
      <c r="K40" s="106">
        <f t="shared" si="1"/>
        <v>0</v>
      </c>
      <c r="M40" s="107">
        <f t="shared" si="2"/>
        <v>0</v>
      </c>
    </row>
    <row r="41" spans="1:13">
      <c r="A41" s="83" t="s">
        <v>128</v>
      </c>
      <c r="B41" s="2" t="s">
        <v>37</v>
      </c>
      <c r="C41" s="52">
        <f>SUM('BUNGALOW:WIDEHORIZONS En'!C41)</f>
        <v>0</v>
      </c>
      <c r="D41" s="52">
        <f>SUM('BUNGALOW:WIDEHORIZONS En'!D41)</f>
        <v>0</v>
      </c>
      <c r="E41" s="52">
        <f>SUM('BUNGALOW:WIDEHORIZONS En'!E41)</f>
        <v>0</v>
      </c>
      <c r="F41" s="52">
        <f>SUM('BUNGALOW:WIDEHORIZONS En'!F41)</f>
        <v>0</v>
      </c>
      <c r="G41" s="52">
        <f>SUM('BUNGALOW:WIDEHORIZONS En'!G41)</f>
        <v>0</v>
      </c>
      <c r="H41" s="134"/>
      <c r="I41" s="134"/>
      <c r="J41" s="8"/>
      <c r="K41" s="106">
        <f t="shared" si="1"/>
        <v>0</v>
      </c>
      <c r="M41" s="107">
        <f t="shared" si="2"/>
        <v>0</v>
      </c>
    </row>
    <row r="42" spans="1:13">
      <c r="A42" s="83">
        <v>220</v>
      </c>
      <c r="B42" s="2" t="s">
        <v>147</v>
      </c>
      <c r="C42" s="52">
        <f>SUM('BUNGALOW:WIDEHORIZONS En'!C42)</f>
        <v>330355</v>
      </c>
      <c r="D42" s="52">
        <f>SUM('BUNGALOW:WIDEHORIZONS En'!D42)</f>
        <v>3170</v>
      </c>
      <c r="E42" s="52">
        <f>SUM('BUNGALOW:WIDEHORIZONS En'!E42)</f>
        <v>333525</v>
      </c>
      <c r="F42" s="52">
        <f>SUM('BUNGALOW:WIDEHORIZONS En'!F42)</f>
        <v>0</v>
      </c>
      <c r="G42" s="52">
        <f>SUM('BUNGALOW:WIDEHORIZONS En'!G42)</f>
        <v>333525</v>
      </c>
      <c r="H42" s="134"/>
      <c r="I42" s="134"/>
      <c r="J42" s="8"/>
      <c r="K42" s="106">
        <f t="shared" si="1"/>
        <v>8.779876528577292E-3</v>
      </c>
      <c r="M42" s="107">
        <f t="shared" si="2"/>
        <v>1.5147902388511165</v>
      </c>
    </row>
    <row r="43" spans="1:13">
      <c r="A43" s="83">
        <v>230</v>
      </c>
      <c r="B43" s="2" t="s">
        <v>148</v>
      </c>
      <c r="C43" s="52">
        <f>SUM('BUNGALOW:WIDEHORIZONS En'!C43)</f>
        <v>156581.25</v>
      </c>
      <c r="D43" s="52">
        <f>SUM('BUNGALOW:WIDEHORIZONS En'!D43)</f>
        <v>44140</v>
      </c>
      <c r="E43" s="52">
        <f>SUM('BUNGALOW:WIDEHORIZONS En'!E43)</f>
        <v>200721.25</v>
      </c>
      <c r="F43" s="52">
        <f>SUM('BUNGALOW:WIDEHORIZONS En'!F43)</f>
        <v>0</v>
      </c>
      <c r="G43" s="52">
        <f>SUM('BUNGALOW:WIDEHORIZONS En'!G43)</f>
        <v>200721.25</v>
      </c>
      <c r="H43" s="134"/>
      <c r="I43" s="134"/>
      <c r="J43" s="8"/>
      <c r="K43" s="106">
        <f t="shared" si="1"/>
        <v>5.2838851410289926E-3</v>
      </c>
      <c r="M43" s="107">
        <f t="shared" si="2"/>
        <v>0.91162758482870754</v>
      </c>
    </row>
    <row r="44" spans="1:13">
      <c r="A44" s="83">
        <v>240</v>
      </c>
      <c r="B44" s="2" t="s">
        <v>167</v>
      </c>
      <c r="C44" s="52">
        <f>SUM('BUNGALOW:WIDEHORIZONS En'!C44)</f>
        <v>0</v>
      </c>
      <c r="D44" s="52">
        <f>SUM('BUNGALOW:WIDEHORIZONS En'!D44)</f>
        <v>0</v>
      </c>
      <c r="E44" s="52">
        <f>SUM('BUNGALOW:WIDEHORIZONS En'!E44)</f>
        <v>0</v>
      </c>
      <c r="F44" s="52">
        <f>SUM('BUNGALOW:WIDEHORIZONS En'!F44)</f>
        <v>0</v>
      </c>
      <c r="G44" s="52">
        <f>SUM('BUNGALOW:WIDEHORIZONS En'!G44)</f>
        <v>0</v>
      </c>
      <c r="H44" s="134"/>
      <c r="I44" s="134"/>
      <c r="J44" s="8"/>
      <c r="K44" s="106">
        <f t="shared" si="1"/>
        <v>0</v>
      </c>
      <c r="M44" s="107">
        <f t="shared" ref="M44:M56" si="3">G44/$G$198</f>
        <v>0</v>
      </c>
    </row>
    <row r="45" spans="1:13">
      <c r="A45" s="83">
        <v>250</v>
      </c>
      <c r="B45" s="2" t="s">
        <v>168</v>
      </c>
      <c r="C45" s="52">
        <f>SUM('BUNGALOW:WIDEHORIZONS En'!C45)</f>
        <v>201675.07</v>
      </c>
      <c r="D45" s="52">
        <f>SUM('BUNGALOW:WIDEHORIZONS En'!D45)</f>
        <v>8120.53</v>
      </c>
      <c r="E45" s="52">
        <f>SUM('BUNGALOW:WIDEHORIZONS En'!E45)</f>
        <v>209795.6</v>
      </c>
      <c r="F45" s="52">
        <f>SUM('BUNGALOW:WIDEHORIZONS En'!F45)</f>
        <v>0</v>
      </c>
      <c r="G45" s="52">
        <f>SUM('BUNGALOW:WIDEHORIZONS En'!G45)</f>
        <v>209795.6</v>
      </c>
      <c r="H45" s="134"/>
      <c r="I45" s="134"/>
      <c r="J45" s="8"/>
      <c r="K45" s="106">
        <f t="shared" si="1"/>
        <v>5.5227628041040104E-3</v>
      </c>
      <c r="M45" s="107">
        <f t="shared" si="3"/>
        <v>0.95284109747069434</v>
      </c>
    </row>
    <row r="46" spans="1:13">
      <c r="A46" s="83">
        <v>270</v>
      </c>
      <c r="B46" s="2" t="s">
        <v>215</v>
      </c>
      <c r="C46" s="52">
        <f>SUM('BUNGALOW:WIDEHORIZONS En'!C46)</f>
        <v>450</v>
      </c>
      <c r="D46" s="52">
        <f>SUM('BUNGALOW:WIDEHORIZONS En'!D46)</f>
        <v>-450</v>
      </c>
      <c r="E46" s="52">
        <f>SUM('BUNGALOW:WIDEHORIZONS En'!E46)</f>
        <v>0</v>
      </c>
      <c r="F46" s="52">
        <f>SUM('BUNGALOW:WIDEHORIZONS En'!F46)</f>
        <v>0</v>
      </c>
      <c r="G46" s="52">
        <f>SUM('BUNGALOW:WIDEHORIZONS En'!G46)</f>
        <v>0</v>
      </c>
      <c r="H46" s="134"/>
      <c r="I46" s="134"/>
      <c r="J46" s="8"/>
      <c r="K46" s="106">
        <f t="shared" si="1"/>
        <v>0</v>
      </c>
      <c r="M46" s="107">
        <f t="shared" si="3"/>
        <v>0</v>
      </c>
    </row>
    <row r="47" spans="1:13">
      <c r="A47" s="83">
        <v>280</v>
      </c>
      <c r="B47" s="2" t="s">
        <v>169</v>
      </c>
      <c r="C47" s="52">
        <f>SUM('BUNGALOW:WIDEHORIZONS En'!C47)</f>
        <v>39783</v>
      </c>
      <c r="D47" s="52">
        <f>SUM('BUNGALOW:WIDEHORIZONS En'!D47)</f>
        <v>2564.09</v>
      </c>
      <c r="E47" s="52">
        <f>SUM('BUNGALOW:WIDEHORIZONS En'!E47)</f>
        <v>42347.09</v>
      </c>
      <c r="F47" s="52">
        <f>SUM('BUNGALOW:WIDEHORIZONS En'!F47)</f>
        <v>0</v>
      </c>
      <c r="G47" s="52">
        <f>SUM('BUNGALOW:WIDEHORIZONS En'!G47)</f>
        <v>42347.09</v>
      </c>
      <c r="H47" s="298">
        <f>SUM('BUNGALOW:WIDEHORIZONS En'!J47)</f>
        <v>2479.73</v>
      </c>
      <c r="I47" s="298">
        <f>SUM('BUNGALOW:WIDEHORIZONS En'!K47)</f>
        <v>2633.33</v>
      </c>
      <c r="J47" s="8"/>
      <c r="K47" s="106">
        <f t="shared" si="1"/>
        <v>1.114765674370887E-3</v>
      </c>
      <c r="M47" s="107">
        <f t="shared" si="3"/>
        <v>0.19233028581290676</v>
      </c>
    </row>
    <row r="48" spans="1:13">
      <c r="A48" s="83">
        <v>290</v>
      </c>
      <c r="B48" s="2" t="s">
        <v>170</v>
      </c>
      <c r="C48" s="52">
        <f>SUM('BUNGALOW:WIDEHORIZONS En'!C48)</f>
        <v>0</v>
      </c>
      <c r="D48" s="52">
        <f>SUM('BUNGALOW:WIDEHORIZONS En'!D48)</f>
        <v>0</v>
      </c>
      <c r="E48" s="52">
        <f>SUM('BUNGALOW:WIDEHORIZONS En'!E48)</f>
        <v>0</v>
      </c>
      <c r="F48" s="52">
        <f>SUM('BUNGALOW:WIDEHORIZONS En'!F48)</f>
        <v>0</v>
      </c>
      <c r="G48" s="52">
        <f>SUM('BUNGALOW:WIDEHORIZONS En'!G48)</f>
        <v>0</v>
      </c>
      <c r="H48" s="134"/>
      <c r="I48" s="134"/>
      <c r="J48" s="8"/>
      <c r="K48" s="106">
        <f t="shared" si="1"/>
        <v>0</v>
      </c>
      <c r="M48" s="107">
        <f t="shared" si="3"/>
        <v>0</v>
      </c>
    </row>
    <row r="49" spans="1:13">
      <c r="A49" s="83">
        <v>300</v>
      </c>
      <c r="B49" s="2" t="s">
        <v>171</v>
      </c>
      <c r="C49" s="52">
        <f>SUM('BUNGALOW:WIDEHORIZONS En'!C49)</f>
        <v>3519.38</v>
      </c>
      <c r="D49" s="52">
        <f>SUM('BUNGALOW:WIDEHORIZONS En'!D49)</f>
        <v>0</v>
      </c>
      <c r="E49" s="52">
        <f>SUM('BUNGALOW:WIDEHORIZONS En'!E49)</f>
        <v>3519.38</v>
      </c>
      <c r="F49" s="52">
        <f>SUM('BUNGALOW:WIDEHORIZONS En'!F49)</f>
        <v>0</v>
      </c>
      <c r="G49" s="52">
        <f>SUM('BUNGALOW:WIDEHORIZONS En'!G49)</f>
        <v>3519.38</v>
      </c>
      <c r="H49" s="134"/>
      <c r="I49" s="134"/>
      <c r="J49" s="8"/>
      <c r="K49" s="106">
        <f t="shared" si="1"/>
        <v>9.2645894182278248E-5</v>
      </c>
      <c r="M49" s="107">
        <f t="shared" si="3"/>
        <v>1.5984176510929746E-2</v>
      </c>
    </row>
    <row r="50" spans="1:13">
      <c r="A50" s="83">
        <v>310</v>
      </c>
      <c r="B50" s="2" t="s">
        <v>172</v>
      </c>
      <c r="C50" s="52">
        <f>SUM('BUNGALOW:WIDEHORIZONS En'!C50)</f>
        <v>29692.42</v>
      </c>
      <c r="D50" s="52">
        <f>SUM('BUNGALOW:WIDEHORIZONS En'!D50)</f>
        <v>50</v>
      </c>
      <c r="E50" s="52">
        <f>SUM('BUNGALOW:WIDEHORIZONS En'!E50)</f>
        <v>29742.42</v>
      </c>
      <c r="F50" s="52">
        <f>SUM('BUNGALOW:WIDEHORIZONS En'!F50)</f>
        <v>0</v>
      </c>
      <c r="G50" s="52">
        <f>SUM('BUNGALOW:WIDEHORIZONS En'!G50)</f>
        <v>29742.42</v>
      </c>
      <c r="H50" s="123"/>
      <c r="I50" s="123"/>
      <c r="J50" s="8"/>
      <c r="K50" s="106">
        <f t="shared" si="1"/>
        <v>7.8295412716014633E-4</v>
      </c>
      <c r="M50" s="107">
        <f t="shared" si="3"/>
        <v>0.13508290981428747</v>
      </c>
    </row>
    <row r="51" spans="1:13">
      <c r="A51" s="83">
        <v>320</v>
      </c>
      <c r="B51" s="2" t="s">
        <v>173</v>
      </c>
      <c r="C51" s="52">
        <f>SUM('BUNGALOW:WIDEHORIZONS En'!C51)</f>
        <v>8243.4</v>
      </c>
      <c r="D51" s="52">
        <f>SUM('BUNGALOW:WIDEHORIZONS En'!D51)</f>
        <v>-6885.64</v>
      </c>
      <c r="E51" s="52">
        <f>SUM('BUNGALOW:WIDEHORIZONS En'!E51)</f>
        <v>1357.76</v>
      </c>
      <c r="F51" s="52">
        <f>SUM('BUNGALOW:WIDEHORIZONS En'!F51)</f>
        <v>0</v>
      </c>
      <c r="G51" s="52">
        <f>SUM('BUNGALOW:WIDEHORIZONS En'!G51)</f>
        <v>1357.76</v>
      </c>
      <c r="H51" s="134"/>
      <c r="I51" s="134"/>
      <c r="J51" s="8"/>
      <c r="K51" s="106">
        <f t="shared" si="1"/>
        <v>3.5742343618742534E-5</v>
      </c>
      <c r="M51" s="107">
        <f t="shared" si="3"/>
        <v>6.1666189781950142E-3</v>
      </c>
    </row>
    <row r="52" spans="1:13">
      <c r="A52" s="83">
        <v>330</v>
      </c>
      <c r="B52" s="2" t="s">
        <v>44</v>
      </c>
      <c r="C52" s="52">
        <f>SUM('BUNGALOW:WIDEHORIZONS En'!C52)</f>
        <v>93973.95</v>
      </c>
      <c r="D52" s="52">
        <f>SUM('BUNGALOW:WIDEHORIZONS En'!D52)</f>
        <v>0</v>
      </c>
      <c r="E52" s="52">
        <f>SUM('BUNGALOW:WIDEHORIZONS En'!E52)</f>
        <v>93973.95</v>
      </c>
      <c r="F52" s="52">
        <f>SUM('BUNGALOW:WIDEHORIZONS En'!F52)</f>
        <v>-175</v>
      </c>
      <c r="G52" s="52">
        <f>SUM('BUNGALOW:WIDEHORIZONS En'!G52)</f>
        <v>93798.95</v>
      </c>
      <c r="H52" s="134"/>
      <c r="I52" s="134"/>
      <c r="J52" s="8"/>
      <c r="K52" s="106">
        <f t="shared" si="1"/>
        <v>2.469209802893921E-3</v>
      </c>
      <c r="M52" s="107">
        <f t="shared" si="3"/>
        <v>0.42601224458281667</v>
      </c>
    </row>
    <row r="53" spans="1:13">
      <c r="A53" s="83">
        <v>340</v>
      </c>
      <c r="B53" s="2" t="s">
        <v>174</v>
      </c>
      <c r="C53" s="52">
        <f>SUM('BUNGALOW:WIDEHORIZONS En'!C53)</f>
        <v>15536</v>
      </c>
      <c r="D53" s="52">
        <f>SUM('BUNGALOW:WIDEHORIZONS En'!D53)</f>
        <v>1231</v>
      </c>
      <c r="E53" s="52">
        <f>SUM('BUNGALOW:WIDEHORIZONS En'!E53)</f>
        <v>16767</v>
      </c>
      <c r="F53" s="52">
        <f>SUM('BUNGALOW:WIDEHORIZONS En'!F53)</f>
        <v>0</v>
      </c>
      <c r="G53" s="52">
        <f>SUM('BUNGALOW:WIDEHORIZONS En'!G53)</f>
        <v>16767</v>
      </c>
      <c r="H53" s="134"/>
      <c r="I53" s="134"/>
      <c r="J53" s="8"/>
      <c r="K53" s="106">
        <f t="shared" si="1"/>
        <v>4.4138277416881931E-4</v>
      </c>
      <c r="M53" s="107">
        <f t="shared" si="3"/>
        <v>7.6151676590410528E-2</v>
      </c>
    </row>
    <row r="54" spans="1:13">
      <c r="A54" s="83">
        <v>350</v>
      </c>
      <c r="B54" s="2" t="s">
        <v>175</v>
      </c>
      <c r="C54" s="52">
        <f>SUM('BUNGALOW:WIDEHORIZONS En'!C54)</f>
        <v>35255.75</v>
      </c>
      <c r="D54" s="52">
        <f>SUM('BUNGALOW:WIDEHORIZONS En'!D54)</f>
        <v>0</v>
      </c>
      <c r="E54" s="52">
        <f>SUM('BUNGALOW:WIDEHORIZONS En'!E54)</f>
        <v>35255.75</v>
      </c>
      <c r="F54" s="52">
        <f>SUM('BUNGALOW:WIDEHORIZONS En'!F54)</f>
        <v>-3372.75</v>
      </c>
      <c r="G54" s="52">
        <f>SUM('BUNGALOW:WIDEHORIZONS En'!G54)</f>
        <v>31883</v>
      </c>
      <c r="H54" s="134"/>
      <c r="I54" s="134"/>
      <c r="J54" s="8"/>
      <c r="K54" s="106">
        <f t="shared" si="1"/>
        <v>8.3930381039091465E-4</v>
      </c>
      <c r="M54" s="107">
        <f t="shared" si="3"/>
        <v>0.14480490873334878</v>
      </c>
    </row>
    <row r="55" spans="1:13">
      <c r="A55" s="83">
        <v>360</v>
      </c>
      <c r="B55" s="2" t="s">
        <v>176</v>
      </c>
      <c r="C55" s="52">
        <f>SUM('BUNGALOW:WIDEHORIZONS En'!C55)</f>
        <v>0</v>
      </c>
      <c r="D55" s="52">
        <f>SUM('BUNGALOW:WIDEHORIZONS En'!D55)</f>
        <v>0</v>
      </c>
      <c r="E55" s="52">
        <f>SUM('BUNGALOW:WIDEHORIZONS En'!E55)</f>
        <v>0</v>
      </c>
      <c r="F55" s="52">
        <f>SUM('BUNGALOW:WIDEHORIZONS En'!F55)</f>
        <v>0</v>
      </c>
      <c r="G55" s="52">
        <f>SUM('BUNGALOW:WIDEHORIZONS En'!G55)</f>
        <v>0</v>
      </c>
      <c r="H55" s="134"/>
      <c r="I55" s="134"/>
      <c r="J55" s="8"/>
      <c r="K55" s="106">
        <f t="shared" si="1"/>
        <v>0</v>
      </c>
      <c r="M55" s="107">
        <f t="shared" si="3"/>
        <v>0</v>
      </c>
    </row>
    <row r="56" spans="1:13">
      <c r="A56" s="83">
        <v>490</v>
      </c>
      <c r="B56" s="2" t="s">
        <v>155</v>
      </c>
      <c r="C56" s="52">
        <f>SUM('BUNGALOW:WIDEHORIZONS En'!C56)</f>
        <v>90682.15</v>
      </c>
      <c r="D56" s="52">
        <f>SUM('BUNGALOW:WIDEHORIZONS En'!D56)</f>
        <v>-4256.1499999999996</v>
      </c>
      <c r="E56" s="52">
        <f>SUM('BUNGALOW:WIDEHORIZONS En'!E56)</f>
        <v>86426</v>
      </c>
      <c r="F56" s="52">
        <f>SUM('BUNGALOW:WIDEHORIZONS En'!F56)</f>
        <v>0</v>
      </c>
      <c r="G56" s="52">
        <f>SUM('BUNGALOW:WIDEHORIZONS En'!G56)</f>
        <v>86426</v>
      </c>
      <c r="H56" s="134"/>
      <c r="I56" s="134"/>
      <c r="J56" s="8"/>
      <c r="K56" s="106">
        <f t="shared" si="1"/>
        <v>2.2751206322129407E-3</v>
      </c>
      <c r="M56" s="107">
        <f t="shared" si="3"/>
        <v>0.3925260810522348</v>
      </c>
    </row>
    <row r="57" spans="1:13" ht="24.75" customHeight="1">
      <c r="A57" s="83"/>
      <c r="B57" s="47" t="s">
        <v>217</v>
      </c>
      <c r="C57" s="52">
        <f>SUM(C21:C56)</f>
        <v>10271384.250000002</v>
      </c>
      <c r="D57" s="52">
        <f>SUM(D21:D56)</f>
        <v>-2488653.0100000007</v>
      </c>
      <c r="E57" s="52">
        <f>SUM(E21:E56)</f>
        <v>7782731.2399999984</v>
      </c>
      <c r="F57" s="52">
        <f>SUM(F21:F56)</f>
        <v>-3692.75</v>
      </c>
      <c r="G57" s="52">
        <f>SUM(G21:G56)</f>
        <v>7779038.4899999984</v>
      </c>
      <c r="H57" s="134"/>
      <c r="I57" s="134"/>
      <c r="J57" s="8"/>
      <c r="K57" s="106">
        <f t="shared" si="1"/>
        <v>0.20477924429428176</v>
      </c>
      <c r="L57" s="65"/>
      <c r="M57" s="107">
        <f>G57/$G$198</f>
        <v>35.330519668088229</v>
      </c>
    </row>
    <row r="58" spans="1:13">
      <c r="B58" s="1"/>
      <c r="C58" s="39"/>
      <c r="D58" s="39"/>
      <c r="E58" s="39"/>
      <c r="F58" s="39"/>
      <c r="G58" s="39"/>
      <c r="H58" s="134"/>
      <c r="I58" s="134"/>
      <c r="J58" s="9"/>
      <c r="K58" s="12"/>
      <c r="M58" s="13"/>
    </row>
    <row r="59" spans="1:13">
      <c r="A59" s="83" t="s">
        <v>129</v>
      </c>
      <c r="B59" s="7" t="s">
        <v>38</v>
      </c>
      <c r="C59" s="1"/>
      <c r="D59" s="1"/>
      <c r="E59" s="1"/>
      <c r="F59" s="1"/>
      <c r="G59" s="1"/>
      <c r="H59" s="134"/>
      <c r="I59" s="134"/>
      <c r="J59" s="9"/>
      <c r="K59" s="12"/>
      <c r="M59" s="13"/>
    </row>
    <row r="60" spans="1:13">
      <c r="A60" s="83" t="s">
        <v>130</v>
      </c>
      <c r="B60" s="2" t="s">
        <v>261</v>
      </c>
      <c r="C60" s="52">
        <f>SUM('BUNGALOW:WIDEHORIZONS En'!C60)</f>
        <v>2577438.2800000003</v>
      </c>
      <c r="D60" s="52">
        <f>SUM('BUNGALOW:WIDEHORIZONS En'!D60)</f>
        <v>-1383724</v>
      </c>
      <c r="E60" s="52">
        <f>SUM('BUNGALOW:WIDEHORIZONS En'!E60)</f>
        <v>1193714.28</v>
      </c>
      <c r="F60" s="52">
        <f>SUM('BUNGALOW:WIDEHORIZONS En'!F60)</f>
        <v>0</v>
      </c>
      <c r="G60" s="52">
        <f>SUM('BUNGALOW:WIDEHORIZONS En'!G60)</f>
        <v>1193714.28</v>
      </c>
      <c r="H60" s="134"/>
      <c r="I60" s="134"/>
      <c r="J60" s="8"/>
      <c r="K60" s="106">
        <f>G60/$G$183</f>
        <v>3.1423923210552561E-2</v>
      </c>
      <c r="M60" s="107">
        <f>G60/$G$198</f>
        <v>5.4215628193424443</v>
      </c>
    </row>
    <row r="61" spans="1:13">
      <c r="A61" s="83" t="s">
        <v>131</v>
      </c>
      <c r="B61" s="2" t="s">
        <v>262</v>
      </c>
      <c r="C61" s="52">
        <f>SUM('BUNGALOW:WIDEHORIZONS En'!C61)</f>
        <v>195967.18</v>
      </c>
      <c r="D61" s="52">
        <f>SUM('BUNGALOW:WIDEHORIZONS En'!D61)</f>
        <v>94043</v>
      </c>
      <c r="E61" s="52">
        <f>SUM('BUNGALOW:WIDEHORIZONS En'!E61)</f>
        <v>290010.18</v>
      </c>
      <c r="F61" s="52">
        <f>SUM('BUNGALOW:WIDEHORIZONS En'!F61)</f>
        <v>-785.04</v>
      </c>
      <c r="G61" s="52">
        <f>SUM('BUNGALOW:WIDEHORIZONS En'!G61)</f>
        <v>289225.14</v>
      </c>
      <c r="H61" s="134"/>
      <c r="I61" s="134"/>
      <c r="J61" s="8"/>
      <c r="K61" s="106">
        <f t="shared" ref="K61:K76" si="4">G61/$G$183</f>
        <v>7.613705174006391E-3</v>
      </c>
      <c r="M61" s="107">
        <f t="shared" ref="M61:M76" si="5">G61/$G$198</f>
        <v>1.3135909419154417</v>
      </c>
    </row>
    <row r="62" spans="1:13">
      <c r="A62" s="83" t="s">
        <v>132</v>
      </c>
      <c r="B62" s="2" t="s">
        <v>263</v>
      </c>
      <c r="C62" s="52">
        <f>SUM('BUNGALOW:WIDEHORIZONS En'!C62)</f>
        <v>26762</v>
      </c>
      <c r="D62" s="52">
        <f>SUM('BUNGALOW:WIDEHORIZONS En'!D62)</f>
        <v>389743.88</v>
      </c>
      <c r="E62" s="52">
        <f>SUM('BUNGALOW:WIDEHORIZONS En'!E62)</f>
        <v>416505.88</v>
      </c>
      <c r="F62" s="52">
        <f>SUM('BUNGALOW:WIDEHORIZONS En'!F62)</f>
        <v>0</v>
      </c>
      <c r="G62" s="52">
        <f>SUM('BUNGALOW:WIDEHORIZONS En'!G62)</f>
        <v>416505.88</v>
      </c>
      <c r="H62" s="134"/>
      <c r="I62" s="134"/>
      <c r="J62" s="8"/>
      <c r="K62" s="106">
        <f t="shared" si="4"/>
        <v>1.0964306123458303E-2</v>
      </c>
      <c r="M62" s="107">
        <f t="shared" si="5"/>
        <v>1.8916694144309858</v>
      </c>
    </row>
    <row r="63" spans="1:13">
      <c r="A63" s="83" t="s">
        <v>133</v>
      </c>
      <c r="B63" s="2" t="s">
        <v>264</v>
      </c>
      <c r="C63" s="52">
        <f>SUM('BUNGALOW:WIDEHORIZONS En'!C63)</f>
        <v>70770.709999999992</v>
      </c>
      <c r="D63" s="52">
        <f>SUM('BUNGALOW:WIDEHORIZONS En'!D63)</f>
        <v>4376</v>
      </c>
      <c r="E63" s="52">
        <f>SUM('BUNGALOW:WIDEHORIZONS En'!E63)</f>
        <v>75146.709999999992</v>
      </c>
      <c r="F63" s="52">
        <f>SUM('BUNGALOW:WIDEHORIZONS En'!F63)</f>
        <v>0</v>
      </c>
      <c r="G63" s="52">
        <f>SUM('BUNGALOW:WIDEHORIZONS En'!G63)</f>
        <v>75146.709999999992</v>
      </c>
      <c r="H63" s="134"/>
      <c r="I63" s="134"/>
      <c r="J63" s="8"/>
      <c r="K63" s="106">
        <f t="shared" si="4"/>
        <v>1.978199041537529E-3</v>
      </c>
      <c r="M63" s="107">
        <f t="shared" si="5"/>
        <v>0.34129826186875223</v>
      </c>
    </row>
    <row r="64" spans="1:13">
      <c r="A64" s="83" t="s">
        <v>134</v>
      </c>
      <c r="B64" s="2" t="s">
        <v>265</v>
      </c>
      <c r="C64" s="52">
        <f>SUM('BUNGALOW:WIDEHORIZONS En'!C64)</f>
        <v>110525.78</v>
      </c>
      <c r="D64" s="52">
        <f>SUM('BUNGALOW:WIDEHORIZONS En'!D64)</f>
        <v>0</v>
      </c>
      <c r="E64" s="52">
        <f>SUM('BUNGALOW:WIDEHORIZONS En'!E64)</f>
        <v>110525.78</v>
      </c>
      <c r="F64" s="52">
        <f>SUM('BUNGALOW:WIDEHORIZONS En'!F64)</f>
        <v>0</v>
      </c>
      <c r="G64" s="52">
        <f>SUM('BUNGALOW:WIDEHORIZONS En'!G64)</f>
        <v>110525.78</v>
      </c>
      <c r="H64" s="134"/>
      <c r="I64" s="134"/>
      <c r="J64" s="8"/>
      <c r="K64" s="106">
        <f t="shared" si="4"/>
        <v>2.9095351221788395E-3</v>
      </c>
      <c r="M64" s="107">
        <f t="shared" si="5"/>
        <v>0.50198147870596199</v>
      </c>
    </row>
    <row r="65" spans="1:13">
      <c r="A65" s="83">
        <v>272</v>
      </c>
      <c r="B65" s="2" t="s">
        <v>338</v>
      </c>
      <c r="C65" s="52">
        <f>SUM('BUNGALOW:WIDEHORIZONS En'!C65)</f>
        <v>0</v>
      </c>
      <c r="D65" s="52">
        <f>SUM('BUNGALOW:WIDEHORIZONS En'!D65)</f>
        <v>0</v>
      </c>
      <c r="E65" s="52">
        <f>SUM('BUNGALOW:WIDEHORIZONS En'!E65)</f>
        <v>0</v>
      </c>
      <c r="F65" s="52">
        <f>SUM('BUNGALOW:WIDEHORIZONS En'!F65)</f>
        <v>0</v>
      </c>
      <c r="G65" s="52">
        <f>SUM('BUNGALOW:WIDEHORIZONS En'!G65)</f>
        <v>0</v>
      </c>
      <c r="H65" s="134"/>
      <c r="I65" s="134"/>
      <c r="J65" s="8"/>
      <c r="K65" s="106">
        <f t="shared" si="4"/>
        <v>0</v>
      </c>
      <c r="M65" s="107">
        <f t="shared" si="5"/>
        <v>0</v>
      </c>
    </row>
    <row r="66" spans="1:13">
      <c r="A66" s="83">
        <v>274</v>
      </c>
      <c r="B66" s="2" t="s">
        <v>340</v>
      </c>
      <c r="C66" s="52">
        <f>SUM('BUNGALOW:WIDEHORIZONS En'!C66)</f>
        <v>0</v>
      </c>
      <c r="D66" s="52">
        <f>SUM('BUNGALOW:WIDEHORIZONS En'!D66)</f>
        <v>0</v>
      </c>
      <c r="E66" s="52">
        <f>SUM('BUNGALOW:WIDEHORIZONS En'!E66)</f>
        <v>0</v>
      </c>
      <c r="F66" s="52">
        <f>SUM('BUNGALOW:WIDEHORIZONS En'!F66)</f>
        <v>0</v>
      </c>
      <c r="G66" s="52">
        <f>SUM('BUNGALOW:WIDEHORIZONS En'!G66)</f>
        <v>0</v>
      </c>
      <c r="H66" s="134"/>
      <c r="I66" s="134"/>
      <c r="J66" s="8"/>
      <c r="K66" s="106">
        <f t="shared" si="4"/>
        <v>0</v>
      </c>
      <c r="M66" s="107">
        <f t="shared" si="5"/>
        <v>0</v>
      </c>
    </row>
    <row r="67" spans="1:13">
      <c r="A67" s="83">
        <v>280</v>
      </c>
      <c r="B67" s="2" t="s">
        <v>266</v>
      </c>
      <c r="C67" s="52">
        <f>SUM('BUNGALOW:WIDEHORIZONS En'!C67)</f>
        <v>84173</v>
      </c>
      <c r="D67" s="52">
        <f>SUM('BUNGALOW:WIDEHORIZONS En'!D67)</f>
        <v>11695</v>
      </c>
      <c r="E67" s="52">
        <f>SUM('BUNGALOW:WIDEHORIZONS En'!E67)</f>
        <v>95868</v>
      </c>
      <c r="F67" s="52">
        <f>SUM('BUNGALOW:WIDEHORIZONS En'!F67)</f>
        <v>1333.04</v>
      </c>
      <c r="G67" s="52">
        <f>SUM('BUNGALOW:WIDEHORIZONS En'!G67)</f>
        <v>97201.040000000008</v>
      </c>
      <c r="H67" s="134"/>
      <c r="I67" s="134"/>
      <c r="J67" s="8"/>
      <c r="K67" s="106">
        <f t="shared" si="4"/>
        <v>2.5587680972919647E-3</v>
      </c>
      <c r="M67" s="107">
        <f t="shared" si="5"/>
        <v>0.4414637181565908</v>
      </c>
    </row>
    <row r="68" spans="1:13">
      <c r="A68" s="83">
        <v>290</v>
      </c>
      <c r="B68" s="2" t="s">
        <v>267</v>
      </c>
      <c r="C68" s="52">
        <f>SUM('BUNGALOW:WIDEHORIZONS En'!C68)</f>
        <v>11157.26</v>
      </c>
      <c r="D68" s="52">
        <f>SUM('BUNGALOW:WIDEHORIZONS En'!D68)</f>
        <v>781</v>
      </c>
      <c r="E68" s="52">
        <f>SUM('BUNGALOW:WIDEHORIZONS En'!E68)</f>
        <v>11938.26</v>
      </c>
      <c r="F68" s="52">
        <f>SUM('BUNGALOW:WIDEHORIZONS En'!F68)</f>
        <v>0</v>
      </c>
      <c r="G68" s="52">
        <f>SUM('BUNGALOW:WIDEHORIZONS En'!G68)</f>
        <v>11938.26</v>
      </c>
      <c r="H68" s="134"/>
      <c r="I68" s="134"/>
      <c r="J68" s="8"/>
      <c r="K68" s="106">
        <f t="shared" si="4"/>
        <v>3.1426864182910769E-4</v>
      </c>
      <c r="M68" s="107">
        <f t="shared" si="5"/>
        <v>5.4220702246808278E-2</v>
      </c>
    </row>
    <row r="69" spans="1:13">
      <c r="A69" s="83">
        <v>300</v>
      </c>
      <c r="B69" s="2" t="s">
        <v>269</v>
      </c>
      <c r="C69" s="52">
        <f>SUM('BUNGALOW:WIDEHORIZONS En'!C69)</f>
        <v>1515</v>
      </c>
      <c r="D69" s="52">
        <f>SUM('BUNGALOW:WIDEHORIZONS En'!D69)</f>
        <v>0</v>
      </c>
      <c r="E69" s="52">
        <f>SUM('BUNGALOW:WIDEHORIZONS En'!E69)</f>
        <v>1515</v>
      </c>
      <c r="F69" s="52">
        <f>SUM('BUNGALOW:WIDEHORIZONS En'!F69)</f>
        <v>0</v>
      </c>
      <c r="G69" s="52">
        <f>SUM('BUNGALOW:WIDEHORIZONS En'!G69)</f>
        <v>1515</v>
      </c>
      <c r="H69" s="134"/>
      <c r="I69" s="134"/>
      <c r="J69" s="8"/>
      <c r="K69" s="106">
        <f t="shared" si="4"/>
        <v>3.9881606898417202E-5</v>
      </c>
      <c r="M69" s="107">
        <f t="shared" si="5"/>
        <v>6.88076519559086E-3</v>
      </c>
    </row>
    <row r="70" spans="1:13">
      <c r="A70" s="83">
        <v>310</v>
      </c>
      <c r="B70" s="2" t="s">
        <v>268</v>
      </c>
      <c r="C70" s="52">
        <f>SUM('BUNGALOW:WIDEHORIZONS En'!C70)</f>
        <v>103334.62</v>
      </c>
      <c r="D70" s="52">
        <f>SUM('BUNGALOW:WIDEHORIZONS En'!D70)</f>
        <v>3231</v>
      </c>
      <c r="E70" s="52">
        <f>SUM('BUNGALOW:WIDEHORIZONS En'!E70)</f>
        <v>106565.62</v>
      </c>
      <c r="F70" s="52">
        <f>SUM('BUNGALOW:WIDEHORIZONS En'!F70)</f>
        <v>0</v>
      </c>
      <c r="G70" s="52">
        <f>SUM('BUNGALOW:WIDEHORIZONS En'!G70)</f>
        <v>106565.62</v>
      </c>
      <c r="H70" s="134"/>
      <c r="I70" s="134"/>
      <c r="J70" s="8"/>
      <c r="K70" s="106">
        <f t="shared" si="4"/>
        <v>2.8052859179710271E-3</v>
      </c>
      <c r="M70" s="107">
        <f t="shared" si="5"/>
        <v>0.48399538557264771</v>
      </c>
    </row>
    <row r="71" spans="1:13">
      <c r="A71" s="83">
        <v>320</v>
      </c>
      <c r="B71" s="2" t="s">
        <v>270</v>
      </c>
      <c r="C71" s="52">
        <f>SUM('BUNGALOW:WIDEHORIZONS En'!C71)</f>
        <v>4471.46</v>
      </c>
      <c r="D71" s="52">
        <f>SUM('BUNGALOW:WIDEHORIZONS En'!D71)</f>
        <v>0</v>
      </c>
      <c r="E71" s="52">
        <f>SUM('BUNGALOW:WIDEHORIZONS En'!E71)</f>
        <v>4471.46</v>
      </c>
      <c r="F71" s="52">
        <f>SUM('BUNGALOW:WIDEHORIZONS En'!F71)</f>
        <v>0</v>
      </c>
      <c r="G71" s="52">
        <f>SUM('BUNGALOW:WIDEHORIZONS En'!G71)</f>
        <v>4471.46</v>
      </c>
      <c r="H71" s="134"/>
      <c r="I71" s="134"/>
      <c r="J71" s="8"/>
      <c r="K71" s="106">
        <f t="shared" si="4"/>
        <v>1.1770891747986574E-4</v>
      </c>
      <c r="M71" s="107">
        <f t="shared" si="5"/>
        <v>2.030829461483611E-2</v>
      </c>
    </row>
    <row r="72" spans="1:13">
      <c r="A72" s="83">
        <v>330</v>
      </c>
      <c r="B72" s="2" t="s">
        <v>271</v>
      </c>
      <c r="C72" s="52">
        <f>SUM('BUNGALOW:WIDEHORIZONS En'!C72)</f>
        <v>27775</v>
      </c>
      <c r="D72" s="52">
        <f>SUM('BUNGALOW:WIDEHORIZONS En'!D72)</f>
        <v>2193</v>
      </c>
      <c r="E72" s="52">
        <f>SUM('BUNGALOW:WIDEHORIZONS En'!E72)</f>
        <v>29968</v>
      </c>
      <c r="F72" s="52">
        <f>SUM('BUNGALOW:WIDEHORIZONS En'!F72)</f>
        <v>0</v>
      </c>
      <c r="G72" s="52">
        <f>SUM('BUNGALOW:WIDEHORIZONS En'!G72)</f>
        <v>29968</v>
      </c>
      <c r="H72" s="134"/>
      <c r="I72" s="134"/>
      <c r="J72" s="8"/>
      <c r="K72" s="106">
        <f t="shared" si="4"/>
        <v>7.8889240629159522E-4</v>
      </c>
      <c r="M72" s="107">
        <f t="shared" si="5"/>
        <v>0.13610743985575371</v>
      </c>
    </row>
    <row r="73" spans="1:13">
      <c r="A73" s="83">
        <v>340</v>
      </c>
      <c r="B73" s="2" t="s">
        <v>272</v>
      </c>
      <c r="C73" s="52">
        <f>SUM('BUNGALOW:WIDEHORIZONS En'!C73)</f>
        <v>0</v>
      </c>
      <c r="D73" s="52">
        <f>SUM('BUNGALOW:WIDEHORIZONS En'!D73)</f>
        <v>0</v>
      </c>
      <c r="E73" s="52">
        <f>SUM('BUNGALOW:WIDEHORIZONS En'!E73)</f>
        <v>0</v>
      </c>
      <c r="F73" s="52">
        <f>SUM('BUNGALOW:WIDEHORIZONS En'!F73)</f>
        <v>0</v>
      </c>
      <c r="G73" s="52">
        <f>SUM('BUNGALOW:WIDEHORIZONS En'!G73)</f>
        <v>0</v>
      </c>
      <c r="H73" s="134"/>
      <c r="I73" s="134"/>
      <c r="J73" s="8"/>
      <c r="K73" s="106">
        <f t="shared" si="4"/>
        <v>0</v>
      </c>
      <c r="M73" s="107">
        <f t="shared" si="5"/>
        <v>0</v>
      </c>
    </row>
    <row r="74" spans="1:13">
      <c r="A74" s="83">
        <v>350</v>
      </c>
      <c r="B74" s="2" t="s">
        <v>332</v>
      </c>
      <c r="C74" s="52">
        <f>SUM('BUNGALOW:WIDEHORIZONS En'!C74)</f>
        <v>5270</v>
      </c>
      <c r="D74" s="52">
        <f>SUM('BUNGALOW:WIDEHORIZONS En'!D74)</f>
        <v>0</v>
      </c>
      <c r="E74" s="52">
        <f>SUM('BUNGALOW:WIDEHORIZONS En'!E74)</f>
        <v>5270</v>
      </c>
      <c r="F74" s="52">
        <f>SUM('BUNGALOW:WIDEHORIZONS En'!F74)</f>
        <v>0</v>
      </c>
      <c r="G74" s="52">
        <f>SUM('BUNGALOW:WIDEHORIZONS En'!G74)</f>
        <v>5270</v>
      </c>
      <c r="H74" s="134"/>
      <c r="I74" s="134"/>
      <c r="J74" s="8"/>
      <c r="K74" s="106">
        <f t="shared" si="4"/>
        <v>1.3873007812188691E-4</v>
      </c>
      <c r="M74" s="107">
        <f t="shared" si="5"/>
        <v>2.3935071010405172E-2</v>
      </c>
    </row>
    <row r="75" spans="1:13">
      <c r="A75" s="83">
        <v>360</v>
      </c>
      <c r="B75" s="2" t="s">
        <v>177</v>
      </c>
      <c r="C75" s="52">
        <f>SUM('BUNGALOW:WIDEHORIZONS En'!C75)</f>
        <v>0</v>
      </c>
      <c r="D75" s="52">
        <f>SUM('BUNGALOW:WIDEHORIZONS En'!D75)</f>
        <v>-1000</v>
      </c>
      <c r="E75" s="52">
        <f>SUM('BUNGALOW:WIDEHORIZONS En'!E75)</f>
        <v>-1000</v>
      </c>
      <c r="F75" s="52">
        <f>SUM('BUNGALOW:WIDEHORIZONS En'!F75)</f>
        <v>0</v>
      </c>
      <c r="G75" s="52">
        <f>SUM('BUNGALOW:WIDEHORIZONS En'!G75)</f>
        <v>-1000</v>
      </c>
      <c r="H75" s="134"/>
      <c r="I75" s="134"/>
      <c r="J75" s="8"/>
      <c r="K75" s="106">
        <f t="shared" si="4"/>
        <v>-2.632449300225558E-5</v>
      </c>
      <c r="M75" s="107">
        <f t="shared" si="5"/>
        <v>-4.5417592050104689E-3</v>
      </c>
    </row>
    <row r="76" spans="1:13">
      <c r="A76" s="83">
        <v>490</v>
      </c>
      <c r="B76" s="2" t="s">
        <v>155</v>
      </c>
      <c r="C76" s="52">
        <f>SUM('BUNGALOW:WIDEHORIZONS En'!C76)</f>
        <v>150</v>
      </c>
      <c r="D76" s="52">
        <f>SUM('BUNGALOW:WIDEHORIZONS En'!D76)</f>
        <v>0</v>
      </c>
      <c r="E76" s="52">
        <f>SUM('BUNGALOW:WIDEHORIZONS En'!E76)</f>
        <v>150</v>
      </c>
      <c r="F76" s="52">
        <f>SUM('BUNGALOW:WIDEHORIZONS En'!F76)</f>
        <v>0</v>
      </c>
      <c r="G76" s="52">
        <f>SUM('BUNGALOW:WIDEHORIZONS En'!G76)</f>
        <v>150</v>
      </c>
      <c r="H76" s="134"/>
      <c r="I76" s="134"/>
      <c r="J76" s="8"/>
      <c r="K76" s="106">
        <f t="shared" si="4"/>
        <v>3.9486739503383369E-6</v>
      </c>
      <c r="M76" s="107">
        <f t="shared" si="5"/>
        <v>6.8126388075157029E-4</v>
      </c>
    </row>
    <row r="77" spans="1:13" ht="22.5" customHeight="1">
      <c r="B77" s="47" t="s">
        <v>219</v>
      </c>
      <c r="C77" s="52">
        <f>SUM(C60:C76)</f>
        <v>3219310.29</v>
      </c>
      <c r="D77" s="52">
        <f>SUM(D60:D76)</f>
        <v>-878661.12</v>
      </c>
      <c r="E77" s="52">
        <f>SUM(E60:E76)</f>
        <v>2340649.17</v>
      </c>
      <c r="F77" s="52">
        <f>SUM(F60:F76)</f>
        <v>548</v>
      </c>
      <c r="G77" s="52">
        <f>SUM(G60:G76)</f>
        <v>2341197.1699999995</v>
      </c>
      <c r="H77" s="121"/>
      <c r="I77" s="121"/>
      <c r="J77" s="8"/>
      <c r="K77" s="106">
        <f>G77/$G$183</f>
        <v>6.163082851856555E-2</v>
      </c>
      <c r="L77" s="65"/>
      <c r="M77" s="107">
        <f>G77/$G$198</f>
        <v>10.633153797591957</v>
      </c>
    </row>
    <row r="78" spans="1:13">
      <c r="B78" s="1"/>
      <c r="C78" s="39"/>
      <c r="D78" s="39"/>
      <c r="E78" s="39"/>
      <c r="F78" s="39"/>
      <c r="G78" s="39"/>
      <c r="H78" s="121"/>
      <c r="I78" s="121"/>
      <c r="J78" s="9"/>
      <c r="K78" s="12"/>
      <c r="M78" s="13"/>
    </row>
    <row r="79" spans="1:13">
      <c r="A79" s="83" t="s">
        <v>92</v>
      </c>
      <c r="B79" s="7" t="s">
        <v>39</v>
      </c>
      <c r="C79" s="1"/>
      <c r="D79" s="1"/>
      <c r="E79" s="1"/>
      <c r="F79" s="1"/>
      <c r="G79" s="1"/>
      <c r="H79" s="121"/>
      <c r="I79" s="121"/>
      <c r="J79" s="9"/>
      <c r="K79" s="12"/>
      <c r="M79" s="13"/>
    </row>
    <row r="80" spans="1:13">
      <c r="A80" s="83" t="s">
        <v>112</v>
      </c>
      <c r="B80" s="7" t="s">
        <v>40</v>
      </c>
      <c r="C80" s="52">
        <f>SUM('BUNGALOW:WIDEHORIZONS En'!C80)</f>
        <v>591825.31000000006</v>
      </c>
      <c r="D80" s="52">
        <f>SUM('BUNGALOW:WIDEHORIZONS En'!D80)</f>
        <v>1948.7</v>
      </c>
      <c r="E80" s="52">
        <f>SUM('BUNGALOW:WIDEHORIZONS En'!E80)</f>
        <v>593774.01</v>
      </c>
      <c r="F80" s="52">
        <f>SUM('BUNGALOW:WIDEHORIZONS En'!F80)</f>
        <v>0</v>
      </c>
      <c r="G80" s="52">
        <f>SUM('BUNGALOW:WIDEHORIZONS En'!G80)</f>
        <v>593774.01</v>
      </c>
      <c r="H80" s="298">
        <f>SUM('BUNGALOW:WIDEHORIZONS En'!J80)</f>
        <v>33942.42</v>
      </c>
      <c r="I80" s="298">
        <f>SUM('BUNGALOW:WIDEHORIZONS En'!K80)</f>
        <v>35917.75</v>
      </c>
      <c r="J80" s="8"/>
      <c r="K80" s="106">
        <f t="shared" ref="K80:K92" si="6">G80/$G$183</f>
        <v>1.5630799771166236E-2</v>
      </c>
      <c r="M80" s="107">
        <f>G80/$G$198</f>
        <v>2.6967785756134783</v>
      </c>
    </row>
    <row r="81" spans="1:13">
      <c r="A81" s="83" t="s">
        <v>113</v>
      </c>
      <c r="B81" s="7" t="s">
        <v>273</v>
      </c>
      <c r="C81" s="52">
        <f>SUM('BUNGALOW:WIDEHORIZONS En'!C81)</f>
        <v>26991.21</v>
      </c>
      <c r="D81" s="52">
        <f>SUM('BUNGALOW:WIDEHORIZONS En'!D81)</f>
        <v>85498.55</v>
      </c>
      <c r="E81" s="52">
        <f>SUM('BUNGALOW:WIDEHORIZONS En'!E81)</f>
        <v>112489.76</v>
      </c>
      <c r="F81" s="52">
        <f>SUM('BUNGALOW:WIDEHORIZONS En'!F81)</f>
        <v>0</v>
      </c>
      <c r="G81" s="52">
        <f>SUM('BUNGALOW:WIDEHORIZONS En'!G81)</f>
        <v>112489.76</v>
      </c>
      <c r="H81" s="121"/>
      <c r="I81" s="121"/>
      <c r="J81" s="8"/>
      <c r="K81" s="106">
        <f t="shared" si="6"/>
        <v>2.9612358999454094E-3</v>
      </c>
      <c r="M81" s="107">
        <f>G81/$G$198</f>
        <v>0.51090140294941844</v>
      </c>
    </row>
    <row r="82" spans="1:13">
      <c r="A82" s="83" t="s">
        <v>119</v>
      </c>
      <c r="B82" s="7" t="s">
        <v>43</v>
      </c>
      <c r="C82" s="52">
        <f>SUM('BUNGALOW:WIDEHORIZONS En'!C82)</f>
        <v>83764.010000000009</v>
      </c>
      <c r="D82" s="52">
        <f>SUM('BUNGALOW:WIDEHORIZONS En'!D82)</f>
        <v>988</v>
      </c>
      <c r="E82" s="52">
        <f>SUM('BUNGALOW:WIDEHORIZONS En'!E82)</f>
        <v>84752.010000000009</v>
      </c>
      <c r="F82" s="52">
        <f>SUM('BUNGALOW:WIDEHORIZONS En'!F82)</f>
        <v>0</v>
      </c>
      <c r="G82" s="52">
        <f>SUM('BUNGALOW:WIDEHORIZONS En'!G82)</f>
        <v>84752.010000000009</v>
      </c>
      <c r="H82" s="121"/>
      <c r="I82" s="121"/>
      <c r="J82" s="8"/>
      <c r="K82" s="106">
        <f t="shared" si="6"/>
        <v>2.231053694172095E-3</v>
      </c>
      <c r="M82" s="107">
        <f>G82/$G$198</f>
        <v>0.38492322156063935</v>
      </c>
    </row>
    <row r="83" spans="1:13">
      <c r="A83" s="83" t="s">
        <v>130</v>
      </c>
      <c r="B83" s="7" t="s">
        <v>42</v>
      </c>
      <c r="C83" s="52">
        <f>SUM('BUNGALOW:WIDEHORIZONS En'!C83)</f>
        <v>9939.11</v>
      </c>
      <c r="D83" s="52">
        <f>SUM('BUNGALOW:WIDEHORIZONS En'!D83)</f>
        <v>0</v>
      </c>
      <c r="E83" s="52">
        <f>SUM('BUNGALOW:WIDEHORIZONS En'!E83)</f>
        <v>9939.11</v>
      </c>
      <c r="F83" s="52">
        <f>SUM('BUNGALOW:WIDEHORIZONS En'!F83)</f>
        <v>0</v>
      </c>
      <c r="G83" s="52">
        <f>SUM('BUNGALOW:WIDEHORIZONS En'!G83)</f>
        <v>9939.11</v>
      </c>
      <c r="H83" s="121"/>
      <c r="I83" s="121"/>
      <c r="J83" s="8"/>
      <c r="K83" s="106">
        <f t="shared" si="6"/>
        <v>2.6164203164364845E-4</v>
      </c>
      <c r="M83" s="107">
        <f>G83/$G$198</f>
        <v>4.51410443321116E-2</v>
      </c>
    </row>
    <row r="84" spans="1:13">
      <c r="A84" s="83">
        <v>240</v>
      </c>
      <c r="B84" s="7" t="s">
        <v>274</v>
      </c>
      <c r="C84" s="52">
        <f>SUM('BUNGALOW:WIDEHORIZONS En'!C84)</f>
        <v>23953</v>
      </c>
      <c r="D84" s="52">
        <f>SUM('BUNGALOW:WIDEHORIZONS En'!D84)</f>
        <v>0</v>
      </c>
      <c r="E84" s="52">
        <f>SUM('BUNGALOW:WIDEHORIZONS En'!E84)</f>
        <v>23953</v>
      </c>
      <c r="F84" s="52">
        <f>SUM('BUNGALOW:WIDEHORIZONS En'!F84)</f>
        <v>0</v>
      </c>
      <c r="G84" s="52">
        <f>SUM('BUNGALOW:WIDEHORIZONS En'!G84)</f>
        <v>23953</v>
      </c>
      <c r="H84" s="121"/>
      <c r="I84" s="121"/>
      <c r="J84" s="8"/>
      <c r="K84" s="106">
        <f t="shared" si="6"/>
        <v>6.3055058088302789E-4</v>
      </c>
      <c r="M84" s="107">
        <f>G84/$G$198</f>
        <v>0.10878875823761576</v>
      </c>
    </row>
    <row r="85" spans="1:13">
      <c r="A85" s="83" t="s">
        <v>93</v>
      </c>
      <c r="B85" s="7" t="s">
        <v>44</v>
      </c>
      <c r="C85" s="52">
        <f>SUM('BUNGALOW:WIDEHORIZONS En'!C85)</f>
        <v>143779.39000000001</v>
      </c>
      <c r="D85" s="52">
        <f>SUM('BUNGALOW:WIDEHORIZONS En'!D85)</f>
        <v>200</v>
      </c>
      <c r="E85" s="52">
        <f>SUM('BUNGALOW:WIDEHORIZONS En'!E85)</f>
        <v>143979.39000000001</v>
      </c>
      <c r="F85" s="52">
        <f>SUM('BUNGALOW:WIDEHORIZONS En'!F85)</f>
        <v>741</v>
      </c>
      <c r="G85" s="52">
        <f>SUM('BUNGALOW:WIDEHORIZONS En'!G85)</f>
        <v>144720.39000000001</v>
      </c>
      <c r="H85" s="121"/>
      <c r="I85" s="121"/>
      <c r="J85" s="8"/>
      <c r="K85" s="106">
        <f t="shared" si="6"/>
        <v>3.8096908938386985E-3</v>
      </c>
      <c r="M85" s="107">
        <f t="shared" ref="M85:M92" si="7">G85/$G$198</f>
        <v>0.65728516343520504</v>
      </c>
    </row>
    <row r="86" spans="1:13">
      <c r="A86" s="83" t="s">
        <v>94</v>
      </c>
      <c r="B86" s="7" t="s">
        <v>45</v>
      </c>
      <c r="C86" s="52">
        <f>SUM('BUNGALOW:WIDEHORIZONS En'!C86)</f>
        <v>201243.64</v>
      </c>
      <c r="D86" s="52">
        <f>SUM('BUNGALOW:WIDEHORIZONS En'!D86)</f>
        <v>0</v>
      </c>
      <c r="E86" s="52">
        <f>SUM('BUNGALOW:WIDEHORIZONS En'!E86)</f>
        <v>201243.64</v>
      </c>
      <c r="F86" s="52">
        <f>SUM('BUNGALOW:WIDEHORIZONS En'!F86)</f>
        <v>-10950</v>
      </c>
      <c r="G86" s="52">
        <f>SUM('BUNGALOW:WIDEHORIZONS En'!G86)</f>
        <v>190293.64</v>
      </c>
      <c r="H86" s="122"/>
      <c r="I86" s="122"/>
      <c r="J86" s="8"/>
      <c r="K86" s="106">
        <f t="shared" si="6"/>
        <v>5.0093835945537431E-3</v>
      </c>
      <c r="M86" s="107">
        <f t="shared" si="7"/>
        <v>0.8642678911249484</v>
      </c>
    </row>
    <row r="87" spans="1:13">
      <c r="A87" s="83" t="s">
        <v>95</v>
      </c>
      <c r="B87" s="7" t="s">
        <v>46</v>
      </c>
      <c r="C87" s="52">
        <f>SUM('BUNGALOW:WIDEHORIZONS En'!C87)</f>
        <v>223961.14</v>
      </c>
      <c r="D87" s="52">
        <f>SUM('BUNGALOW:WIDEHORIZONS En'!D87)</f>
        <v>0</v>
      </c>
      <c r="E87" s="52">
        <f>SUM('BUNGALOW:WIDEHORIZONS En'!E87)</f>
        <v>223961.14</v>
      </c>
      <c r="F87" s="52">
        <f>SUM('BUNGALOW:WIDEHORIZONS En'!F87)</f>
        <v>0</v>
      </c>
      <c r="G87" s="52">
        <f>SUM('BUNGALOW:WIDEHORIZONS En'!G87)</f>
        <v>223961.14</v>
      </c>
      <c r="H87" s="122"/>
      <c r="I87" s="122"/>
      <c r="J87" s="8"/>
      <c r="K87" s="106">
        <f t="shared" si="6"/>
        <v>5.8956634627071822E-3</v>
      </c>
      <c r="M87" s="107">
        <f t="shared" si="7"/>
        <v>1.0171775691596383</v>
      </c>
    </row>
    <row r="88" spans="1:13">
      <c r="A88" s="83" t="s">
        <v>96</v>
      </c>
      <c r="B88" s="7" t="s">
        <v>47</v>
      </c>
      <c r="C88" s="52">
        <f>SUM('BUNGALOW:WIDEHORIZONS En'!C88)</f>
        <v>155102.79999999999</v>
      </c>
      <c r="D88" s="52">
        <f>SUM('BUNGALOW:WIDEHORIZONS En'!D88)</f>
        <v>16022</v>
      </c>
      <c r="E88" s="52">
        <f>SUM('BUNGALOW:WIDEHORIZONS En'!E88)</f>
        <v>171124.8</v>
      </c>
      <c r="F88" s="52">
        <f>SUM('BUNGALOW:WIDEHORIZONS En'!F88)</f>
        <v>6978</v>
      </c>
      <c r="G88" s="52">
        <f>SUM('BUNGALOW:WIDEHORIZONS En'!G88)</f>
        <v>178102.8</v>
      </c>
      <c r="H88" s="123"/>
      <c r="I88" s="123"/>
      <c r="J88" s="8"/>
      <c r="K88" s="106">
        <f t="shared" si="6"/>
        <v>4.688465912282125E-3</v>
      </c>
      <c r="M88" s="107">
        <f t="shared" si="7"/>
        <v>0.80890003133813848</v>
      </c>
    </row>
    <row r="89" spans="1:13">
      <c r="A89" s="83" t="s">
        <v>97</v>
      </c>
      <c r="B89" s="7" t="s">
        <v>48</v>
      </c>
      <c r="C89" s="52">
        <f>SUM('BUNGALOW:WIDEHORIZONS En'!C89)</f>
        <v>535048.41999999993</v>
      </c>
      <c r="D89" s="52">
        <f>SUM('BUNGALOW:WIDEHORIZONS En'!D89)</f>
        <v>3385</v>
      </c>
      <c r="E89" s="52">
        <f>SUM('BUNGALOW:WIDEHORIZONS En'!E89)</f>
        <v>538433.41999999993</v>
      </c>
      <c r="F89" s="52">
        <f>SUM('BUNGALOW:WIDEHORIZONS En'!F89)</f>
        <v>2213</v>
      </c>
      <c r="G89" s="52">
        <f>SUM('BUNGALOW:WIDEHORIZONS En'!G89)</f>
        <v>540646.41999999993</v>
      </c>
      <c r="H89" s="121"/>
      <c r="I89" s="121"/>
      <c r="J89" s="8"/>
      <c r="K89" s="106">
        <f t="shared" si="6"/>
        <v>1.4232242899984529E-2</v>
      </c>
      <c r="M89" s="107">
        <f t="shared" si="7"/>
        <v>2.4554858546909557</v>
      </c>
    </row>
    <row r="90" spans="1:13">
      <c r="A90" s="83">
        <v>360</v>
      </c>
      <c r="B90" s="7" t="s">
        <v>178</v>
      </c>
      <c r="C90" s="52">
        <f>SUM('BUNGALOW:WIDEHORIZONS En'!C90)</f>
        <v>0</v>
      </c>
      <c r="D90" s="52">
        <f>SUM('BUNGALOW:WIDEHORIZONS En'!D90)</f>
        <v>0</v>
      </c>
      <c r="E90" s="52">
        <f>SUM('BUNGALOW:WIDEHORIZONS En'!E90)</f>
        <v>0</v>
      </c>
      <c r="F90" s="52">
        <f>SUM('BUNGALOW:WIDEHORIZONS En'!F90)</f>
        <v>0</v>
      </c>
      <c r="G90" s="52">
        <f>SUM('BUNGALOW:WIDEHORIZONS En'!G90)</f>
        <v>0</v>
      </c>
      <c r="H90" s="121"/>
      <c r="I90" s="121"/>
      <c r="J90" s="8"/>
      <c r="K90" s="106">
        <f t="shared" si="6"/>
        <v>0</v>
      </c>
      <c r="M90" s="107">
        <f t="shared" si="7"/>
        <v>0</v>
      </c>
    </row>
    <row r="91" spans="1:13">
      <c r="A91" s="83">
        <v>490</v>
      </c>
      <c r="B91" s="7" t="s">
        <v>155</v>
      </c>
      <c r="C91" s="52">
        <f>SUM('BUNGALOW:WIDEHORIZONS En'!C91)</f>
        <v>122278</v>
      </c>
      <c r="D91" s="52">
        <f>SUM('BUNGALOW:WIDEHORIZONS En'!D91)</f>
        <v>0</v>
      </c>
      <c r="E91" s="52">
        <f>SUM('BUNGALOW:WIDEHORIZONS En'!E91)</f>
        <v>122278</v>
      </c>
      <c r="F91" s="52">
        <f>SUM('BUNGALOW:WIDEHORIZONS En'!F91)</f>
        <v>-9932</v>
      </c>
      <c r="G91" s="52">
        <f>SUM('BUNGALOW:WIDEHORIZONS En'!G91)</f>
        <v>112346</v>
      </c>
      <c r="H91" s="121"/>
      <c r="I91" s="121"/>
      <c r="J91" s="8"/>
      <c r="K91" s="106">
        <f t="shared" si="6"/>
        <v>2.9574514908314053E-3</v>
      </c>
      <c r="M91" s="107">
        <f t="shared" si="7"/>
        <v>0.51024847964610609</v>
      </c>
    </row>
    <row r="92" spans="1:13" ht="22.5" customHeight="1">
      <c r="A92" s="83"/>
      <c r="B92" s="47" t="s">
        <v>304</v>
      </c>
      <c r="C92" s="52">
        <f>SUM(C80:C91)</f>
        <v>2117886.0300000003</v>
      </c>
      <c r="D92" s="52">
        <f>SUM(D80:D91)</f>
        <v>108042.25</v>
      </c>
      <c r="E92" s="52">
        <f>SUM(E80:E91)</f>
        <v>2225928.2800000003</v>
      </c>
      <c r="F92" s="52">
        <f>SUM(F80:F91)</f>
        <v>-10950</v>
      </c>
      <c r="G92" s="52">
        <f>SUM(G80:G91)</f>
        <v>2214978.2800000003</v>
      </c>
      <c r="H92" s="121"/>
      <c r="I92" s="121"/>
      <c r="J92" s="8"/>
      <c r="K92" s="106">
        <f t="shared" si="6"/>
        <v>5.8308180232008108E-2</v>
      </c>
      <c r="L92" s="65"/>
      <c r="M92" s="107">
        <f t="shared" si="7"/>
        <v>10.059897992088256</v>
      </c>
    </row>
    <row r="93" spans="1:13">
      <c r="C93" s="39"/>
      <c r="D93" s="39"/>
      <c r="E93" s="39"/>
      <c r="F93" s="39"/>
      <c r="G93" s="39"/>
      <c r="H93" s="121"/>
      <c r="I93" s="121"/>
      <c r="J93" s="9"/>
      <c r="K93" s="12"/>
      <c r="M93" s="13"/>
    </row>
    <row r="94" spans="1:13">
      <c r="A94" s="83" t="s">
        <v>98</v>
      </c>
      <c r="B94" s="7" t="s">
        <v>50</v>
      </c>
      <c r="C94" s="1"/>
      <c r="D94" s="1"/>
      <c r="E94" s="1"/>
      <c r="F94" s="1"/>
      <c r="G94" s="1"/>
      <c r="H94" s="121"/>
      <c r="I94" s="121"/>
      <c r="J94" s="9"/>
      <c r="K94" s="12"/>
      <c r="M94" s="13"/>
    </row>
    <row r="95" spans="1:13">
      <c r="A95" s="83" t="s">
        <v>112</v>
      </c>
      <c r="B95" s="7" t="s">
        <v>40</v>
      </c>
      <c r="C95" s="52">
        <f>SUM('BUNGALOW:WIDEHORIZONS En'!C95)</f>
        <v>1294658.1000000001</v>
      </c>
      <c r="D95" s="52">
        <f>SUM('BUNGALOW:WIDEHORIZONS En'!D95)</f>
        <v>9094.35</v>
      </c>
      <c r="E95" s="52">
        <f>SUM('BUNGALOW:WIDEHORIZONS En'!E95)</f>
        <v>1303752.45</v>
      </c>
      <c r="F95" s="52">
        <f>SUM('BUNGALOW:WIDEHORIZONS En'!F95)</f>
        <v>0</v>
      </c>
      <c r="G95" s="52">
        <f>SUM('BUNGALOW:WIDEHORIZONS En'!G95)</f>
        <v>1303752.45</v>
      </c>
      <c r="H95" s="298">
        <f>SUM('BUNGALOW:WIDEHORIZONS En'!J95)</f>
        <v>104378.89</v>
      </c>
      <c r="I95" s="298">
        <f>SUM('BUNGALOW:WIDEHORIZONS En'!K95)</f>
        <v>109115.14000000001</v>
      </c>
      <c r="J95" s="8"/>
      <c r="K95" s="106">
        <f t="shared" ref="K95:K101" si="8">G95/$G$183</f>
        <v>3.4320622246698566E-2</v>
      </c>
      <c r="M95" s="107">
        <f t="shared" ref="M95:M101" si="9">G95/$G$198</f>
        <v>5.9213296908424509</v>
      </c>
    </row>
    <row r="96" spans="1:13">
      <c r="A96" s="83" t="s">
        <v>113</v>
      </c>
      <c r="B96" s="7" t="s">
        <v>41</v>
      </c>
      <c r="C96" s="52">
        <f>SUM('BUNGALOW:WIDEHORIZONS En'!C96)</f>
        <v>75519.929999999993</v>
      </c>
      <c r="D96" s="52">
        <f>SUM('BUNGALOW:WIDEHORIZONS En'!D96)</f>
        <v>147648.83000000002</v>
      </c>
      <c r="E96" s="52">
        <f>SUM('BUNGALOW:WIDEHORIZONS En'!E96)</f>
        <v>223168.76</v>
      </c>
      <c r="F96" s="52">
        <f>SUM('BUNGALOW:WIDEHORIZONS En'!F96)</f>
        <v>0</v>
      </c>
      <c r="G96" s="52">
        <f>SUM('BUNGALOW:WIDEHORIZONS En'!G96)</f>
        <v>223168.76</v>
      </c>
      <c r="H96" s="121"/>
      <c r="I96" s="121"/>
      <c r="J96" s="8"/>
      <c r="K96" s="106">
        <f t="shared" si="8"/>
        <v>5.8748044609420553E-3</v>
      </c>
      <c r="M96" s="107">
        <f t="shared" si="9"/>
        <v>1.0135787700007721</v>
      </c>
    </row>
    <row r="97" spans="1:13">
      <c r="A97" s="83" t="s">
        <v>93</v>
      </c>
      <c r="B97" s="7" t="s">
        <v>53</v>
      </c>
      <c r="C97" s="52">
        <f>SUM('BUNGALOW:WIDEHORIZONS En'!C97)</f>
        <v>70921</v>
      </c>
      <c r="D97" s="52">
        <f>SUM('BUNGALOW:WIDEHORIZONS En'!D97)</f>
        <v>0</v>
      </c>
      <c r="E97" s="52">
        <f>SUM('BUNGALOW:WIDEHORIZONS En'!E97)</f>
        <v>70921</v>
      </c>
      <c r="F97" s="52">
        <f>SUM('BUNGALOW:WIDEHORIZONS En'!F97)</f>
        <v>0</v>
      </c>
      <c r="G97" s="52">
        <f>SUM('BUNGALOW:WIDEHORIZONS En'!G97)</f>
        <v>70921</v>
      </c>
      <c r="H97" s="121"/>
      <c r="I97" s="121"/>
      <c r="J97" s="8"/>
      <c r="K97" s="106">
        <f t="shared" si="8"/>
        <v>1.866959368212968E-3</v>
      </c>
      <c r="M97" s="107">
        <f t="shared" si="9"/>
        <v>0.32210610457854744</v>
      </c>
    </row>
    <row r="98" spans="1:13">
      <c r="A98" s="83" t="s">
        <v>99</v>
      </c>
      <c r="B98" s="7" t="s">
        <v>51</v>
      </c>
      <c r="C98" s="52">
        <f>SUM('BUNGALOW:WIDEHORIZONS En'!C98)</f>
        <v>1520386.51</v>
      </c>
      <c r="D98" s="52">
        <f>SUM('BUNGALOW:WIDEHORIZONS En'!D98)</f>
        <v>-10945</v>
      </c>
      <c r="E98" s="52">
        <f>SUM('BUNGALOW:WIDEHORIZONS En'!E98)</f>
        <v>1509441.51</v>
      </c>
      <c r="F98" s="52">
        <f>SUM('BUNGALOW:WIDEHORIZONS En'!F98)</f>
        <v>0</v>
      </c>
      <c r="G98" s="52">
        <f>SUM('BUNGALOW:WIDEHORIZONS En'!G98)</f>
        <v>1509441.51</v>
      </c>
      <c r="H98" s="121"/>
      <c r="I98" s="121"/>
      <c r="J98" s="8"/>
      <c r="K98" s="106">
        <f t="shared" si="8"/>
        <v>3.9735282467309098E-2</v>
      </c>
      <c r="M98" s="107">
        <f t="shared" si="9"/>
        <v>6.8555198724674016</v>
      </c>
    </row>
    <row r="99" spans="1:13">
      <c r="A99" s="83">
        <v>390</v>
      </c>
      <c r="B99" s="7" t="s">
        <v>52</v>
      </c>
      <c r="C99" s="52">
        <f>SUM('BUNGALOW:WIDEHORIZONS En'!C99)</f>
        <v>138268.74</v>
      </c>
      <c r="D99" s="52">
        <f>SUM('BUNGALOW:WIDEHORIZONS En'!D99)</f>
        <v>958</v>
      </c>
      <c r="E99" s="52">
        <f>SUM('BUNGALOW:WIDEHORIZONS En'!E99)</f>
        <v>139226.74</v>
      </c>
      <c r="F99" s="52">
        <f>SUM('BUNGALOW:WIDEHORIZONS En'!F99)</f>
        <v>0</v>
      </c>
      <c r="G99" s="52">
        <f>SUM('BUNGALOW:WIDEHORIZONS En'!G99)</f>
        <v>139226.74</v>
      </c>
      <c r="H99" s="121"/>
      <c r="I99" s="121"/>
      <c r="J99" s="8"/>
      <c r="K99" s="106">
        <f t="shared" si="8"/>
        <v>3.6650733428568566E-3</v>
      </c>
      <c r="M99" s="107">
        <f t="shared" si="9"/>
        <v>0.63233432797859923</v>
      </c>
    </row>
    <row r="100" spans="1:13">
      <c r="A100" s="83">
        <v>490</v>
      </c>
      <c r="B100" s="7" t="s">
        <v>155</v>
      </c>
      <c r="C100" s="52">
        <f>SUM('BUNGALOW:WIDEHORIZONS En'!C100)</f>
        <v>5845</v>
      </c>
      <c r="D100" s="52">
        <f>SUM('BUNGALOW:WIDEHORIZONS En'!D100)</f>
        <v>-45</v>
      </c>
      <c r="E100" s="52">
        <f>SUM('BUNGALOW:WIDEHORIZONS En'!E100)</f>
        <v>5800</v>
      </c>
      <c r="F100" s="52">
        <f>SUM('BUNGALOW:WIDEHORIZONS En'!F100)</f>
        <v>0</v>
      </c>
      <c r="G100" s="52">
        <f>SUM('BUNGALOW:WIDEHORIZONS En'!G100)</f>
        <v>5800</v>
      </c>
      <c r="H100" s="122"/>
      <c r="I100" s="122"/>
      <c r="J100" s="8"/>
      <c r="K100" s="106">
        <f t="shared" si="8"/>
        <v>1.5268205941308235E-4</v>
      </c>
      <c r="M100" s="107">
        <f t="shared" si="9"/>
        <v>2.6342203389060719E-2</v>
      </c>
    </row>
    <row r="101" spans="1:13" ht="23.25" customHeight="1">
      <c r="A101" s="83"/>
      <c r="B101" s="47" t="s">
        <v>54</v>
      </c>
      <c r="C101" s="52">
        <f>SUM(C95:C100)</f>
        <v>3105599.2800000003</v>
      </c>
      <c r="D101" s="52">
        <f>SUM(D95:D100)</f>
        <v>146711.18000000002</v>
      </c>
      <c r="E101" s="52">
        <f>SUM(E95:E100)</f>
        <v>3252310.46</v>
      </c>
      <c r="F101" s="52">
        <f>SUM(F95:F100)</f>
        <v>0</v>
      </c>
      <c r="G101" s="52">
        <f>SUM(G95:G100)</f>
        <v>3252310.46</v>
      </c>
      <c r="H101" s="122"/>
      <c r="I101" s="122"/>
      <c r="J101" s="8"/>
      <c r="K101" s="106">
        <f t="shared" si="8"/>
        <v>8.5615423945432617E-2</v>
      </c>
      <c r="L101" s="65"/>
      <c r="M101" s="107">
        <f t="shared" si="9"/>
        <v>14.771210969256831</v>
      </c>
    </row>
    <row r="102" spans="1:13">
      <c r="C102" s="39"/>
      <c r="D102" s="39"/>
      <c r="E102" s="39"/>
      <c r="F102" s="39"/>
      <c r="G102" s="39"/>
      <c r="H102" s="123"/>
      <c r="I102" s="123"/>
      <c r="J102" s="9"/>
      <c r="K102" s="12"/>
      <c r="M102" s="13"/>
    </row>
    <row r="103" spans="1:13">
      <c r="A103" s="83" t="s">
        <v>101</v>
      </c>
      <c r="B103" s="7" t="s">
        <v>55</v>
      </c>
      <c r="C103" s="1"/>
      <c r="D103" s="1"/>
      <c r="E103" s="1"/>
      <c r="F103" s="1"/>
      <c r="G103" s="1"/>
      <c r="H103" s="121"/>
      <c r="I103" s="121"/>
      <c r="J103" s="9"/>
      <c r="K103" s="12"/>
      <c r="M103" s="13"/>
    </row>
    <row r="104" spans="1:13">
      <c r="A104" s="83" t="s">
        <v>112</v>
      </c>
      <c r="B104" s="7" t="s">
        <v>40</v>
      </c>
      <c r="C104" s="52">
        <f>SUM('BUNGALOW:WIDEHORIZONS En'!C104)</f>
        <v>410239.2</v>
      </c>
      <c r="D104" s="52">
        <f>SUM('BUNGALOW:WIDEHORIZONS En'!D104)</f>
        <v>3036.07</v>
      </c>
      <c r="E104" s="52">
        <f>SUM('BUNGALOW:WIDEHORIZONS En'!E104)</f>
        <v>413275.27</v>
      </c>
      <c r="F104" s="52">
        <f>SUM('BUNGALOW:WIDEHORIZONS En'!F104)</f>
        <v>0</v>
      </c>
      <c r="G104" s="52">
        <f>SUM('BUNGALOW:WIDEHORIZONS En'!G104)</f>
        <v>413275.27</v>
      </c>
      <c r="H104" s="298">
        <f>SUM('BUNGALOW:WIDEHORIZONS En'!J104)</f>
        <v>38979.06</v>
      </c>
      <c r="I104" s="298">
        <f>SUM('BUNGALOW:WIDEHORIZONS En'!K104)</f>
        <v>41555.370000000003</v>
      </c>
      <c r="J104" s="8"/>
      <c r="K104" s="106">
        <f t="shared" ref="K104:K110" si="10">G104/$G$183</f>
        <v>1.0879261953120285E-2</v>
      </c>
      <c r="M104" s="107">
        <f t="shared" ref="M104:M110" si="11">G104/$G$198</f>
        <v>1.8769967617256869</v>
      </c>
    </row>
    <row r="105" spans="1:13">
      <c r="A105" s="83" t="s">
        <v>113</v>
      </c>
      <c r="B105" s="7" t="s">
        <v>41</v>
      </c>
      <c r="C105" s="52">
        <f>SUM('BUNGALOW:WIDEHORIZONS En'!C105)</f>
        <v>16387.190000000002</v>
      </c>
      <c r="D105" s="52">
        <f>SUM('BUNGALOW:WIDEHORIZONS En'!D105)</f>
        <v>51218.520000000004</v>
      </c>
      <c r="E105" s="52">
        <f>SUM('BUNGALOW:WIDEHORIZONS En'!E105)</f>
        <v>67605.710000000006</v>
      </c>
      <c r="F105" s="52">
        <f>SUM('BUNGALOW:WIDEHORIZONS En'!F105)</f>
        <v>0</v>
      </c>
      <c r="G105" s="52">
        <f>SUM('BUNGALOW:WIDEHORIZONS En'!G105)</f>
        <v>67605.710000000006</v>
      </c>
      <c r="H105" s="121"/>
      <c r="I105" s="121"/>
      <c r="J105" s="8"/>
      <c r="K105" s="106">
        <f t="shared" si="10"/>
        <v>1.7796860398075203E-3</v>
      </c>
      <c r="M105" s="107">
        <f t="shared" si="11"/>
        <v>0.30704885570376833</v>
      </c>
    </row>
    <row r="106" spans="1:13">
      <c r="A106" s="83" t="s">
        <v>119</v>
      </c>
      <c r="B106" s="7" t="s">
        <v>43</v>
      </c>
      <c r="C106" s="52">
        <f>SUM('BUNGALOW:WIDEHORIZONS En'!C106)</f>
        <v>26045.71</v>
      </c>
      <c r="D106" s="52">
        <f>SUM('BUNGALOW:WIDEHORIZONS En'!D106)</f>
        <v>0</v>
      </c>
      <c r="E106" s="52">
        <f>SUM('BUNGALOW:WIDEHORIZONS En'!E106)</f>
        <v>26045.71</v>
      </c>
      <c r="F106" s="52">
        <f>SUM('BUNGALOW:WIDEHORIZONS En'!F106)</f>
        <v>0</v>
      </c>
      <c r="G106" s="52">
        <f>SUM('BUNGALOW:WIDEHORIZONS En'!G106)</f>
        <v>26045.71</v>
      </c>
      <c r="H106" s="121"/>
      <c r="I106" s="121"/>
      <c r="J106" s="8"/>
      <c r="K106" s="106">
        <f t="shared" si="10"/>
        <v>6.8564011063377813E-4</v>
      </c>
      <c r="M106" s="107">
        <f t="shared" si="11"/>
        <v>0.11829334314353321</v>
      </c>
    </row>
    <row r="107" spans="1:13">
      <c r="A107" s="83" t="s">
        <v>93</v>
      </c>
      <c r="B107" s="7" t="s">
        <v>57</v>
      </c>
      <c r="C107" s="52">
        <f>SUM('BUNGALOW:WIDEHORIZONS En'!C107)</f>
        <v>141</v>
      </c>
      <c r="D107" s="52">
        <f>SUM('BUNGALOW:WIDEHORIZONS En'!D107)</f>
        <v>0</v>
      </c>
      <c r="E107" s="52">
        <f>SUM('BUNGALOW:WIDEHORIZONS En'!E107)</f>
        <v>141</v>
      </c>
      <c r="F107" s="52">
        <f>SUM('BUNGALOW:WIDEHORIZONS En'!F107)</f>
        <v>0</v>
      </c>
      <c r="G107" s="52">
        <f>SUM('BUNGALOW:WIDEHORIZONS En'!G107)</f>
        <v>141</v>
      </c>
      <c r="H107" s="121"/>
      <c r="I107" s="121"/>
      <c r="J107" s="8"/>
      <c r="K107" s="106">
        <f t="shared" si="10"/>
        <v>3.7117535133180367E-6</v>
      </c>
      <c r="M107" s="107">
        <f t="shared" si="11"/>
        <v>6.4038804790647608E-4</v>
      </c>
    </row>
    <row r="108" spans="1:13">
      <c r="A108" s="83">
        <v>410</v>
      </c>
      <c r="B108" s="7" t="s">
        <v>56</v>
      </c>
      <c r="C108" s="52">
        <f>SUM('BUNGALOW:WIDEHORIZONS En'!C108)</f>
        <v>35435.949999999997</v>
      </c>
      <c r="D108" s="52">
        <f>SUM('BUNGALOW:WIDEHORIZONS En'!D108)</f>
        <v>0</v>
      </c>
      <c r="E108" s="52">
        <f>SUM('BUNGALOW:WIDEHORIZONS En'!E108)</f>
        <v>35435.949999999997</v>
      </c>
      <c r="F108" s="52">
        <f>SUM('BUNGALOW:WIDEHORIZONS En'!F108)</f>
        <v>0</v>
      </c>
      <c r="G108" s="52">
        <f>SUM('BUNGALOW:WIDEHORIZONS En'!G108)</f>
        <v>35435.949999999997</v>
      </c>
      <c r="H108" s="121"/>
      <c r="I108" s="121"/>
      <c r="J108" s="8"/>
      <c r="K108" s="106">
        <f t="shared" si="10"/>
        <v>9.3283341780327851E-4</v>
      </c>
      <c r="M108" s="107">
        <f t="shared" si="11"/>
        <v>0.1609415521007907</v>
      </c>
    </row>
    <row r="109" spans="1:13">
      <c r="A109" s="83" t="s">
        <v>102</v>
      </c>
      <c r="B109" s="7" t="s">
        <v>155</v>
      </c>
      <c r="C109" s="52">
        <f>SUM('BUNGALOW:WIDEHORIZONS En'!C109)</f>
        <v>0</v>
      </c>
      <c r="D109" s="52">
        <f>SUM('BUNGALOW:WIDEHORIZONS En'!D109)</f>
        <v>0</v>
      </c>
      <c r="E109" s="52">
        <f>SUM('BUNGALOW:WIDEHORIZONS En'!E109)</f>
        <v>0</v>
      </c>
      <c r="F109" s="52">
        <f>SUM('BUNGALOW:WIDEHORIZONS En'!F109)</f>
        <v>0</v>
      </c>
      <c r="G109" s="52">
        <f>SUM('BUNGALOW:WIDEHORIZONS En'!G109)</f>
        <v>0</v>
      </c>
      <c r="H109" s="122"/>
      <c r="I109" s="122"/>
      <c r="J109" s="8"/>
      <c r="K109" s="106">
        <f t="shared" si="10"/>
        <v>0</v>
      </c>
      <c r="M109" s="107">
        <f t="shared" si="11"/>
        <v>0</v>
      </c>
    </row>
    <row r="110" spans="1:13" ht="21.75" customHeight="1">
      <c r="A110" s="83"/>
      <c r="B110" s="47" t="s">
        <v>58</v>
      </c>
      <c r="C110" s="52">
        <f>SUM(C104:C109)</f>
        <v>488249.05000000005</v>
      </c>
      <c r="D110" s="52">
        <f>SUM(D104:D109)</f>
        <v>54254.590000000004</v>
      </c>
      <c r="E110" s="52">
        <f>SUM(E104:E109)</f>
        <v>542503.64</v>
      </c>
      <c r="F110" s="52">
        <f>SUM(F104:F109)</f>
        <v>0</v>
      </c>
      <c r="G110" s="52">
        <f>SUM(G104:G109)</f>
        <v>542503.64</v>
      </c>
      <c r="H110" s="122"/>
      <c r="I110" s="122"/>
      <c r="J110" s="8"/>
      <c r="K110" s="106">
        <f t="shared" si="10"/>
        <v>1.4281133274878181E-2</v>
      </c>
      <c r="L110" s="65"/>
      <c r="M110" s="107">
        <f t="shared" si="11"/>
        <v>2.4639209007216856</v>
      </c>
    </row>
    <row r="111" spans="1:13">
      <c r="A111" s="83"/>
      <c r="B111" s="7"/>
      <c r="C111" s="39"/>
      <c r="D111" s="39"/>
      <c r="E111" s="39"/>
      <c r="F111" s="39"/>
      <c r="G111" s="39"/>
      <c r="H111" s="123"/>
      <c r="I111" s="123"/>
      <c r="J111" s="8"/>
      <c r="K111" s="12"/>
      <c r="M111" s="13"/>
    </row>
    <row r="112" spans="1:13">
      <c r="A112" s="83" t="s">
        <v>103</v>
      </c>
      <c r="B112" s="7" t="s">
        <v>59</v>
      </c>
      <c r="C112" s="1"/>
      <c r="D112" s="1"/>
      <c r="E112" s="1"/>
      <c r="F112" s="1"/>
      <c r="G112" s="1"/>
      <c r="H112" s="121"/>
      <c r="I112" s="121"/>
      <c r="J112" s="9"/>
      <c r="K112" s="12"/>
      <c r="M112" s="13"/>
    </row>
    <row r="113" spans="1:13">
      <c r="A113" s="83" t="s">
        <v>112</v>
      </c>
      <c r="B113" s="7" t="s">
        <v>40</v>
      </c>
      <c r="C113" s="52">
        <f>SUM('BUNGALOW:WIDEHORIZONS En'!C113)</f>
        <v>431631.14</v>
      </c>
      <c r="D113" s="52">
        <f>SUM('BUNGALOW:WIDEHORIZONS En'!D113)</f>
        <v>4438.7299999999996</v>
      </c>
      <c r="E113" s="52">
        <f>SUM('BUNGALOW:WIDEHORIZONS En'!E113)</f>
        <v>436069.87</v>
      </c>
      <c r="F113" s="52">
        <f>SUM('BUNGALOW:WIDEHORIZONS En'!F113)</f>
        <v>0</v>
      </c>
      <c r="G113" s="52">
        <f>SUM('BUNGALOW:WIDEHORIZONS En'!G113)</f>
        <v>436069.87</v>
      </c>
      <c r="H113" s="298">
        <f>SUM('BUNGALOW:WIDEHORIZONS En'!J113)</f>
        <v>38435.32</v>
      </c>
      <c r="I113" s="298">
        <f>SUM('BUNGALOW:WIDEHORIZONS En'!K113)</f>
        <v>40408.17</v>
      </c>
      <c r="J113" s="8"/>
      <c r="K113" s="106">
        <f t="shared" ref="K113:K118" si="12">G113/$G$183</f>
        <v>1.1479318241309501E-2</v>
      </c>
      <c r="M113" s="107">
        <f t="shared" ref="M113:M118" si="13">G113/$G$198</f>
        <v>1.9805243461002184</v>
      </c>
    </row>
    <row r="114" spans="1:13">
      <c r="A114" s="83" t="s">
        <v>113</v>
      </c>
      <c r="B114" s="7" t="s">
        <v>41</v>
      </c>
      <c r="C114" s="52">
        <f>SUM('BUNGALOW:WIDEHORIZONS En'!C114)</f>
        <v>45756.479999999996</v>
      </c>
      <c r="D114" s="52">
        <f>SUM('BUNGALOW:WIDEHORIZONS En'!D114)</f>
        <v>50549.2</v>
      </c>
      <c r="E114" s="52">
        <f>SUM('BUNGALOW:WIDEHORIZONS En'!E114)</f>
        <v>96305.68</v>
      </c>
      <c r="F114" s="52">
        <f>SUM('BUNGALOW:WIDEHORIZONS En'!F114)</f>
        <v>0</v>
      </c>
      <c r="G114" s="52">
        <f>SUM('BUNGALOW:WIDEHORIZONS En'!G114)</f>
        <v>96305.68</v>
      </c>
      <c r="H114" s="121"/>
      <c r="I114" s="121"/>
      <c r="J114" s="8"/>
      <c r="K114" s="106">
        <f t="shared" si="12"/>
        <v>2.5351981992374649E-3</v>
      </c>
      <c r="M114" s="107">
        <f t="shared" si="13"/>
        <v>0.43739720863479259</v>
      </c>
    </row>
    <row r="115" spans="1:13">
      <c r="A115" s="83" t="s">
        <v>119</v>
      </c>
      <c r="B115" s="7" t="s">
        <v>43</v>
      </c>
      <c r="C115" s="52">
        <f>SUM('BUNGALOW:WIDEHORIZONS En'!C115)</f>
        <v>213742.97999999998</v>
      </c>
      <c r="D115" s="52">
        <f>SUM('BUNGALOW:WIDEHORIZONS En'!D115)</f>
        <v>0</v>
      </c>
      <c r="E115" s="52">
        <f>SUM('BUNGALOW:WIDEHORIZONS En'!E115)</f>
        <v>213742.97999999998</v>
      </c>
      <c r="F115" s="52">
        <f>SUM('BUNGALOW:WIDEHORIZONS En'!F115)</f>
        <v>0</v>
      </c>
      <c r="G115" s="52">
        <f>SUM('BUNGALOW:WIDEHORIZONS En'!G115)</f>
        <v>213742.97999999998</v>
      </c>
      <c r="H115" s="121"/>
      <c r="I115" s="121"/>
      <c r="J115" s="8"/>
      <c r="K115" s="106">
        <f t="shared" si="12"/>
        <v>5.6266755812912541E-3</v>
      </c>
      <c r="M115" s="107">
        <f t="shared" si="13"/>
        <v>0.9707691469213684</v>
      </c>
    </row>
    <row r="116" spans="1:13">
      <c r="A116" s="83">
        <v>310</v>
      </c>
      <c r="B116" s="7" t="s">
        <v>57</v>
      </c>
      <c r="C116" s="52">
        <f>SUM('BUNGALOW:WIDEHORIZONS En'!C116)</f>
        <v>8944</v>
      </c>
      <c r="D116" s="52">
        <f>SUM('BUNGALOW:WIDEHORIZONS En'!D116)</f>
        <v>0</v>
      </c>
      <c r="E116" s="52">
        <f>SUM('BUNGALOW:WIDEHORIZONS En'!E116)</f>
        <v>8944</v>
      </c>
      <c r="F116" s="52">
        <f>SUM('BUNGALOW:WIDEHORIZONS En'!F116)</f>
        <v>320</v>
      </c>
      <c r="G116" s="52">
        <f>SUM('BUNGALOW:WIDEHORIZONS En'!G116)</f>
        <v>9264</v>
      </c>
      <c r="H116" s="121"/>
      <c r="I116" s="121"/>
      <c r="J116" s="8"/>
      <c r="K116" s="106">
        <f t="shared" si="12"/>
        <v>2.4387010317289569E-4</v>
      </c>
      <c r="M116" s="107">
        <f t="shared" si="13"/>
        <v>4.2074857275216981E-2</v>
      </c>
    </row>
    <row r="117" spans="1:13">
      <c r="A117" s="83" t="s">
        <v>102</v>
      </c>
      <c r="B117" s="7" t="s">
        <v>155</v>
      </c>
      <c r="C117" s="52">
        <f>SUM('BUNGALOW:WIDEHORIZONS En'!C117)</f>
        <v>275</v>
      </c>
      <c r="D117" s="52">
        <f>SUM('BUNGALOW:WIDEHORIZONS En'!D117)</f>
        <v>0</v>
      </c>
      <c r="E117" s="52">
        <f>SUM('BUNGALOW:WIDEHORIZONS En'!E117)</f>
        <v>275</v>
      </c>
      <c r="F117" s="52">
        <f>SUM('BUNGALOW:WIDEHORIZONS En'!F117)</f>
        <v>0</v>
      </c>
      <c r="G117" s="52">
        <f>SUM('BUNGALOW:WIDEHORIZONS En'!G117)</f>
        <v>275</v>
      </c>
      <c r="H117" s="121"/>
      <c r="I117" s="121"/>
      <c r="J117" s="8"/>
      <c r="K117" s="106">
        <f t="shared" si="12"/>
        <v>7.239235575620284E-6</v>
      </c>
      <c r="M117" s="107">
        <f t="shared" si="13"/>
        <v>1.2489837813778788E-3</v>
      </c>
    </row>
    <row r="118" spans="1:13" ht="22.5" customHeight="1">
      <c r="A118" s="83"/>
      <c r="B118" s="47" t="s">
        <v>60</v>
      </c>
      <c r="C118" s="52">
        <f>SUM(C113:C117)</f>
        <v>700349.6</v>
      </c>
      <c r="D118" s="52">
        <f>SUM(D113:D117)</f>
        <v>54987.929999999993</v>
      </c>
      <c r="E118" s="52">
        <f>SUM(E113:E117)</f>
        <v>755337.53</v>
      </c>
      <c r="F118" s="52">
        <f>SUM(F113:F117)</f>
        <v>320</v>
      </c>
      <c r="G118" s="52">
        <f>SUM(G113:G117)</f>
        <v>755657.53</v>
      </c>
      <c r="H118" s="122"/>
      <c r="I118" s="122"/>
      <c r="J118" s="8"/>
      <c r="K118" s="106">
        <f t="shared" si="12"/>
        <v>1.9892301360586735E-2</v>
      </c>
      <c r="L118" s="65"/>
      <c r="M118" s="107">
        <f t="shared" si="13"/>
        <v>3.4320145427129747</v>
      </c>
    </row>
    <row r="119" spans="1:13">
      <c r="C119" s="39"/>
      <c r="D119" s="39"/>
      <c r="E119" s="39"/>
      <c r="F119" s="39"/>
      <c r="G119" s="39"/>
      <c r="H119" s="122"/>
      <c r="I119" s="122"/>
      <c r="J119" s="9"/>
      <c r="K119" s="12"/>
      <c r="M119" s="13"/>
    </row>
    <row r="120" spans="1:13">
      <c r="A120" s="83" t="s">
        <v>104</v>
      </c>
      <c r="B120" s="7" t="s">
        <v>61</v>
      </c>
      <c r="C120" s="1"/>
      <c r="D120" s="1"/>
      <c r="E120" s="1"/>
      <c r="F120" s="1"/>
      <c r="G120" s="1"/>
      <c r="H120" s="123"/>
      <c r="I120" s="123"/>
      <c r="J120" s="9"/>
      <c r="K120" s="12"/>
      <c r="M120" s="13"/>
    </row>
    <row r="121" spans="1:13">
      <c r="A121" s="83" t="s">
        <v>112</v>
      </c>
      <c r="B121" s="7" t="s">
        <v>63</v>
      </c>
      <c r="C121" s="52">
        <f>SUM('BUNGALOW:WIDEHORIZONS En'!C121)</f>
        <v>990517.68</v>
      </c>
      <c r="D121" s="52">
        <f>SUM('BUNGALOW:WIDEHORIZONS En'!D121)</f>
        <v>12073.039999999999</v>
      </c>
      <c r="E121" s="52">
        <f>SUM('BUNGALOW:WIDEHORIZONS En'!E121)</f>
        <v>1002590.7200000001</v>
      </c>
      <c r="F121" s="52">
        <f>SUM('BUNGALOW:WIDEHORIZONS En'!F121)</f>
        <v>0</v>
      </c>
      <c r="G121" s="52">
        <f>SUM('BUNGALOW:WIDEHORIZONS En'!G121)</f>
        <v>1002590.7200000001</v>
      </c>
      <c r="H121" s="298">
        <f>SUM('BUNGALOW:WIDEHORIZONS En'!J121)</f>
        <v>33470.14</v>
      </c>
      <c r="I121" s="298">
        <f>SUM('BUNGALOW:WIDEHORIZONS En'!K121)</f>
        <v>35547.769999999997</v>
      </c>
      <c r="J121" s="8"/>
      <c r="K121" s="106">
        <f t="shared" ref="K121:K139" si="14">G121/$G$183</f>
        <v>2.6392692392766384E-2</v>
      </c>
      <c r="M121" s="107">
        <f t="shared" ref="M121:M126" si="15">G121/$G$198</f>
        <v>4.5535256314180739</v>
      </c>
    </row>
    <row r="122" spans="1:13">
      <c r="A122" s="83" t="s">
        <v>135</v>
      </c>
      <c r="B122" s="7" t="s">
        <v>65</v>
      </c>
      <c r="C122" s="52">
        <f>SUM('BUNGALOW:WIDEHORIZONS En'!C122)</f>
        <v>16833.47</v>
      </c>
      <c r="D122" s="52">
        <f>SUM('BUNGALOW:WIDEHORIZONS En'!D122)</f>
        <v>65848.28</v>
      </c>
      <c r="E122" s="52">
        <f>SUM('BUNGALOW:WIDEHORIZONS En'!E122)</f>
        <v>82681.75</v>
      </c>
      <c r="F122" s="52">
        <f>SUM('BUNGALOW:WIDEHORIZONS En'!F122)</f>
        <v>0</v>
      </c>
      <c r="G122" s="52">
        <f>SUM('BUNGALOW:WIDEHORIZONS En'!G122)</f>
        <v>82681.75</v>
      </c>
      <c r="H122" s="135"/>
      <c r="I122" s="136"/>
      <c r="J122" s="8"/>
      <c r="K122" s="106">
        <f t="shared" si="14"/>
        <v>2.1765551492892452E-3</v>
      </c>
      <c r="M122" s="107">
        <f t="shared" si="15"/>
        <v>0.37552059914887431</v>
      </c>
    </row>
    <row r="123" spans="1:13">
      <c r="A123" s="83" t="s">
        <v>113</v>
      </c>
      <c r="B123" s="7" t="s">
        <v>67</v>
      </c>
      <c r="C123" s="52">
        <f>SUM('BUNGALOW:WIDEHORIZONS En'!C123)</f>
        <v>4402628.37</v>
      </c>
      <c r="D123" s="52">
        <f>SUM('BUNGALOW:WIDEHORIZONS En'!D123)</f>
        <v>94835.41</v>
      </c>
      <c r="E123" s="52">
        <f>SUM('BUNGALOW:WIDEHORIZONS En'!E123)</f>
        <v>4497463.78</v>
      </c>
      <c r="F123" s="52">
        <f>SUM('BUNGALOW:WIDEHORIZONS En'!F123)</f>
        <v>0</v>
      </c>
      <c r="G123" s="52">
        <f>SUM('BUNGALOW:WIDEHORIZONS En'!G123)</f>
        <v>4497463.78</v>
      </c>
      <c r="H123" s="298">
        <f>SUM('BUNGALOW:WIDEHORIZONS En'!J123)</f>
        <v>307899.26</v>
      </c>
      <c r="I123" s="298">
        <f>SUM('BUNGALOW:WIDEHORIZONS En'!K123)</f>
        <v>325417.15000000002</v>
      </c>
      <c r="J123" s="8"/>
      <c r="K123" s="106">
        <f t="shared" si="14"/>
        <v>0.11839345380450793</v>
      </c>
      <c r="M123" s="107">
        <f t="shared" si="15"/>
        <v>20.426397522016178</v>
      </c>
    </row>
    <row r="124" spans="1:13">
      <c r="A124" s="83" t="s">
        <v>136</v>
      </c>
      <c r="B124" s="7" t="s">
        <v>275</v>
      </c>
      <c r="C124" s="52">
        <f>SUM('BUNGALOW:WIDEHORIZONS En'!C124)</f>
        <v>365582.66000000003</v>
      </c>
      <c r="D124" s="52">
        <f>SUM('BUNGALOW:WIDEHORIZONS En'!D124)</f>
        <v>456411.88</v>
      </c>
      <c r="E124" s="52">
        <f>SUM('BUNGALOW:WIDEHORIZONS En'!E124)</f>
        <v>821994.54</v>
      </c>
      <c r="F124" s="52">
        <f>SUM('BUNGALOW:WIDEHORIZONS En'!F124)</f>
        <v>0</v>
      </c>
      <c r="G124" s="52">
        <f>SUM('BUNGALOW:WIDEHORIZONS En'!G124)</f>
        <v>821994.54</v>
      </c>
      <c r="H124" s="147"/>
      <c r="I124" s="147"/>
      <c r="J124" s="8"/>
      <c r="K124" s="106">
        <f t="shared" si="14"/>
        <v>2.1638589516122294E-2</v>
      </c>
      <c r="M124" s="107">
        <f t="shared" si="15"/>
        <v>3.7333012685133462</v>
      </c>
    </row>
    <row r="125" spans="1:13">
      <c r="A125" s="83" t="s">
        <v>149</v>
      </c>
      <c r="B125" s="7" t="s">
        <v>150</v>
      </c>
      <c r="C125" s="52">
        <f>SUM('BUNGALOW:WIDEHORIZONS En'!C125)</f>
        <v>78111.69</v>
      </c>
      <c r="D125" s="52">
        <f>SUM('BUNGALOW:WIDEHORIZONS En'!D125)</f>
        <v>-26144</v>
      </c>
      <c r="E125" s="52">
        <f>SUM('BUNGALOW:WIDEHORIZONS En'!E125)</f>
        <v>51967.69</v>
      </c>
      <c r="F125" s="52">
        <f>SUM('BUNGALOW:WIDEHORIZONS En'!F125)</f>
        <v>0</v>
      </c>
      <c r="G125" s="52">
        <f>SUM('BUNGALOW:WIDEHORIZONS En'!G125)</f>
        <v>51967.69</v>
      </c>
      <c r="H125" s="298">
        <f>SUM('BUNGALOW:WIDEHORIZONS En'!J125)</f>
        <v>792</v>
      </c>
      <c r="I125" s="298">
        <f>SUM('BUNGALOW:WIDEHORIZONS En'!K125)</f>
        <v>792</v>
      </c>
      <c r="J125" s="8"/>
      <c r="K125" s="106">
        <f t="shared" si="14"/>
        <v>1.3680230917483872E-3</v>
      </c>
      <c r="M125" s="107">
        <f t="shared" si="15"/>
        <v>0.23602473442063049</v>
      </c>
    </row>
    <row r="126" spans="1:13">
      <c r="A126" s="83" t="s">
        <v>119</v>
      </c>
      <c r="B126" s="7" t="s">
        <v>69</v>
      </c>
      <c r="C126" s="52">
        <f>SUM('BUNGALOW:WIDEHORIZONS En'!C126)</f>
        <v>392462.92000000004</v>
      </c>
      <c r="D126" s="52">
        <f>SUM('BUNGALOW:WIDEHORIZONS En'!D126)</f>
        <v>-238.23000000000002</v>
      </c>
      <c r="E126" s="52">
        <f>SUM('BUNGALOW:WIDEHORIZONS En'!E126)</f>
        <v>392224.69</v>
      </c>
      <c r="F126" s="52">
        <f>SUM('BUNGALOW:WIDEHORIZONS En'!F126)</f>
        <v>0</v>
      </c>
      <c r="G126" s="52">
        <f>SUM('BUNGALOW:WIDEHORIZONS En'!G126)</f>
        <v>392224.69</v>
      </c>
      <c r="H126" s="139"/>
      <c r="I126" s="139"/>
      <c r="J126" s="8"/>
      <c r="K126" s="106">
        <f t="shared" si="14"/>
        <v>1.0325116107216864E-2</v>
      </c>
      <c r="M126" s="107">
        <f t="shared" si="15"/>
        <v>1.7813900962398777</v>
      </c>
    </row>
    <row r="127" spans="1:13">
      <c r="A127" s="83">
        <v>111</v>
      </c>
      <c r="B127" s="7" t="s">
        <v>107</v>
      </c>
      <c r="C127" s="52">
        <f>SUM('BUNGALOW:WIDEHORIZONS En'!C127)</f>
        <v>2406</v>
      </c>
      <c r="D127" s="52">
        <f>SUM('BUNGALOW:WIDEHORIZONS En'!D127)</f>
        <v>0</v>
      </c>
      <c r="E127" s="52">
        <f>SUM('BUNGALOW:WIDEHORIZONS En'!E127)</f>
        <v>2406</v>
      </c>
      <c r="F127" s="52">
        <f>SUM('BUNGALOW:WIDEHORIZONS En'!F127)</f>
        <v>0</v>
      </c>
      <c r="G127" s="52">
        <f>SUM('BUNGALOW:WIDEHORIZONS En'!G127)</f>
        <v>2406</v>
      </c>
      <c r="H127" s="139"/>
      <c r="I127" s="139"/>
      <c r="J127" s="8"/>
      <c r="K127" s="106">
        <f t="shared" si="14"/>
        <v>6.3336730163426918E-5</v>
      </c>
      <c r="M127" s="107">
        <f t="shared" ref="M127:M138" si="16">G127/$G$198</f>
        <v>1.0927472647255188E-2</v>
      </c>
    </row>
    <row r="128" spans="1:13">
      <c r="A128" s="83" t="s">
        <v>130</v>
      </c>
      <c r="B128" s="7" t="s">
        <v>108</v>
      </c>
      <c r="C128" s="52">
        <f>SUM('BUNGALOW:WIDEHORIZONS En'!C128)</f>
        <v>616.96</v>
      </c>
      <c r="D128" s="52">
        <f>SUM('BUNGALOW:WIDEHORIZONS En'!D128)</f>
        <v>0</v>
      </c>
      <c r="E128" s="52">
        <f>SUM('BUNGALOW:WIDEHORIZONS En'!E128)</f>
        <v>616.96</v>
      </c>
      <c r="F128" s="52">
        <f>SUM('BUNGALOW:WIDEHORIZONS En'!F128)</f>
        <v>0</v>
      </c>
      <c r="G128" s="52">
        <f>SUM('BUNGALOW:WIDEHORIZONS En'!G128)</f>
        <v>616.96</v>
      </c>
      <c r="H128" s="123"/>
      <c r="I128" s="123"/>
      <c r="J128" s="8"/>
      <c r="K128" s="106">
        <f t="shared" si="14"/>
        <v>1.6241159202671604E-5</v>
      </c>
      <c r="M128" s="107">
        <f t="shared" si="16"/>
        <v>2.802083759123259E-3</v>
      </c>
    </row>
    <row r="129" spans="1:13">
      <c r="A129" s="83" t="s">
        <v>93</v>
      </c>
      <c r="B129" s="7" t="s">
        <v>77</v>
      </c>
      <c r="C129" s="52">
        <f>SUM('BUNGALOW:WIDEHORIZONS En'!C129)</f>
        <v>340010</v>
      </c>
      <c r="D129" s="52">
        <f>SUM('BUNGALOW:WIDEHORIZONS En'!D129)</f>
        <v>0</v>
      </c>
      <c r="E129" s="52">
        <f>SUM('BUNGALOW:WIDEHORIZONS En'!E129)</f>
        <v>340010</v>
      </c>
      <c r="F129" s="52">
        <f>SUM('BUNGALOW:WIDEHORIZONS En'!F129)</f>
        <v>0</v>
      </c>
      <c r="G129" s="52">
        <f>SUM('BUNGALOW:WIDEHORIZONS En'!G129)</f>
        <v>340010</v>
      </c>
      <c r="H129" s="123"/>
      <c r="I129" s="123"/>
      <c r="J129" s="8"/>
      <c r="K129" s="106">
        <f t="shared" si="14"/>
        <v>8.95059086569692E-3</v>
      </c>
      <c r="M129" s="107">
        <f t="shared" si="16"/>
        <v>1.5442435472956095</v>
      </c>
    </row>
    <row r="130" spans="1:13">
      <c r="A130" s="83">
        <v>330</v>
      </c>
      <c r="B130" s="7" t="s">
        <v>311</v>
      </c>
      <c r="C130" s="52">
        <f>SUM('BUNGALOW:WIDEHORIZONS En'!C130)</f>
        <v>40040</v>
      </c>
      <c r="D130" s="52">
        <f>SUM('BUNGALOW:WIDEHORIZONS En'!D130)</f>
        <v>0</v>
      </c>
      <c r="E130" s="52">
        <f>SUM('BUNGALOW:WIDEHORIZONS En'!E130)</f>
        <v>40040</v>
      </c>
      <c r="F130" s="52">
        <f>SUM('BUNGALOW:WIDEHORIZONS En'!F130)</f>
        <v>-18040</v>
      </c>
      <c r="G130" s="52">
        <f>SUM('BUNGALOW:WIDEHORIZONS En'!G130)</f>
        <v>22000</v>
      </c>
      <c r="H130" s="123"/>
      <c r="I130" s="123"/>
      <c r="J130" s="8"/>
      <c r="K130" s="106">
        <f t="shared" si="14"/>
        <v>5.791388460496227E-4</v>
      </c>
      <c r="M130" s="107">
        <f t="shared" si="16"/>
        <v>9.9918702510230314E-2</v>
      </c>
    </row>
    <row r="131" spans="1:13">
      <c r="A131" s="83" t="s">
        <v>100</v>
      </c>
      <c r="B131" s="7" t="s">
        <v>70</v>
      </c>
      <c r="C131" s="52">
        <f>SUM('BUNGALOW:WIDEHORIZONS En'!C131)</f>
        <v>8015.85</v>
      </c>
      <c r="D131" s="52">
        <f>SUM('BUNGALOW:WIDEHORIZONS En'!D131)</f>
        <v>200</v>
      </c>
      <c r="E131" s="52">
        <f>SUM('BUNGALOW:WIDEHORIZONS En'!E131)</f>
        <v>8215.85</v>
      </c>
      <c r="F131" s="52">
        <f>SUM('BUNGALOW:WIDEHORIZONS En'!F131)</f>
        <v>0</v>
      </c>
      <c r="G131" s="52">
        <f>SUM('BUNGALOW:WIDEHORIZONS En'!G131)</f>
        <v>8215.85</v>
      </c>
      <c r="H131" s="121"/>
      <c r="I131" s="121"/>
      <c r="J131" s="8"/>
      <c r="K131" s="106">
        <f t="shared" si="14"/>
        <v>2.162780858325815E-4</v>
      </c>
      <c r="M131" s="107">
        <f t="shared" si="16"/>
        <v>3.731441236448526E-2</v>
      </c>
    </row>
    <row r="132" spans="1:13">
      <c r="B132" s="150" t="s">
        <v>234</v>
      </c>
      <c r="C132" s="151"/>
      <c r="D132" s="151"/>
      <c r="E132" s="152"/>
      <c r="F132" s="151"/>
      <c r="G132" s="152"/>
      <c r="H132" s="121"/>
      <c r="I132" s="121"/>
      <c r="J132" s="8"/>
      <c r="K132" s="106">
        <f t="shared" si="14"/>
        <v>0</v>
      </c>
      <c r="M132" s="107">
        <f t="shared" si="16"/>
        <v>0</v>
      </c>
    </row>
    <row r="133" spans="1:13">
      <c r="A133" s="83">
        <v>440.1</v>
      </c>
      <c r="B133" s="58" t="s">
        <v>151</v>
      </c>
      <c r="C133" s="52">
        <f>SUM('BUNGALOW:WIDEHORIZONS En'!C133)</f>
        <v>0</v>
      </c>
      <c r="D133" s="52">
        <f>SUM('BUNGALOW:WIDEHORIZONS En'!D133)</f>
        <v>0</v>
      </c>
      <c r="E133" s="52">
        <f>SUM('BUNGALOW:WIDEHORIZONS En'!E133)</f>
        <v>0</v>
      </c>
      <c r="F133" s="52">
        <f>SUM('BUNGALOW:WIDEHORIZONS En'!F133)</f>
        <v>0</v>
      </c>
      <c r="G133" s="52">
        <f>SUM('BUNGALOW:WIDEHORIZONS En'!G133)</f>
        <v>0</v>
      </c>
      <c r="H133" s="121"/>
      <c r="I133" s="121"/>
      <c r="J133" s="8"/>
      <c r="K133" s="106">
        <f t="shared" si="14"/>
        <v>0</v>
      </c>
      <c r="M133" s="107">
        <f t="shared" si="16"/>
        <v>0</v>
      </c>
    </row>
    <row r="134" spans="1:13">
      <c r="A134" s="4">
        <v>440.2</v>
      </c>
      <c r="B134" s="4" t="s">
        <v>152</v>
      </c>
      <c r="C134" s="52">
        <f>SUM('BUNGALOW:WIDEHORIZONS En'!C134)</f>
        <v>0</v>
      </c>
      <c r="D134" s="52">
        <f>SUM('BUNGALOW:WIDEHORIZONS En'!D134)</f>
        <v>0</v>
      </c>
      <c r="E134" s="52">
        <f>SUM('BUNGALOW:WIDEHORIZONS En'!E134)</f>
        <v>0</v>
      </c>
      <c r="F134" s="52">
        <f>SUM('BUNGALOW:WIDEHORIZONS En'!F134)</f>
        <v>0</v>
      </c>
      <c r="G134" s="52">
        <f>SUM('BUNGALOW:WIDEHORIZONS En'!G134)</f>
        <v>0</v>
      </c>
      <c r="H134" s="134"/>
      <c r="I134" s="134"/>
      <c r="J134" s="8"/>
      <c r="K134" s="106">
        <f t="shared" si="14"/>
        <v>0</v>
      </c>
      <c r="M134" s="107">
        <f t="shared" si="16"/>
        <v>0</v>
      </c>
    </row>
    <row r="135" spans="1:13">
      <c r="A135" s="83">
        <v>440.3</v>
      </c>
      <c r="B135" s="4" t="s">
        <v>153</v>
      </c>
      <c r="C135" s="52">
        <f>SUM('BUNGALOW:WIDEHORIZONS En'!C135)</f>
        <v>0</v>
      </c>
      <c r="D135" s="52">
        <f>SUM('BUNGALOW:WIDEHORIZONS En'!D135)</f>
        <v>0</v>
      </c>
      <c r="E135" s="52">
        <f>SUM('BUNGALOW:WIDEHORIZONS En'!E135)</f>
        <v>0</v>
      </c>
      <c r="F135" s="52">
        <f>SUM('BUNGALOW:WIDEHORIZONS En'!F135)</f>
        <v>0</v>
      </c>
      <c r="G135" s="52">
        <f>SUM('BUNGALOW:WIDEHORIZONS En'!G135)</f>
        <v>0</v>
      </c>
      <c r="H135" s="134"/>
      <c r="I135" s="134"/>
      <c r="J135" s="8"/>
      <c r="K135" s="106">
        <f t="shared" si="14"/>
        <v>0</v>
      </c>
      <c r="M135" s="107">
        <f t="shared" si="16"/>
        <v>0</v>
      </c>
    </row>
    <row r="136" spans="1:13">
      <c r="A136" s="4">
        <v>440.4</v>
      </c>
      <c r="B136" s="4" t="s">
        <v>154</v>
      </c>
      <c r="C136" s="52">
        <f>SUM('BUNGALOW:WIDEHORIZONS En'!C136)</f>
        <v>250</v>
      </c>
      <c r="D136" s="52">
        <f>SUM('BUNGALOW:WIDEHORIZONS En'!D136)</f>
        <v>0</v>
      </c>
      <c r="E136" s="52">
        <f>SUM('BUNGALOW:WIDEHORIZONS En'!E136)</f>
        <v>250</v>
      </c>
      <c r="F136" s="52">
        <f>SUM('BUNGALOW:WIDEHORIZONS En'!F136)</f>
        <v>0</v>
      </c>
      <c r="G136" s="52">
        <f>SUM('BUNGALOW:WIDEHORIZONS En'!G136)</f>
        <v>250</v>
      </c>
      <c r="H136" s="121"/>
      <c r="I136" s="121"/>
      <c r="J136" s="8"/>
      <c r="K136" s="106">
        <f t="shared" si="14"/>
        <v>6.5811232505638951E-6</v>
      </c>
      <c r="M136" s="107">
        <f t="shared" si="16"/>
        <v>1.1354398012526172E-3</v>
      </c>
    </row>
    <row r="137" spans="1:13">
      <c r="A137" s="83">
        <v>440.5</v>
      </c>
      <c r="B137" s="4" t="s">
        <v>155</v>
      </c>
      <c r="C137" s="52">
        <f>SUM('BUNGALOW:WIDEHORIZONS En'!C137)</f>
        <v>833.39</v>
      </c>
      <c r="D137" s="52">
        <f>SUM('BUNGALOW:WIDEHORIZONS En'!D137)</f>
        <v>0</v>
      </c>
      <c r="E137" s="52">
        <f>SUM('BUNGALOW:WIDEHORIZONS En'!E137)</f>
        <v>833.39</v>
      </c>
      <c r="F137" s="52">
        <f>SUM('BUNGALOW:WIDEHORIZONS En'!F137)</f>
        <v>0</v>
      </c>
      <c r="G137" s="52">
        <f>SUM('BUNGALOW:WIDEHORIZONS En'!G137)</f>
        <v>833.39</v>
      </c>
      <c r="H137" s="121"/>
      <c r="I137" s="121"/>
      <c r="J137" s="8"/>
      <c r="K137" s="106">
        <f t="shared" si="14"/>
        <v>2.1938569223149778E-5</v>
      </c>
      <c r="M137" s="107">
        <f t="shared" si="16"/>
        <v>3.7850567038636746E-3</v>
      </c>
    </row>
    <row r="138" spans="1:13">
      <c r="A138" s="83">
        <v>490</v>
      </c>
      <c r="B138" s="7" t="s">
        <v>155</v>
      </c>
      <c r="C138" s="52">
        <f>SUM('BUNGALOW:WIDEHORIZONS En'!C138)</f>
        <v>26575</v>
      </c>
      <c r="D138" s="52">
        <f>SUM('BUNGALOW:WIDEHORIZONS En'!D138)</f>
        <v>0</v>
      </c>
      <c r="E138" s="52">
        <f>SUM('BUNGALOW:WIDEHORIZONS En'!E138)</f>
        <v>26575</v>
      </c>
      <c r="F138" s="52">
        <f>SUM('BUNGALOW:WIDEHORIZONS En'!F138)</f>
        <v>0</v>
      </c>
      <c r="G138" s="52">
        <f>SUM('BUNGALOW:WIDEHORIZONS En'!G138)</f>
        <v>26575</v>
      </c>
      <c r="H138" s="121"/>
      <c r="I138" s="121"/>
      <c r="J138" s="8"/>
      <c r="K138" s="106">
        <f t="shared" si="14"/>
        <v>6.9957340153494201E-4</v>
      </c>
      <c r="M138" s="107">
        <f t="shared" si="16"/>
        <v>0.12069725087315321</v>
      </c>
    </row>
    <row r="139" spans="1:13" ht="21" customHeight="1">
      <c r="A139" s="83"/>
      <c r="B139" s="47" t="s">
        <v>71</v>
      </c>
      <c r="C139" s="52">
        <f>SUM(C121:C138)</f>
        <v>6664883.9900000002</v>
      </c>
      <c r="D139" s="52">
        <f>SUM(D121:D138)</f>
        <v>602986.38</v>
      </c>
      <c r="E139" s="52">
        <f>SUM(E121:E138)</f>
        <v>7267870.3700000001</v>
      </c>
      <c r="F139" s="52">
        <f>SUM(F121:F138)</f>
        <v>-18040</v>
      </c>
      <c r="G139" s="52">
        <f>SUM(G121:G138)</f>
        <v>7249830.3700000001</v>
      </c>
      <c r="H139" s="121"/>
      <c r="I139" s="121"/>
      <c r="J139" s="8"/>
      <c r="K139" s="106">
        <f t="shared" si="14"/>
        <v>0.19084810884260497</v>
      </c>
      <c r="L139" s="65"/>
      <c r="M139" s="107">
        <f>G139/$G$198</f>
        <v>32.92698381771195</v>
      </c>
    </row>
    <row r="140" spans="1:13">
      <c r="C140" s="39"/>
      <c r="D140" s="39"/>
      <c r="E140" s="39"/>
      <c r="F140" s="39"/>
      <c r="G140" s="39"/>
      <c r="H140" s="121"/>
      <c r="I140" s="121"/>
      <c r="J140" s="9"/>
      <c r="K140" s="12"/>
      <c r="M140" s="13"/>
    </row>
    <row r="141" spans="1:13">
      <c r="A141" s="83" t="s">
        <v>105</v>
      </c>
      <c r="B141" s="7" t="s">
        <v>72</v>
      </c>
      <c r="C141" s="1"/>
      <c r="D141" s="1"/>
      <c r="E141" s="1"/>
      <c r="F141" s="1"/>
      <c r="G141" s="1"/>
      <c r="H141" s="134"/>
      <c r="I141" s="134"/>
      <c r="J141" s="9"/>
      <c r="K141" s="12"/>
      <c r="M141" s="13"/>
    </row>
    <row r="142" spans="1:13">
      <c r="A142" s="83" t="s">
        <v>112</v>
      </c>
      <c r="B142" s="7" t="s">
        <v>73</v>
      </c>
      <c r="C142" s="52">
        <f>SUM('BUNGALOW:WIDEHORIZONS En'!C142)</f>
        <v>725543</v>
      </c>
      <c r="D142" s="52">
        <f>SUM('BUNGALOW:WIDEHORIZONS En'!D142)</f>
        <v>5342.03</v>
      </c>
      <c r="E142" s="52">
        <f>SUM('BUNGALOW:WIDEHORIZONS En'!E142)</f>
        <v>730885.03</v>
      </c>
      <c r="F142" s="52">
        <f>SUM('BUNGALOW:WIDEHORIZONS En'!F142)</f>
        <v>0</v>
      </c>
      <c r="G142" s="52">
        <f>SUM('BUNGALOW:WIDEHORIZONS En'!G142)</f>
        <v>730885.03</v>
      </c>
      <c r="H142" s="298">
        <f>SUM('BUNGALOW:WIDEHORIZONS En'!J142)</f>
        <v>25194.85</v>
      </c>
      <c r="I142" s="298">
        <f>SUM('BUNGALOW:WIDEHORIZONS En'!K142)</f>
        <v>26249.760000000002</v>
      </c>
      <c r="J142" s="8"/>
      <c r="K142" s="106">
        <f t="shared" ref="K142:K147" si="17">G142/$G$183</f>
        <v>1.9240177857688359E-2</v>
      </c>
      <c r="M142" s="107">
        <f t="shared" ref="M142:M147" si="18">G142/$G$198</f>
        <v>3.3195038128068526</v>
      </c>
    </row>
    <row r="143" spans="1:13">
      <c r="A143" s="83" t="s">
        <v>113</v>
      </c>
      <c r="B143" s="7" t="s">
        <v>41</v>
      </c>
      <c r="C143" s="52">
        <f>SUM('BUNGALOW:WIDEHORIZONS En'!C143)</f>
        <v>88621.53</v>
      </c>
      <c r="D143" s="52">
        <f>SUM('BUNGALOW:WIDEHORIZONS En'!D143)</f>
        <v>59906.82</v>
      </c>
      <c r="E143" s="52">
        <f>SUM('BUNGALOW:WIDEHORIZONS En'!E143)</f>
        <v>148528.35</v>
      </c>
      <c r="F143" s="52">
        <f>SUM('BUNGALOW:WIDEHORIZONS En'!F143)</f>
        <v>0</v>
      </c>
      <c r="G143" s="52">
        <f>SUM('BUNGALOW:WIDEHORIZONS En'!G143)</f>
        <v>148528.35</v>
      </c>
      <c r="H143" s="121"/>
      <c r="I143" s="121"/>
      <c r="J143" s="8"/>
      <c r="K143" s="106">
        <f t="shared" si="17"/>
        <v>3.9099335102115674E-3</v>
      </c>
      <c r="M143" s="107">
        <f t="shared" si="18"/>
        <v>0.67458000081751668</v>
      </c>
    </row>
    <row r="144" spans="1:13">
      <c r="A144" s="83">
        <v>110</v>
      </c>
      <c r="B144" s="7" t="s">
        <v>258</v>
      </c>
      <c r="C144" s="52">
        <f>SUM('BUNGALOW:WIDEHORIZONS En'!C144)</f>
        <v>39896.82</v>
      </c>
      <c r="D144" s="52">
        <f>SUM('BUNGALOW:WIDEHORIZONS En'!D144)</f>
        <v>2573</v>
      </c>
      <c r="E144" s="52">
        <f>SUM('BUNGALOW:WIDEHORIZONS En'!E144)</f>
        <v>42469.82</v>
      </c>
      <c r="F144" s="52">
        <f>SUM('BUNGALOW:WIDEHORIZONS En'!F144)</f>
        <v>0</v>
      </c>
      <c r="G144" s="52">
        <f>SUM('BUNGALOW:WIDEHORIZONS En'!G144)</f>
        <v>42469.82</v>
      </c>
      <c r="H144" s="121"/>
      <c r="I144" s="121"/>
      <c r="J144" s="8"/>
      <c r="K144" s="106">
        <f t="shared" si="17"/>
        <v>1.117996479397054E-3</v>
      </c>
      <c r="M144" s="107">
        <f t="shared" si="18"/>
        <v>0.19288769592013771</v>
      </c>
    </row>
    <row r="145" spans="1:13">
      <c r="A145" s="83" t="s">
        <v>93</v>
      </c>
      <c r="B145" s="7" t="s">
        <v>53</v>
      </c>
      <c r="C145" s="52">
        <f>SUM('BUNGALOW:WIDEHORIZONS En'!C145)</f>
        <v>29509.1</v>
      </c>
      <c r="D145" s="52">
        <f>SUM('BUNGALOW:WIDEHORIZONS En'!D145)</f>
        <v>179</v>
      </c>
      <c r="E145" s="52">
        <f>SUM('BUNGALOW:WIDEHORIZONS En'!E145)</f>
        <v>29688.1</v>
      </c>
      <c r="F145" s="52">
        <f>SUM('BUNGALOW:WIDEHORIZONS En'!F145)</f>
        <v>0</v>
      </c>
      <c r="G145" s="52">
        <f>SUM('BUNGALOW:WIDEHORIZONS En'!G145)</f>
        <v>29688.1</v>
      </c>
      <c r="H145" s="121"/>
      <c r="I145" s="121"/>
      <c r="J145" s="8"/>
      <c r="K145" s="106">
        <f t="shared" si="17"/>
        <v>7.815241807002638E-4</v>
      </c>
      <c r="M145" s="107">
        <f t="shared" si="18"/>
        <v>0.1348362014542713</v>
      </c>
    </row>
    <row r="146" spans="1:13">
      <c r="A146" s="83" t="s">
        <v>106</v>
      </c>
      <c r="B146" s="7" t="s">
        <v>74</v>
      </c>
      <c r="C146" s="52">
        <f>SUM('BUNGALOW:WIDEHORIZONS En'!C146)</f>
        <v>49291</v>
      </c>
      <c r="D146" s="52">
        <f>SUM('BUNGALOW:WIDEHORIZONS En'!D146)</f>
        <v>-62</v>
      </c>
      <c r="E146" s="52">
        <f>SUM('BUNGALOW:WIDEHORIZONS En'!E146)</f>
        <v>49229</v>
      </c>
      <c r="F146" s="52">
        <f>SUM('BUNGALOW:WIDEHORIZONS En'!F146)</f>
        <v>0</v>
      </c>
      <c r="G146" s="52">
        <f>SUM('BUNGALOW:WIDEHORIZONS En'!G146)</f>
        <v>49229</v>
      </c>
      <c r="H146" s="121"/>
      <c r="I146" s="121"/>
      <c r="J146" s="8"/>
      <c r="K146" s="106">
        <f t="shared" si="17"/>
        <v>1.2959284660080399E-3</v>
      </c>
      <c r="M146" s="107">
        <f t="shared" si="18"/>
        <v>0.22358626390346037</v>
      </c>
    </row>
    <row r="147" spans="1:13" ht="20.25" customHeight="1">
      <c r="A147" s="83"/>
      <c r="B147" s="47" t="s">
        <v>303</v>
      </c>
      <c r="C147" s="52">
        <f>SUM(C142:C146)</f>
        <v>932861.45</v>
      </c>
      <c r="D147" s="52">
        <f>SUM(D142:D146)</f>
        <v>67938.850000000006</v>
      </c>
      <c r="E147" s="52">
        <f>SUM(E142:E146)</f>
        <v>1000800.2999999999</v>
      </c>
      <c r="F147" s="52">
        <f>SUM(F142:F146)</f>
        <v>0</v>
      </c>
      <c r="G147" s="52">
        <f>SUM(G142:G146)</f>
        <v>1000800.2999999999</v>
      </c>
      <c r="H147" s="121"/>
      <c r="I147" s="121"/>
      <c r="J147" s="8"/>
      <c r="K147" s="106">
        <f t="shared" si="17"/>
        <v>2.6345560494005282E-2</v>
      </c>
      <c r="L147" s="65"/>
      <c r="M147" s="107">
        <f t="shared" si="18"/>
        <v>4.5453939749022387</v>
      </c>
    </row>
    <row r="148" spans="1:13">
      <c r="C148" s="39"/>
      <c r="D148" s="39"/>
      <c r="E148" s="39"/>
      <c r="F148" s="39"/>
      <c r="G148" s="39"/>
      <c r="H148" s="121"/>
      <c r="I148" s="121"/>
      <c r="J148" s="9"/>
      <c r="K148" s="12"/>
      <c r="M148" s="13"/>
    </row>
    <row r="149" spans="1:13">
      <c r="A149" s="83" t="s">
        <v>137</v>
      </c>
      <c r="B149" s="7" t="s">
        <v>75</v>
      </c>
      <c r="C149" s="1"/>
      <c r="D149" s="1"/>
      <c r="E149" s="1"/>
      <c r="F149" s="1"/>
      <c r="G149" s="1"/>
      <c r="H149" s="121"/>
      <c r="I149" s="121"/>
      <c r="J149" s="9"/>
      <c r="K149" s="12"/>
      <c r="M149" s="13"/>
    </row>
    <row r="150" spans="1:13">
      <c r="A150" s="83" t="s">
        <v>112</v>
      </c>
      <c r="B150" s="7" t="s">
        <v>40</v>
      </c>
      <c r="C150" s="52">
        <f>SUM('BUNGALOW:WIDEHORIZONS En'!C150)</f>
        <v>8051452.0499999998</v>
      </c>
      <c r="D150" s="52">
        <f>SUM('BUNGALOW:WIDEHORIZONS En'!D150)</f>
        <v>37071.279999999992</v>
      </c>
      <c r="E150" s="52">
        <f>SUM('BUNGALOW:WIDEHORIZONS En'!E150)</f>
        <v>8088523.3300000001</v>
      </c>
      <c r="F150" s="52">
        <f>SUM('BUNGALOW:WIDEHORIZONS En'!F150)</f>
        <v>0</v>
      </c>
      <c r="G150" s="52">
        <f>SUM('BUNGALOW:WIDEHORIZONS En'!G150)</f>
        <v>8088523.3300000001</v>
      </c>
      <c r="H150" s="298">
        <f>SUM('BUNGALOW:WIDEHORIZONS En'!J150)</f>
        <v>579061.69000000006</v>
      </c>
      <c r="I150" s="298">
        <f>SUM('BUNGALOW:WIDEHORIZONS En'!K150)</f>
        <v>606448.1</v>
      </c>
      <c r="J150" s="8"/>
      <c r="K150" s="106">
        <f>G150/$G$183</f>
        <v>0.21292627579916601</v>
      </c>
      <c r="M150" s="107">
        <f>G150/$G$198</f>
        <v>36.736125288969433</v>
      </c>
    </row>
    <row r="151" spans="1:13">
      <c r="A151" s="83" t="s">
        <v>113</v>
      </c>
      <c r="B151" s="7" t="s">
        <v>76</v>
      </c>
      <c r="C151" s="52">
        <f>SUM('BUNGALOW:WIDEHORIZONS En'!C151)</f>
        <v>234384.16</v>
      </c>
      <c r="D151" s="52">
        <f>SUM('BUNGALOW:WIDEHORIZONS En'!D151)</f>
        <v>1094726.6299999999</v>
      </c>
      <c r="E151" s="52">
        <f>SUM('BUNGALOW:WIDEHORIZONS En'!E151)</f>
        <v>1329110.79</v>
      </c>
      <c r="F151" s="52">
        <f>SUM('BUNGALOW:WIDEHORIZONS En'!F151)</f>
        <v>0</v>
      </c>
      <c r="G151" s="52">
        <f>SUM('BUNGALOW:WIDEHORIZONS En'!G151)</f>
        <v>1329110.79</v>
      </c>
      <c r="H151" s="121"/>
      <c r="I151" s="121"/>
      <c r="J151" s="8"/>
      <c r="K151" s="106">
        <f t="shared" ref="K151:K163" si="19">G151/$G$183</f>
        <v>3.4988167690577388E-2</v>
      </c>
      <c r="M151" s="107">
        <f t="shared" ref="M151:M163" si="20">G151/$G$198</f>
        <v>6.0365011649612361</v>
      </c>
    </row>
    <row r="152" spans="1:13">
      <c r="A152" s="83">
        <v>110</v>
      </c>
      <c r="B152" s="7" t="s">
        <v>331</v>
      </c>
      <c r="C152" s="52">
        <f>SUM('BUNGALOW:WIDEHORIZONS En'!C152)</f>
        <v>82614.64</v>
      </c>
      <c r="D152" s="52">
        <f>SUM('BUNGALOW:WIDEHORIZONS En'!D152)</f>
        <v>3958</v>
      </c>
      <c r="E152" s="52">
        <f>SUM('BUNGALOW:WIDEHORIZONS En'!E152)</f>
        <v>86572.64</v>
      </c>
      <c r="F152" s="52">
        <f>SUM('BUNGALOW:WIDEHORIZONS En'!F152)</f>
        <v>-22266</v>
      </c>
      <c r="G152" s="52">
        <f>SUM('BUNGALOW:WIDEHORIZONS En'!G152)</f>
        <v>64306.64</v>
      </c>
      <c r="H152" s="121"/>
      <c r="I152" s="121"/>
      <c r="J152" s="8"/>
      <c r="K152" s="106">
        <f t="shared" si="19"/>
        <v>1.6928396946785688E-3</v>
      </c>
      <c r="M152" s="107">
        <f t="shared" si="20"/>
        <v>0.29206527416329442</v>
      </c>
    </row>
    <row r="153" spans="1:13">
      <c r="A153" s="83" t="s">
        <v>93</v>
      </c>
      <c r="B153" s="7" t="s">
        <v>77</v>
      </c>
      <c r="C153" s="52">
        <f>SUM('BUNGALOW:WIDEHORIZONS En'!C153)</f>
        <v>58195.839999999997</v>
      </c>
      <c r="D153" s="52">
        <f>SUM('BUNGALOW:WIDEHORIZONS En'!D153)</f>
        <v>0</v>
      </c>
      <c r="E153" s="52">
        <f>SUM('BUNGALOW:WIDEHORIZONS En'!E153)</f>
        <v>58195.839999999997</v>
      </c>
      <c r="F153" s="52">
        <f>SUM('BUNGALOW:WIDEHORIZONS En'!F153)</f>
        <v>0</v>
      </c>
      <c r="G153" s="52">
        <f>SUM('BUNGALOW:WIDEHORIZONS En'!G153)</f>
        <v>58195.839999999997</v>
      </c>
      <c r="H153" s="137"/>
      <c r="I153" s="138"/>
      <c r="J153" s="8"/>
      <c r="K153" s="106">
        <f t="shared" si="19"/>
        <v>1.5319759828403853E-3</v>
      </c>
      <c r="M153" s="107">
        <f t="shared" si="20"/>
        <v>0.26431149201331644</v>
      </c>
    </row>
    <row r="154" spans="1:13">
      <c r="A154" s="83" t="s">
        <v>138</v>
      </c>
      <c r="B154" s="7" t="s">
        <v>78</v>
      </c>
      <c r="C154" s="52">
        <f>SUM('BUNGALOW:WIDEHORIZONS En'!C154)</f>
        <v>42959</v>
      </c>
      <c r="D154" s="52">
        <f>SUM('BUNGALOW:WIDEHORIZONS En'!D154)</f>
        <v>443</v>
      </c>
      <c r="E154" s="52">
        <f>SUM('BUNGALOW:WIDEHORIZONS En'!E154)</f>
        <v>43402</v>
      </c>
      <c r="F154" s="52">
        <f>SUM('BUNGALOW:WIDEHORIZONS En'!F154)</f>
        <v>0</v>
      </c>
      <c r="G154" s="52">
        <f>SUM('BUNGALOW:WIDEHORIZONS En'!G154)</f>
        <v>43402</v>
      </c>
      <c r="H154" s="140"/>
      <c r="I154" s="134"/>
      <c r="J154" s="8"/>
      <c r="K154" s="106">
        <f t="shared" si="19"/>
        <v>1.1425356452838967E-3</v>
      </c>
      <c r="M154" s="107">
        <f t="shared" si="20"/>
        <v>0.19712143301586438</v>
      </c>
    </row>
    <row r="155" spans="1:13">
      <c r="A155" s="83" t="s">
        <v>139</v>
      </c>
      <c r="B155" s="7" t="s">
        <v>79</v>
      </c>
      <c r="C155" s="52">
        <f>SUM('BUNGALOW:WIDEHORIZONS En'!C155)</f>
        <v>28953</v>
      </c>
      <c r="D155" s="52">
        <f>SUM('BUNGALOW:WIDEHORIZONS En'!D155)</f>
        <v>0</v>
      </c>
      <c r="E155" s="52">
        <f>SUM('BUNGALOW:WIDEHORIZONS En'!E155)</f>
        <v>28953</v>
      </c>
      <c r="F155" s="52">
        <f>SUM('BUNGALOW:WIDEHORIZONS En'!F155)</f>
        <v>0</v>
      </c>
      <c r="G155" s="52">
        <f>SUM('BUNGALOW:WIDEHORIZONS En'!G155)</f>
        <v>28953</v>
      </c>
      <c r="H155" s="137"/>
      <c r="I155" s="138"/>
      <c r="J155" s="8"/>
      <c r="K155" s="106">
        <f t="shared" si="19"/>
        <v>7.6217304589430582E-4</v>
      </c>
      <c r="M155" s="107">
        <f t="shared" si="20"/>
        <v>0.1314975542626681</v>
      </c>
    </row>
    <row r="156" spans="1:13">
      <c r="A156" s="83" t="s">
        <v>140</v>
      </c>
      <c r="B156" s="7" t="s">
        <v>80</v>
      </c>
      <c r="C156" s="52">
        <f>SUM('BUNGALOW:WIDEHORIZONS En'!C156)</f>
        <v>3432</v>
      </c>
      <c r="D156" s="52">
        <f>SUM('BUNGALOW:WIDEHORIZONS En'!D156)</f>
        <v>0</v>
      </c>
      <c r="E156" s="52">
        <f>SUM('BUNGALOW:WIDEHORIZONS En'!E156)</f>
        <v>3432</v>
      </c>
      <c r="F156" s="52">
        <f>SUM('BUNGALOW:WIDEHORIZONS En'!F156)</f>
        <v>0</v>
      </c>
      <c r="G156" s="52">
        <f>SUM('BUNGALOW:WIDEHORIZONS En'!G156)</f>
        <v>3432</v>
      </c>
      <c r="H156" s="140"/>
      <c r="I156" s="134"/>
      <c r="J156" s="8"/>
      <c r="K156" s="106">
        <f t="shared" si="19"/>
        <v>9.034565998374115E-5</v>
      </c>
      <c r="M156" s="107">
        <f t="shared" si="20"/>
        <v>1.5587317591595928E-2</v>
      </c>
    </row>
    <row r="157" spans="1:13">
      <c r="A157" s="83">
        <v>316</v>
      </c>
      <c r="B157" s="7" t="s">
        <v>81</v>
      </c>
      <c r="C157" s="52">
        <f>SUM('BUNGALOW:WIDEHORIZONS En'!C157)</f>
        <v>34049</v>
      </c>
      <c r="D157" s="52">
        <f>SUM('BUNGALOW:WIDEHORIZONS En'!D157)</f>
        <v>0</v>
      </c>
      <c r="E157" s="52">
        <f>SUM('BUNGALOW:WIDEHORIZONS En'!E157)</f>
        <v>34049</v>
      </c>
      <c r="F157" s="52">
        <f>SUM('BUNGALOW:WIDEHORIZONS En'!F157)</f>
        <v>0</v>
      </c>
      <c r="G157" s="52">
        <f>SUM('BUNGALOW:WIDEHORIZONS En'!G157)</f>
        <v>34049</v>
      </c>
      <c r="H157" s="137"/>
      <c r="I157" s="138"/>
      <c r="J157" s="8"/>
      <c r="K157" s="106">
        <f t="shared" si="19"/>
        <v>8.963226622338002E-4</v>
      </c>
      <c r="M157" s="107">
        <f t="shared" si="20"/>
        <v>0.15464235917140146</v>
      </c>
    </row>
    <row r="158" spans="1:13">
      <c r="A158" s="83">
        <v>317</v>
      </c>
      <c r="B158" s="7" t="s">
        <v>82</v>
      </c>
      <c r="C158" s="52">
        <f>SUM('BUNGALOW:WIDEHORIZONS En'!C158)</f>
        <v>34889.5</v>
      </c>
      <c r="D158" s="52">
        <f>SUM('BUNGALOW:WIDEHORIZONS En'!D158)</f>
        <v>0</v>
      </c>
      <c r="E158" s="52">
        <f>SUM('BUNGALOW:WIDEHORIZONS En'!E158)</f>
        <v>34889.5</v>
      </c>
      <c r="F158" s="52">
        <f>SUM('BUNGALOW:WIDEHORIZONS En'!F158)</f>
        <v>0</v>
      </c>
      <c r="G158" s="52">
        <f>SUM('BUNGALOW:WIDEHORIZONS En'!G158)</f>
        <v>34889.5</v>
      </c>
      <c r="H158" s="140"/>
      <c r="I158" s="134"/>
      <c r="J158" s="8"/>
      <c r="K158" s="106">
        <f t="shared" si="19"/>
        <v>9.1844839860219605E-4</v>
      </c>
      <c r="M158" s="107">
        <f t="shared" si="20"/>
        <v>0.15845970778321275</v>
      </c>
    </row>
    <row r="159" spans="1:13">
      <c r="A159" s="83" t="s">
        <v>141</v>
      </c>
      <c r="B159" s="7" t="s">
        <v>179</v>
      </c>
      <c r="C159" s="52">
        <f>SUM('BUNGALOW:WIDEHORIZONS En'!C159)</f>
        <v>2430662.46</v>
      </c>
      <c r="D159" s="52">
        <f>SUM('BUNGALOW:WIDEHORIZONS En'!D159)</f>
        <v>-205342</v>
      </c>
      <c r="E159" s="52">
        <f>SUM('BUNGALOW:WIDEHORIZONS En'!E159)</f>
        <v>2225320.46</v>
      </c>
      <c r="F159" s="52">
        <f>SUM('BUNGALOW:WIDEHORIZONS En'!F159)</f>
        <v>22266</v>
      </c>
      <c r="G159" s="52">
        <f>SUM('BUNGALOW:WIDEHORIZONS En'!G159)</f>
        <v>2247586.46</v>
      </c>
      <c r="H159" s="137"/>
      <c r="I159" s="138"/>
      <c r="J159" s="8"/>
      <c r="K159" s="106">
        <f t="shared" si="19"/>
        <v>5.9166574038234387E-2</v>
      </c>
      <c r="M159" s="107">
        <f t="shared" si="20"/>
        <v>10.207996493761893</v>
      </c>
    </row>
    <row r="160" spans="1:13">
      <c r="A160" s="83" t="s">
        <v>142</v>
      </c>
      <c r="B160" s="7" t="s">
        <v>83</v>
      </c>
      <c r="C160" s="52">
        <f>SUM('BUNGALOW:WIDEHORIZONS En'!C160)</f>
        <v>596570.18999999994</v>
      </c>
      <c r="D160" s="52">
        <f>SUM('BUNGALOW:WIDEHORIZONS En'!D160)</f>
        <v>0</v>
      </c>
      <c r="E160" s="52">
        <f>SUM('BUNGALOW:WIDEHORIZONS En'!E160)</f>
        <v>596570.18999999994</v>
      </c>
      <c r="F160" s="52">
        <f>SUM('BUNGALOW:WIDEHORIZONS En'!F160)</f>
        <v>0</v>
      </c>
      <c r="G160" s="52">
        <f>SUM('BUNGALOW:WIDEHORIZONS En'!G160)</f>
        <v>596570.18999999994</v>
      </c>
      <c r="H160" s="134"/>
      <c r="I160" s="134"/>
      <c r="J160" s="8"/>
      <c r="K160" s="106">
        <f t="shared" si="19"/>
        <v>1.5704407792009281E-2</v>
      </c>
      <c r="M160" s="107">
        <f t="shared" si="20"/>
        <v>2.7094781518673439</v>
      </c>
    </row>
    <row r="161" spans="1:13">
      <c r="A161" s="83" t="s">
        <v>143</v>
      </c>
      <c r="B161" s="7" t="s">
        <v>84</v>
      </c>
      <c r="C161" s="52">
        <f>SUM('BUNGALOW:WIDEHORIZONS En'!C161)</f>
        <v>498</v>
      </c>
      <c r="D161" s="52">
        <f>SUM('BUNGALOW:WIDEHORIZONS En'!D161)</f>
        <v>0</v>
      </c>
      <c r="E161" s="52">
        <f>SUM('BUNGALOW:WIDEHORIZONS En'!E161)</f>
        <v>498</v>
      </c>
      <c r="F161" s="52">
        <f>SUM('BUNGALOW:WIDEHORIZONS En'!F161)</f>
        <v>0</v>
      </c>
      <c r="G161" s="52">
        <f>SUM('BUNGALOW:WIDEHORIZONS En'!G161)</f>
        <v>498</v>
      </c>
      <c r="H161" s="121"/>
      <c r="I161" s="121"/>
      <c r="J161" s="8"/>
      <c r="K161" s="106">
        <f t="shared" si="19"/>
        <v>1.3109597515123279E-5</v>
      </c>
      <c r="M161" s="107">
        <f t="shared" si="20"/>
        <v>2.2617960840952134E-3</v>
      </c>
    </row>
    <row r="162" spans="1:13">
      <c r="A162" s="83" t="s">
        <v>144</v>
      </c>
      <c r="B162" s="7" t="s">
        <v>85</v>
      </c>
      <c r="C162" s="52">
        <f>SUM('BUNGALOW:WIDEHORIZONS En'!C162)</f>
        <v>46383.270000000004</v>
      </c>
      <c r="D162" s="52">
        <f>SUM('BUNGALOW:WIDEHORIZONS En'!D162)</f>
        <v>0</v>
      </c>
      <c r="E162" s="52">
        <f>SUM('BUNGALOW:WIDEHORIZONS En'!E162)</f>
        <v>46383.270000000004</v>
      </c>
      <c r="F162" s="52">
        <f>SUM('BUNGALOW:WIDEHORIZONS En'!F162)</f>
        <v>0</v>
      </c>
      <c r="G162" s="52">
        <f>SUM('BUNGALOW:WIDEHORIZONS En'!G162)</f>
        <v>46383.270000000004</v>
      </c>
      <c r="H162" s="121"/>
      <c r="I162" s="121"/>
      <c r="J162" s="8"/>
      <c r="K162" s="106">
        <f t="shared" si="19"/>
        <v>1.2210160665367313E-3</v>
      </c>
      <c r="M162" s="107">
        <f t="shared" si="20"/>
        <v>0.21066164348098596</v>
      </c>
    </row>
    <row r="163" spans="1:13">
      <c r="A163" s="83">
        <v>490</v>
      </c>
      <c r="B163" s="7" t="s">
        <v>155</v>
      </c>
      <c r="C163" s="52">
        <f>SUM('BUNGALOW:WIDEHORIZONS En'!C163)</f>
        <v>72494</v>
      </c>
      <c r="D163" s="52">
        <f>SUM('BUNGALOW:WIDEHORIZONS En'!D163)</f>
        <v>-3752</v>
      </c>
      <c r="E163" s="52">
        <f>SUM('BUNGALOW:WIDEHORIZONS En'!E163)</f>
        <v>68742</v>
      </c>
      <c r="F163" s="52">
        <f>SUM('BUNGALOW:WIDEHORIZONS En'!F163)</f>
        <v>0</v>
      </c>
      <c r="G163" s="52">
        <f>SUM('BUNGALOW:WIDEHORIZONS En'!G163)</f>
        <v>68742</v>
      </c>
      <c r="H163" s="121"/>
      <c r="I163" s="121"/>
      <c r="J163" s="8"/>
      <c r="K163" s="106">
        <f t="shared" si="19"/>
        <v>1.8095982979610531E-3</v>
      </c>
      <c r="M163" s="107">
        <f t="shared" si="20"/>
        <v>0.31220961127082963</v>
      </c>
    </row>
    <row r="164" spans="1:13" ht="21.75" customHeight="1">
      <c r="A164" s="83"/>
      <c r="B164" s="47" t="s">
        <v>86</v>
      </c>
      <c r="C164" s="52">
        <f>SUM(C150:C163)</f>
        <v>11717537.109999998</v>
      </c>
      <c r="D164" s="52">
        <f>SUM(D150:D163)</f>
        <v>927104.90999999992</v>
      </c>
      <c r="E164" s="52">
        <f>SUM(E150:E163)</f>
        <v>12644642.020000001</v>
      </c>
      <c r="F164" s="52">
        <f>SUM(F150:F163)</f>
        <v>0</v>
      </c>
      <c r="G164" s="52">
        <f>SUM(G150:G163)</f>
        <v>12644642.020000001</v>
      </c>
      <c r="H164" s="121"/>
      <c r="I164" s="121"/>
      <c r="J164" s="8"/>
      <c r="K164" s="106">
        <f>G164/$G$183</f>
        <v>0.33286379037151687</v>
      </c>
      <c r="M164" s="107">
        <f>G164/$G$198</f>
        <v>57.428919288397175</v>
      </c>
    </row>
    <row r="165" spans="1:13">
      <c r="C165" s="39"/>
      <c r="D165" s="39"/>
      <c r="E165" s="39"/>
      <c r="F165" s="39"/>
      <c r="G165" s="39"/>
      <c r="H165" s="121"/>
      <c r="I165" s="121"/>
      <c r="J165" s="9"/>
      <c r="K165" s="12"/>
      <c r="M165" s="13"/>
    </row>
    <row r="166" spans="1:13" s="89" customFormat="1">
      <c r="A166" s="42" t="s">
        <v>276</v>
      </c>
      <c r="B166" s="54" t="s">
        <v>277</v>
      </c>
      <c r="C166" s="85"/>
      <c r="D166" s="85"/>
      <c r="E166" s="85"/>
      <c r="F166" s="85"/>
      <c r="G166" s="86"/>
      <c r="H166" s="141"/>
      <c r="I166" s="141"/>
      <c r="J166" s="87"/>
      <c r="K166" s="88"/>
    </row>
    <row r="167" spans="1:13" s="89" customFormat="1">
      <c r="A167" s="42" t="s">
        <v>198</v>
      </c>
      <c r="B167" s="43" t="s">
        <v>278</v>
      </c>
      <c r="C167" s="52">
        <f>SUM('BUNGALOW:WIDEHORIZONS En'!C167)</f>
        <v>0</v>
      </c>
      <c r="D167" s="52">
        <f>SUM('BUNGALOW:WIDEHORIZONS En'!D167)</f>
        <v>0</v>
      </c>
      <c r="E167" s="52">
        <f>SUM('BUNGALOW:WIDEHORIZONS En'!E167)</f>
        <v>0</v>
      </c>
      <c r="F167" s="52">
        <f>SUM('BUNGALOW:WIDEHORIZONS En'!F167)</f>
        <v>0</v>
      </c>
      <c r="G167" s="52">
        <f>SUM('BUNGALOW:WIDEHORIZONS En'!G167)</f>
        <v>0</v>
      </c>
      <c r="H167" s="298">
        <f>SUM('BUNGALOW:WIDEHORIZONS En'!J167)</f>
        <v>0</v>
      </c>
      <c r="I167" s="298">
        <f>SUM('BUNGALOW:WIDEHORIZONS En'!K167)</f>
        <v>0</v>
      </c>
      <c r="K167" s="106">
        <f t="shared" ref="K167:K183" si="21">G167/$G$183</f>
        <v>0</v>
      </c>
      <c r="L167" s="20"/>
      <c r="M167" s="107">
        <f t="shared" ref="M167:M181" si="22">G167/$G$198</f>
        <v>0</v>
      </c>
    </row>
    <row r="168" spans="1:13" s="89" customFormat="1">
      <c r="A168" s="42" t="s">
        <v>279</v>
      </c>
      <c r="B168" s="43" t="s">
        <v>312</v>
      </c>
      <c r="C168" s="52">
        <f>SUM('BUNGALOW:WIDEHORIZONS En'!C168)</f>
        <v>0</v>
      </c>
      <c r="D168" s="52">
        <f>SUM('BUNGALOW:WIDEHORIZONS En'!D168)</f>
        <v>0</v>
      </c>
      <c r="E168" s="52">
        <f>SUM('BUNGALOW:WIDEHORIZONS En'!E168)</f>
        <v>0</v>
      </c>
      <c r="F168" s="52">
        <f>SUM('BUNGALOW:WIDEHORIZONS En'!F168)</f>
        <v>0</v>
      </c>
      <c r="G168" s="52">
        <f>SUM('BUNGALOW:WIDEHORIZONS En'!G168)</f>
        <v>0</v>
      </c>
      <c r="H168" s="141"/>
      <c r="I168" s="142"/>
      <c r="J168" s="90"/>
      <c r="K168" s="106">
        <f t="shared" si="21"/>
        <v>0</v>
      </c>
      <c r="L168" s="20"/>
      <c r="M168" s="107">
        <f t="shared" si="22"/>
        <v>0</v>
      </c>
    </row>
    <row r="169" spans="1:13" s="89" customFormat="1">
      <c r="A169" s="42" t="s">
        <v>280</v>
      </c>
      <c r="B169" s="44" t="s">
        <v>281</v>
      </c>
      <c r="C169" s="52">
        <f>SUM('BUNGALOW:WIDEHORIZONS En'!C169)</f>
        <v>0</v>
      </c>
      <c r="D169" s="52">
        <f>SUM('BUNGALOW:WIDEHORIZONS En'!D169)</f>
        <v>0</v>
      </c>
      <c r="E169" s="52">
        <f>SUM('BUNGALOW:WIDEHORIZONS En'!E169)</f>
        <v>0</v>
      </c>
      <c r="F169" s="52">
        <f>SUM('BUNGALOW:WIDEHORIZONS En'!F169)</f>
        <v>0</v>
      </c>
      <c r="G169" s="52">
        <f>SUM('BUNGALOW:WIDEHORIZONS En'!G169)</f>
        <v>0</v>
      </c>
      <c r="H169" s="143"/>
      <c r="I169" s="142"/>
      <c r="J169" s="88"/>
      <c r="K169" s="106">
        <f t="shared" si="21"/>
        <v>0</v>
      </c>
      <c r="L169" s="20"/>
      <c r="M169" s="107">
        <f t="shared" si="22"/>
        <v>0</v>
      </c>
    </row>
    <row r="170" spans="1:13" s="89" customFormat="1">
      <c r="A170" s="42" t="s">
        <v>202</v>
      </c>
      <c r="B170" s="44" t="s">
        <v>282</v>
      </c>
      <c r="C170" s="52">
        <f>SUM('BUNGALOW:WIDEHORIZONS En'!C170)</f>
        <v>71736</v>
      </c>
      <c r="D170" s="52">
        <f>SUM('BUNGALOW:WIDEHORIZONS En'!D170)</f>
        <v>26144</v>
      </c>
      <c r="E170" s="52">
        <f>SUM('BUNGALOW:WIDEHORIZONS En'!E170)</f>
        <v>97880</v>
      </c>
      <c r="F170" s="52">
        <f>SUM('BUNGALOW:WIDEHORIZONS En'!F170)</f>
        <v>0</v>
      </c>
      <c r="G170" s="52">
        <f>SUM('BUNGALOW:WIDEHORIZONS En'!G170)</f>
        <v>97880</v>
      </c>
      <c r="H170" s="143"/>
      <c r="I170" s="142"/>
      <c r="J170" s="88"/>
      <c r="K170" s="106">
        <f t="shared" si="21"/>
        <v>2.576641375060776E-3</v>
      </c>
      <c r="L170" s="20"/>
      <c r="M170" s="107">
        <f t="shared" si="22"/>
        <v>0.44454739098642471</v>
      </c>
    </row>
    <row r="171" spans="1:13" s="89" customFormat="1">
      <c r="A171" s="42" t="s">
        <v>283</v>
      </c>
      <c r="B171" s="44" t="s">
        <v>284</v>
      </c>
      <c r="C171" s="52">
        <f>SUM('BUNGALOW:WIDEHORIZONS En'!C171)</f>
        <v>1042</v>
      </c>
      <c r="D171" s="52">
        <f>SUM('BUNGALOW:WIDEHORIZONS En'!D171)</f>
        <v>0</v>
      </c>
      <c r="E171" s="52">
        <f>SUM('BUNGALOW:WIDEHORIZONS En'!E171)</f>
        <v>1042</v>
      </c>
      <c r="F171" s="52">
        <f>SUM('BUNGALOW:WIDEHORIZONS En'!F171)</f>
        <v>0</v>
      </c>
      <c r="G171" s="52">
        <f>SUM('BUNGALOW:WIDEHORIZONS En'!G171)</f>
        <v>1042</v>
      </c>
      <c r="H171" s="143"/>
      <c r="I171" s="142"/>
      <c r="J171" s="88"/>
      <c r="K171" s="106">
        <f t="shared" si="21"/>
        <v>2.7430121708350314E-5</v>
      </c>
      <c r="L171" s="20"/>
      <c r="M171" s="107">
        <f t="shared" si="22"/>
        <v>4.7325130916209086E-3</v>
      </c>
    </row>
    <row r="172" spans="1:13" s="89" customFormat="1">
      <c r="A172" s="42" t="s">
        <v>285</v>
      </c>
      <c r="B172" s="44" t="s">
        <v>286</v>
      </c>
      <c r="C172" s="52">
        <f>SUM('BUNGALOW:WIDEHORIZONS En'!C172)</f>
        <v>64988</v>
      </c>
      <c r="D172" s="52">
        <f>SUM('BUNGALOW:WIDEHORIZONS En'!D172)</f>
        <v>0</v>
      </c>
      <c r="E172" s="52">
        <f>SUM('BUNGALOW:WIDEHORIZONS En'!E172)</f>
        <v>64988</v>
      </c>
      <c r="F172" s="52">
        <f>SUM('BUNGALOW:WIDEHORIZONS En'!F172)</f>
        <v>0</v>
      </c>
      <c r="G172" s="52">
        <f>SUM('BUNGALOW:WIDEHORIZONS En'!G172)</f>
        <v>64988</v>
      </c>
      <c r="H172" s="143"/>
      <c r="I172" s="142"/>
      <c r="J172" s="88"/>
      <c r="K172" s="106">
        <f t="shared" si="21"/>
        <v>1.7107761512305856E-3</v>
      </c>
      <c r="L172" s="20"/>
      <c r="M172" s="107">
        <f t="shared" si="22"/>
        <v>0.29515984721522032</v>
      </c>
    </row>
    <row r="173" spans="1:13" s="89" customFormat="1">
      <c r="A173" s="42" t="s">
        <v>287</v>
      </c>
      <c r="B173" s="44" t="s">
        <v>288</v>
      </c>
      <c r="C173" s="52">
        <f>SUM('BUNGALOW:WIDEHORIZONS En'!C173)</f>
        <v>2528</v>
      </c>
      <c r="D173" s="52">
        <f>SUM('BUNGALOW:WIDEHORIZONS En'!D173)</f>
        <v>0</v>
      </c>
      <c r="E173" s="52">
        <f>SUM('BUNGALOW:WIDEHORIZONS En'!E173)</f>
        <v>2528</v>
      </c>
      <c r="F173" s="52">
        <f>SUM('BUNGALOW:WIDEHORIZONS En'!F173)</f>
        <v>18040</v>
      </c>
      <c r="G173" s="52">
        <f>SUM('BUNGALOW:WIDEHORIZONS En'!G173)</f>
        <v>20568</v>
      </c>
      <c r="H173" s="143"/>
      <c r="I173" s="142"/>
      <c r="J173" s="88"/>
      <c r="K173" s="106">
        <f t="shared" si="21"/>
        <v>5.4144217207039271E-4</v>
      </c>
      <c r="L173" s="20"/>
      <c r="M173" s="107">
        <f t="shared" si="22"/>
        <v>9.3414903328655319E-2</v>
      </c>
    </row>
    <row r="174" spans="1:13" s="89" customFormat="1">
      <c r="A174" s="42" t="s">
        <v>289</v>
      </c>
      <c r="B174" s="44" t="s">
        <v>290</v>
      </c>
      <c r="C174" s="52">
        <f>SUM('BUNGALOW:WIDEHORIZONS En'!C174)</f>
        <v>0</v>
      </c>
      <c r="D174" s="52">
        <f>SUM('BUNGALOW:WIDEHORIZONS En'!D174)</f>
        <v>0</v>
      </c>
      <c r="E174" s="52">
        <f>SUM('BUNGALOW:WIDEHORIZONS En'!E174)</f>
        <v>0</v>
      </c>
      <c r="F174" s="52">
        <f>SUM('BUNGALOW:WIDEHORIZONS En'!F174)</f>
        <v>0</v>
      </c>
      <c r="G174" s="52">
        <f>SUM('BUNGALOW:WIDEHORIZONS En'!G174)</f>
        <v>0</v>
      </c>
      <c r="H174" s="143"/>
      <c r="I174" s="142"/>
      <c r="J174" s="88"/>
      <c r="K174" s="106">
        <f t="shared" si="21"/>
        <v>0</v>
      </c>
      <c r="L174" s="20"/>
      <c r="M174" s="107">
        <f t="shared" si="22"/>
        <v>0</v>
      </c>
    </row>
    <row r="175" spans="1:13" s="89" customFormat="1">
      <c r="A175" s="42" t="s">
        <v>291</v>
      </c>
      <c r="B175" s="44" t="s">
        <v>292</v>
      </c>
      <c r="C175" s="52">
        <f>SUM('BUNGALOW:WIDEHORIZONS En'!C175)</f>
        <v>0</v>
      </c>
      <c r="D175" s="52">
        <f>SUM('BUNGALOW:WIDEHORIZONS En'!D175)</f>
        <v>0</v>
      </c>
      <c r="E175" s="52">
        <f>SUM('BUNGALOW:WIDEHORIZONS En'!E175)</f>
        <v>0</v>
      </c>
      <c r="F175" s="52">
        <f>SUM('BUNGALOW:WIDEHORIZONS En'!F175)</f>
        <v>0</v>
      </c>
      <c r="G175" s="52">
        <f>SUM('BUNGALOW:WIDEHORIZONS En'!G175)</f>
        <v>0</v>
      </c>
      <c r="H175" s="143"/>
      <c r="I175" s="142"/>
      <c r="J175" s="88"/>
      <c r="K175" s="106">
        <f t="shared" si="21"/>
        <v>0</v>
      </c>
      <c r="L175" s="20"/>
      <c r="M175" s="107">
        <f t="shared" si="22"/>
        <v>0</v>
      </c>
    </row>
    <row r="176" spans="1:13" s="89" customFormat="1">
      <c r="A176" s="42" t="s">
        <v>293</v>
      </c>
      <c r="B176" s="44" t="s">
        <v>294</v>
      </c>
      <c r="C176" s="52">
        <f>SUM('BUNGALOW:WIDEHORIZONS En'!C176)</f>
        <v>0</v>
      </c>
      <c r="D176" s="52">
        <f>SUM('BUNGALOW:WIDEHORIZONS En'!D176)</f>
        <v>0</v>
      </c>
      <c r="E176" s="52">
        <f>SUM('BUNGALOW:WIDEHORIZONS En'!E176)</f>
        <v>0</v>
      </c>
      <c r="F176" s="52">
        <f>SUM('BUNGALOW:WIDEHORIZONS En'!F176)</f>
        <v>0</v>
      </c>
      <c r="G176" s="52">
        <f>SUM('BUNGALOW:WIDEHORIZONS En'!G176)</f>
        <v>0</v>
      </c>
      <c r="H176" s="143"/>
      <c r="I176" s="142"/>
      <c r="J176" s="88"/>
      <c r="K176" s="106">
        <f t="shared" si="21"/>
        <v>0</v>
      </c>
      <c r="L176" s="20"/>
      <c r="M176" s="107">
        <f t="shared" si="22"/>
        <v>0</v>
      </c>
    </row>
    <row r="177" spans="1:20" s="89" customFormat="1">
      <c r="A177" s="42" t="s">
        <v>295</v>
      </c>
      <c r="B177" s="44" t="s">
        <v>296</v>
      </c>
      <c r="C177" s="52">
        <f>SUM('BUNGALOW:WIDEHORIZONS En'!C177)</f>
        <v>117</v>
      </c>
      <c r="D177" s="52">
        <f>SUM('BUNGALOW:WIDEHORIZONS En'!D177)</f>
        <v>0</v>
      </c>
      <c r="E177" s="52">
        <f>SUM('BUNGALOW:WIDEHORIZONS En'!E177)</f>
        <v>117</v>
      </c>
      <c r="F177" s="52">
        <f>SUM('BUNGALOW:WIDEHORIZONS En'!F177)</f>
        <v>0</v>
      </c>
      <c r="G177" s="52">
        <f>SUM('BUNGALOW:WIDEHORIZONS En'!G177)</f>
        <v>117</v>
      </c>
      <c r="H177" s="143"/>
      <c r="I177" s="142"/>
      <c r="J177" s="88"/>
      <c r="K177" s="106">
        <f t="shared" si="21"/>
        <v>3.0799656812639029E-6</v>
      </c>
      <c r="L177" s="20"/>
      <c r="M177" s="107">
        <f t="shared" si="22"/>
        <v>5.3138582698622483E-4</v>
      </c>
    </row>
    <row r="178" spans="1:20" s="89" customFormat="1">
      <c r="A178" s="42" t="s">
        <v>297</v>
      </c>
      <c r="B178" s="44" t="s">
        <v>298</v>
      </c>
      <c r="C178" s="52">
        <f>SUM('BUNGALOW:WIDEHORIZONS En'!C178)</f>
        <v>19078</v>
      </c>
      <c r="D178" s="52">
        <f>SUM('BUNGALOW:WIDEHORIZONS En'!D178)</f>
        <v>0</v>
      </c>
      <c r="E178" s="52">
        <f>SUM('BUNGALOW:WIDEHORIZONS En'!E178)</f>
        <v>19078</v>
      </c>
      <c r="F178" s="52">
        <f>SUM('BUNGALOW:WIDEHORIZONS En'!F178)</f>
        <v>0</v>
      </c>
      <c r="G178" s="52">
        <f>SUM('BUNGALOW:WIDEHORIZONS En'!G178)</f>
        <v>19078</v>
      </c>
      <c r="H178" s="143"/>
      <c r="I178" s="142"/>
      <c r="J178" s="88"/>
      <c r="K178" s="106">
        <f t="shared" si="21"/>
        <v>5.0221867749703191E-4</v>
      </c>
      <c r="L178" s="20"/>
      <c r="M178" s="107">
        <f t="shared" si="22"/>
        <v>8.6647682113189725E-2</v>
      </c>
    </row>
    <row r="179" spans="1:20" s="89" customFormat="1">
      <c r="A179" s="42" t="s">
        <v>299</v>
      </c>
      <c r="B179" s="44" t="s">
        <v>300</v>
      </c>
      <c r="C179" s="52">
        <f>SUM('BUNGALOW:WIDEHORIZONS En'!C179)</f>
        <v>0</v>
      </c>
      <c r="D179" s="52">
        <f>SUM('BUNGALOW:WIDEHORIZONS En'!D179)</f>
        <v>0</v>
      </c>
      <c r="E179" s="52">
        <f>SUM('BUNGALOW:WIDEHORIZONS En'!E179)</f>
        <v>0</v>
      </c>
      <c r="F179" s="52">
        <f>SUM('BUNGALOW:WIDEHORIZONS En'!F179)</f>
        <v>0</v>
      </c>
      <c r="G179" s="52">
        <f>SUM('BUNGALOW:WIDEHORIZONS En'!G179)</f>
        <v>0</v>
      </c>
      <c r="H179" s="143"/>
      <c r="I179" s="142"/>
      <c r="J179" s="88"/>
      <c r="K179" s="106">
        <f t="shared" si="21"/>
        <v>0</v>
      </c>
      <c r="L179" s="20"/>
      <c r="M179" s="107">
        <f t="shared" si="22"/>
        <v>0</v>
      </c>
    </row>
    <row r="180" spans="1:20" s="89" customFormat="1">
      <c r="A180" s="42" t="s">
        <v>242</v>
      </c>
      <c r="B180" s="45" t="s">
        <v>155</v>
      </c>
      <c r="C180" s="52">
        <f>SUM('BUNGALOW:WIDEHORIZONS En'!C180)</f>
        <v>2805</v>
      </c>
      <c r="D180" s="52">
        <f>SUM('BUNGALOW:WIDEHORIZONS En'!D180)</f>
        <v>0</v>
      </c>
      <c r="E180" s="52">
        <f>SUM('BUNGALOW:WIDEHORIZONS En'!E180)</f>
        <v>2805</v>
      </c>
      <c r="F180" s="52">
        <f>SUM('BUNGALOW:WIDEHORIZONS En'!F180)</f>
        <v>0</v>
      </c>
      <c r="G180" s="52">
        <f>SUM('BUNGALOW:WIDEHORIZONS En'!G180)</f>
        <v>2805</v>
      </c>
      <c r="H180" s="143"/>
      <c r="I180" s="143"/>
      <c r="J180" s="88"/>
      <c r="K180" s="106">
        <f t="shared" si="21"/>
        <v>7.3840202871326899E-5</v>
      </c>
      <c r="L180" s="20"/>
      <c r="M180" s="107">
        <f t="shared" si="22"/>
        <v>1.2739634570054365E-2</v>
      </c>
    </row>
    <row r="181" spans="1:20" s="89" customFormat="1">
      <c r="A181" s="46"/>
      <c r="B181" s="48" t="s">
        <v>302</v>
      </c>
      <c r="C181" s="91">
        <f>SUM(C167:C180)</f>
        <v>162294</v>
      </c>
      <c r="D181" s="91">
        <f>SUM(D167:D180)</f>
        <v>26144</v>
      </c>
      <c r="E181" s="91">
        <f>SUM(E167:E180)</f>
        <v>188438</v>
      </c>
      <c r="F181" s="91">
        <f>SUM(F167:F180)</f>
        <v>18040</v>
      </c>
      <c r="G181" s="148">
        <f>IF(ISERROR(E181+F181),"",(E181+F181))</f>
        <v>206478</v>
      </c>
      <c r="H181" s="138"/>
      <c r="I181" s="138"/>
      <c r="J181" s="87"/>
      <c r="K181" s="106">
        <f t="shared" si="21"/>
        <v>5.4354286661197279E-3</v>
      </c>
      <c r="L181" s="20"/>
      <c r="M181" s="107">
        <f t="shared" si="22"/>
        <v>0.9377733571321516</v>
      </c>
    </row>
    <row r="182" spans="1:20" s="33" customFormat="1">
      <c r="A182" s="92"/>
      <c r="B182" s="93"/>
      <c r="C182" s="16"/>
      <c r="D182" s="16"/>
      <c r="E182" s="16"/>
      <c r="F182" s="16"/>
      <c r="G182" s="16"/>
      <c r="H182" s="149"/>
      <c r="I182" s="149"/>
      <c r="J182" s="16"/>
      <c r="K182" s="112"/>
      <c r="L182" s="84"/>
      <c r="M182" s="18"/>
      <c r="O182" s="20"/>
      <c r="P182" s="20"/>
    </row>
    <row r="183" spans="1:20" s="28" customFormat="1">
      <c r="A183" s="34" t="s">
        <v>162</v>
      </c>
      <c r="B183" s="15" t="s">
        <v>246</v>
      </c>
      <c r="C183" s="29">
        <f>C57+C77+C92+C101+C110+C118+C139+C147+C164+C181</f>
        <v>39380355.050000004</v>
      </c>
      <c r="D183" s="29">
        <f>D57+D77+D92+D101+D110+D118+D139+D147+D164+D181</f>
        <v>-1379144.0400000007</v>
      </c>
      <c r="E183" s="29">
        <f>E57+E77+E92+E101+E110+E118+E139+E147+E164+E181</f>
        <v>38001211.010000005</v>
      </c>
      <c r="F183" s="29">
        <f>F57+F77+F92+F101+F110+F118+F139+F147+F164+F181</f>
        <v>-13774.75</v>
      </c>
      <c r="G183" s="29">
        <f>G57+G77+G92+G101+G110+G118+G139+G147+G164+G181</f>
        <v>37987436.260000005</v>
      </c>
      <c r="H183" s="298">
        <f>SUM('BUNGALOW:WIDEHORIZONS En'!J183)</f>
        <v>1235953.0049999999</v>
      </c>
      <c r="I183" s="298">
        <f>SUM('BUNGALOW:WIDEHORIZONS En'!K183)</f>
        <v>1298385.105</v>
      </c>
      <c r="K183" s="106">
        <f t="shared" si="21"/>
        <v>1</v>
      </c>
      <c r="L183" s="20"/>
      <c r="M183" s="107">
        <f>G183/$G$198</f>
        <v>172.52978830860349</v>
      </c>
      <c r="N183" s="31"/>
    </row>
    <row r="184" spans="1:20" s="33" customFormat="1">
      <c r="A184" s="92"/>
      <c r="B184" s="93"/>
      <c r="C184" s="16"/>
      <c r="D184" s="16"/>
      <c r="E184" s="16"/>
      <c r="F184" s="16"/>
      <c r="G184" s="250"/>
      <c r="H184" s="121"/>
      <c r="I184" s="121"/>
      <c r="J184" s="16"/>
      <c r="K184" s="17"/>
      <c r="L184" s="84"/>
      <c r="M184" s="18"/>
      <c r="O184" s="20"/>
      <c r="P184" s="20"/>
    </row>
    <row r="185" spans="1:20" s="33" customFormat="1" ht="19.25" customHeight="1">
      <c r="A185" s="92"/>
      <c r="B185" s="93" t="s">
        <v>146</v>
      </c>
      <c r="C185" s="52">
        <f>SUM('BUNGALOW:WIDEHORIZONS En'!C186)</f>
        <v>39380354.960000001</v>
      </c>
      <c r="D185" s="16"/>
      <c r="E185" s="16"/>
      <c r="F185" s="16"/>
      <c r="G185" s="16"/>
      <c r="H185" s="121"/>
      <c r="I185" s="121"/>
      <c r="J185" s="16"/>
      <c r="K185" s="17"/>
      <c r="L185" s="84"/>
      <c r="M185" s="18"/>
      <c r="P185" s="94"/>
    </row>
    <row r="186" spans="1:20" ht="19.25" customHeight="1">
      <c r="A186" s="83"/>
      <c r="B186" s="80" t="s">
        <v>180</v>
      </c>
      <c r="C186" s="52">
        <f>SUM('BUNGALOW:WIDEHORIZONS En'!D184)</f>
        <v>0</v>
      </c>
      <c r="D186" s="16"/>
      <c r="E186" s="16"/>
      <c r="F186" s="16"/>
      <c r="G186" s="16"/>
      <c r="H186" s="121"/>
      <c r="I186" s="121"/>
      <c r="J186" s="16"/>
      <c r="K186" s="17"/>
      <c r="L186" s="84"/>
      <c r="M186" s="18"/>
      <c r="N186" s="33"/>
      <c r="O186" s="94"/>
      <c r="Q186" s="33"/>
      <c r="R186" s="33"/>
      <c r="S186" s="33"/>
      <c r="T186" s="33"/>
    </row>
    <row r="187" spans="1:20" ht="21.75" customHeight="1">
      <c r="A187" s="83"/>
      <c r="B187" s="80"/>
      <c r="C187" s="10"/>
      <c r="D187" s="10"/>
      <c r="E187" s="10"/>
      <c r="F187" s="10"/>
      <c r="G187" s="10"/>
      <c r="H187" s="121"/>
      <c r="I187" s="121"/>
      <c r="J187" s="10"/>
      <c r="L187" s="95"/>
      <c r="M187" s="38" t="s">
        <v>255</v>
      </c>
      <c r="N187" s="94"/>
      <c r="Q187" s="94"/>
      <c r="R187" s="94"/>
      <c r="S187" s="94"/>
      <c r="T187" s="94"/>
    </row>
    <row r="188" spans="1:20" ht="21.75" customHeight="1">
      <c r="A188" s="83"/>
      <c r="B188" s="80"/>
      <c r="C188" s="10"/>
      <c r="D188" s="10"/>
      <c r="E188" s="10"/>
      <c r="F188" s="10"/>
      <c r="G188" s="10"/>
      <c r="H188" s="121"/>
      <c r="I188" s="121"/>
      <c r="J188" s="10"/>
      <c r="L188" s="95"/>
      <c r="M188" s="38"/>
      <c r="N188" s="94"/>
      <c r="Q188" s="94"/>
      <c r="R188" s="94"/>
      <c r="S188" s="94"/>
      <c r="T188" s="94"/>
    </row>
    <row r="189" spans="1:20" ht="21.75" customHeight="1">
      <c r="A189" s="83"/>
      <c r="B189" s="80"/>
      <c r="C189" s="10"/>
      <c r="D189" s="10"/>
      <c r="E189" s="10"/>
      <c r="F189" s="10"/>
      <c r="G189" s="10"/>
      <c r="H189" s="121"/>
      <c r="I189" s="121"/>
      <c r="J189" s="10"/>
      <c r="L189" s="95"/>
      <c r="M189" s="38"/>
      <c r="N189" s="94"/>
      <c r="Q189" s="94"/>
      <c r="R189" s="94"/>
      <c r="S189" s="94"/>
      <c r="T189" s="94"/>
    </row>
    <row r="190" spans="1:20" ht="19.5" customHeight="1">
      <c r="A190" s="5"/>
      <c r="B190" s="117" t="s">
        <v>315</v>
      </c>
      <c r="C190" s="52">
        <f>C17-C183</f>
        <v>1530947.4399999976</v>
      </c>
      <c r="D190" s="52">
        <f>D17-D183</f>
        <v>1435433.2100000007</v>
      </c>
      <c r="E190" s="52">
        <f>E17-E183</f>
        <v>2966380.6499999985</v>
      </c>
      <c r="F190" s="52">
        <f>F17-F183</f>
        <v>176032.75</v>
      </c>
      <c r="G190" s="52">
        <f>G17-G183</f>
        <v>3142413.3999999985</v>
      </c>
      <c r="H190" s="121"/>
      <c r="I190" s="121"/>
      <c r="J190" s="8"/>
      <c r="M190" s="110">
        <f>M17-M183</f>
        <v>14.272084985398237</v>
      </c>
    </row>
    <row r="191" spans="1:20">
      <c r="A191" s="4"/>
      <c r="B191" s="1"/>
      <c r="C191" s="96"/>
      <c r="D191" s="96" t="s">
        <v>181</v>
      </c>
      <c r="E191" s="96"/>
      <c r="F191" s="96"/>
      <c r="G191" s="97">
        <f>G190/G17</f>
        <v>7.6402258359239486E-2</v>
      </c>
      <c r="H191" s="121"/>
      <c r="I191" s="121"/>
      <c r="J191" s="9"/>
    </row>
    <row r="192" spans="1:20">
      <c r="A192" s="4"/>
      <c r="B192" s="1"/>
      <c r="C192" s="98"/>
      <c r="D192" s="98" t="s">
        <v>183</v>
      </c>
      <c r="E192" s="98"/>
      <c r="F192" s="98"/>
      <c r="G192" s="97">
        <f>G190/G183</f>
        <v>8.2722439558494121E-2</v>
      </c>
      <c r="H192" s="121"/>
      <c r="I192" s="121"/>
      <c r="J192" s="9"/>
    </row>
    <row r="193" spans="1:28" ht="26">
      <c r="B193" s="55" t="s">
        <v>159</v>
      </c>
      <c r="C193" s="1"/>
      <c r="D193" s="1"/>
      <c r="E193" s="1"/>
      <c r="F193" s="1"/>
      <c r="G193" s="1"/>
      <c r="H193" s="121"/>
      <c r="I193" s="121"/>
      <c r="J193" s="9"/>
      <c r="K193" s="246" t="s">
        <v>360</v>
      </c>
      <c r="M193" s="78"/>
    </row>
    <row r="194" spans="1:28">
      <c r="B194" s="7" t="s">
        <v>256</v>
      </c>
      <c r="C194" s="103">
        <f>SUM('BUNGALOW:WIDEHORIZONS En'!C194)</f>
        <v>217888</v>
      </c>
      <c r="D194" s="103">
        <f>SUM('BUNGALOW:WIDEHORIZONS En'!D194)</f>
        <v>0</v>
      </c>
      <c r="E194" s="103">
        <f>SUM('BUNGALOW:WIDEHORIZONS En'!E194)</f>
        <v>217888</v>
      </c>
      <c r="F194" s="103">
        <f>SUM('BUNGALOW:WIDEHORIZONS En'!F194)</f>
        <v>0</v>
      </c>
      <c r="G194" s="103">
        <f>SUM('BUNGALOW:WIDEHORIZONS En'!G194)</f>
        <v>217888</v>
      </c>
      <c r="H194" s="121"/>
      <c r="I194" s="121"/>
      <c r="J194" s="6"/>
      <c r="K194" s="106">
        <f>G194/$G$198</f>
        <v>0.98959482966132106</v>
      </c>
      <c r="M194" s="7"/>
    </row>
    <row r="195" spans="1:28">
      <c r="B195" s="7" t="s">
        <v>257</v>
      </c>
      <c r="C195" s="103">
        <f>SUM('BUNGALOW:WIDEHORIZONS En'!C195)</f>
        <v>2081</v>
      </c>
      <c r="D195" s="103">
        <f>SUM('BUNGALOW:WIDEHORIZONS En'!D195)</f>
        <v>0</v>
      </c>
      <c r="E195" s="103">
        <f>SUM('BUNGALOW:WIDEHORIZONS En'!E195)</f>
        <v>2081</v>
      </c>
      <c r="F195" s="103">
        <f>SUM('BUNGALOW:WIDEHORIZONS En'!F195)</f>
        <v>0</v>
      </c>
      <c r="G195" s="103">
        <f>SUM('BUNGALOW:WIDEHORIZONS En'!G195)</f>
        <v>2081</v>
      </c>
      <c r="H195" s="121"/>
      <c r="I195" s="121"/>
      <c r="J195" s="6"/>
      <c r="K195" s="106">
        <f>G195/$G$198</f>
        <v>9.4514009056267858E-3</v>
      </c>
      <c r="M195" s="7"/>
    </row>
    <row r="196" spans="1:28">
      <c r="B196" s="7" t="s">
        <v>87</v>
      </c>
      <c r="C196" s="103">
        <f>SUM('BUNGALOW:WIDEHORIZONS En'!C196)</f>
        <v>1</v>
      </c>
      <c r="D196" s="103">
        <f>SUM('BUNGALOW:WIDEHORIZONS En'!D196)</f>
        <v>0</v>
      </c>
      <c r="E196" s="103">
        <f>SUM('BUNGALOW:WIDEHORIZONS En'!E196)</f>
        <v>1</v>
      </c>
      <c r="F196" s="103">
        <f>SUM('BUNGALOW:WIDEHORIZONS En'!F196)</f>
        <v>0</v>
      </c>
      <c r="G196" s="103">
        <f>SUM('BUNGALOW:WIDEHORIZONS En'!G196)</f>
        <v>1</v>
      </c>
      <c r="H196" s="122"/>
      <c r="I196" s="122"/>
      <c r="J196" s="6"/>
      <c r="K196" s="106">
        <f>G196/$G$198</f>
        <v>4.5417592050104689E-6</v>
      </c>
      <c r="M196" s="7"/>
    </row>
    <row r="197" spans="1:28">
      <c r="B197" s="7" t="s">
        <v>88</v>
      </c>
      <c r="C197" s="103">
        <f>SUM('BUNGALOW:WIDEHORIZONS En'!C197)</f>
        <v>209</v>
      </c>
      <c r="D197" s="103">
        <f>SUM('BUNGALOW:WIDEHORIZONS En'!D197)</f>
        <v>0</v>
      </c>
      <c r="E197" s="103">
        <f>SUM('BUNGALOW:WIDEHORIZONS En'!E197)</f>
        <v>209</v>
      </c>
      <c r="F197" s="103">
        <f>SUM('BUNGALOW:WIDEHORIZONS En'!F197)</f>
        <v>0</v>
      </c>
      <c r="G197" s="103">
        <f>SUM('BUNGALOW:WIDEHORIZONS En'!G197)</f>
        <v>209</v>
      </c>
      <c r="H197" s="121"/>
      <c r="I197" s="121"/>
      <c r="J197" s="6"/>
      <c r="K197" s="106">
        <f>G197/$G$198</f>
        <v>9.4922767384718798E-4</v>
      </c>
      <c r="M197" s="7"/>
    </row>
    <row r="198" spans="1:28" ht="26.25" customHeight="1" thickBot="1">
      <c r="B198" s="99" t="s">
        <v>89</v>
      </c>
      <c r="C198" s="104">
        <f>SUM(C194:C197)</f>
        <v>220179</v>
      </c>
      <c r="D198" s="104">
        <f>SUM(D194:D197)</f>
        <v>0</v>
      </c>
      <c r="E198" s="104">
        <f>SUM(E194:E197)</f>
        <v>220179</v>
      </c>
      <c r="F198" s="104">
        <f>SUM(F194:F197)</f>
        <v>0</v>
      </c>
      <c r="G198" s="104">
        <f>SUM(G194:G197)</f>
        <v>220179</v>
      </c>
      <c r="H198" s="121"/>
      <c r="I198" s="121"/>
      <c r="J198" s="6"/>
      <c r="K198" s="106">
        <f>G198/$G$198</f>
        <v>1</v>
      </c>
      <c r="M198" s="99"/>
    </row>
    <row r="199" spans="1:28" ht="13.5" thickTop="1">
      <c r="B199" s="99"/>
      <c r="C199" s="247"/>
      <c r="D199" s="247"/>
      <c r="E199" s="247"/>
      <c r="F199" s="247"/>
      <c r="G199" s="247"/>
      <c r="H199" s="248"/>
      <c r="I199" s="248"/>
      <c r="J199" s="247"/>
      <c r="K199" s="249"/>
      <c r="M199" s="99"/>
    </row>
    <row r="200" spans="1:28" ht="20.399999999999999" customHeight="1">
      <c r="B200" s="55" t="s">
        <v>160</v>
      </c>
      <c r="C200" s="3"/>
      <c r="D200" s="3"/>
      <c r="E200" s="3"/>
      <c r="F200" s="3"/>
      <c r="G200" s="3"/>
      <c r="H200" s="121"/>
      <c r="I200" s="121"/>
      <c r="J200" s="6"/>
    </row>
    <row r="201" spans="1:28">
      <c r="B201" s="7" t="s">
        <v>182</v>
      </c>
      <c r="C201" s="103">
        <f>SUM('BUNGALOW:WIDEHORIZONS En'!C201)</f>
        <v>655</v>
      </c>
      <c r="D201" s="103">
        <f>SUM('BUNGALOW:WIDEHORIZONS En'!D201)</f>
        <v>0</v>
      </c>
      <c r="E201" s="103">
        <f>SUM('BUNGALOW:WIDEHORIZONS En'!E201)</f>
        <v>655</v>
      </c>
      <c r="F201" s="103">
        <f>SUM('BUNGALOW:WIDEHORIZONS En'!F201)</f>
        <v>0</v>
      </c>
      <c r="G201" s="103">
        <f>SUM('BUNGALOW:WIDEHORIZONS En'!G201)</f>
        <v>655</v>
      </c>
      <c r="H201" s="121"/>
      <c r="I201" s="121"/>
      <c r="J201" s="6"/>
    </row>
    <row r="202" spans="1:28">
      <c r="B202" s="7" t="s">
        <v>310</v>
      </c>
      <c r="C202" s="103">
        <f>SUM('BUNGALOW:WIDEHORIZONS En'!C202)</f>
        <v>513</v>
      </c>
      <c r="D202" s="103">
        <f>SUM('BUNGALOW:WIDEHORIZONS En'!D201)</f>
        <v>0</v>
      </c>
      <c r="E202" s="103">
        <f>SUM('BUNGALOW:WIDEHORIZONS En'!E202)</f>
        <v>513</v>
      </c>
      <c r="F202" s="103">
        <f>SUM('BUNGALOW:WIDEHORIZONS En'!F202)</f>
        <v>60</v>
      </c>
      <c r="G202" s="103">
        <f>SUM('BUNGALOW:WIDEHORIZONS En'!G202)</f>
        <v>573</v>
      </c>
      <c r="H202" s="121"/>
      <c r="I202" s="121"/>
      <c r="J202" s="6"/>
    </row>
    <row r="203" spans="1:28">
      <c r="B203" s="20" t="s">
        <v>90</v>
      </c>
      <c r="C203" s="36">
        <f>(C3-C2)+1</f>
        <v>365</v>
      </c>
      <c r="D203" s="19"/>
      <c r="E203" s="105">
        <f>C203</f>
        <v>365</v>
      </c>
      <c r="F203" s="19"/>
      <c r="G203" s="105">
        <f>C203</f>
        <v>365</v>
      </c>
      <c r="H203" s="123"/>
      <c r="I203" s="123"/>
      <c r="J203" s="6"/>
      <c r="P203" s="100"/>
    </row>
    <row r="204" spans="1:28">
      <c r="B204" s="55"/>
      <c r="H204" s="123"/>
      <c r="I204" s="123"/>
      <c r="O204" s="100"/>
      <c r="P204" s="100"/>
    </row>
    <row r="205" spans="1:28" ht="26">
      <c r="A205" s="101"/>
      <c r="B205" s="21" t="s">
        <v>319</v>
      </c>
      <c r="C205" s="103">
        <f>C201*C203</f>
        <v>239075</v>
      </c>
      <c r="D205" s="22"/>
      <c r="E205" s="103">
        <f>E201*E203</f>
        <v>239075</v>
      </c>
      <c r="F205" s="22"/>
      <c r="G205" s="103">
        <f>G201*G203</f>
        <v>239075</v>
      </c>
      <c r="H205" s="119"/>
      <c r="I205" s="119"/>
      <c r="J205" s="100"/>
      <c r="K205" s="100"/>
      <c r="L205" s="102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</row>
    <row r="206" spans="1:28" ht="33.65" customHeight="1">
      <c r="A206" s="101"/>
      <c r="B206" s="21" t="s">
        <v>320</v>
      </c>
      <c r="C206" s="108">
        <f>C198/C205</f>
        <v>0.9209620412004601</v>
      </c>
      <c r="D206" s="109"/>
      <c r="E206" s="108">
        <f>E198/E205</f>
        <v>0.9209620412004601</v>
      </c>
      <c r="F206" s="109"/>
      <c r="G206" s="108">
        <f>G198/G205</f>
        <v>0.9209620412004601</v>
      </c>
      <c r="H206" s="124"/>
      <c r="I206" s="124"/>
      <c r="J206" s="100"/>
      <c r="K206" s="100"/>
      <c r="L206" s="102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</row>
    <row r="207" spans="1:28" ht="32.4" customHeight="1">
      <c r="A207" s="101"/>
      <c r="B207" s="21" t="s">
        <v>321</v>
      </c>
      <c r="C207" s="108">
        <f>C194/C205</f>
        <v>0.91137927428631182</v>
      </c>
      <c r="D207" s="109"/>
      <c r="E207" s="108">
        <f>E194/E205</f>
        <v>0.91137927428631182</v>
      </c>
      <c r="F207" s="109"/>
      <c r="G207" s="108">
        <f>G194/G205</f>
        <v>0.91137927428631182</v>
      </c>
      <c r="H207" s="124"/>
      <c r="I207" s="124"/>
      <c r="J207" s="100"/>
      <c r="K207" s="100"/>
      <c r="L207" s="102"/>
      <c r="M207" s="100"/>
      <c r="N207" s="100"/>
      <c r="O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</row>
    <row r="208" spans="1:28" ht="38.25" customHeight="1">
      <c r="A208" s="101"/>
      <c r="B208" s="21" t="s">
        <v>322</v>
      </c>
      <c r="C208" s="108">
        <f>C207/C206</f>
        <v>0.98959482966132106</v>
      </c>
      <c r="D208" s="109"/>
      <c r="E208" s="108">
        <f>E207/E206</f>
        <v>0.98959482966132106</v>
      </c>
      <c r="F208" s="109"/>
      <c r="G208" s="108">
        <f>G207/G206</f>
        <v>0.98959482966132106</v>
      </c>
      <c r="H208" s="124"/>
      <c r="I208" s="124"/>
      <c r="J208" s="100"/>
      <c r="K208" s="100"/>
      <c r="L208" s="102"/>
      <c r="M208" s="100"/>
      <c r="N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</row>
    <row r="209" spans="8:9">
      <c r="H209" s="123"/>
      <c r="I209" s="123"/>
    </row>
    <row r="210" spans="8:9">
      <c r="H210" s="123"/>
      <c r="I210" s="123"/>
    </row>
    <row r="211" spans="8:9">
      <c r="H211" s="125"/>
      <c r="I211" s="125"/>
    </row>
    <row r="212" spans="8:9">
      <c r="H212" s="125"/>
      <c r="I212" s="125"/>
    </row>
    <row r="213" spans="8:9">
      <c r="H213" s="123"/>
      <c r="I213" s="123"/>
    </row>
    <row r="214" spans="8:9">
      <c r="H214" s="123"/>
      <c r="I214" s="123"/>
    </row>
    <row r="215" spans="8:9">
      <c r="H215" s="123"/>
      <c r="I215" s="123"/>
    </row>
    <row r="216" spans="8:9">
      <c r="H216" s="123"/>
      <c r="I216" s="123"/>
    </row>
    <row r="217" spans="8:9">
      <c r="H217" s="125"/>
      <c r="I217" s="125"/>
    </row>
    <row r="218" spans="8:9">
      <c r="H218" s="125"/>
      <c r="I218" s="125"/>
    </row>
    <row r="219" spans="8:9">
      <c r="H219" s="123"/>
      <c r="I219" s="123"/>
    </row>
    <row r="220" spans="8:9">
      <c r="H220" s="123"/>
      <c r="I220" s="123"/>
    </row>
    <row r="221" spans="8:9">
      <c r="H221" s="123"/>
      <c r="I221" s="123"/>
    </row>
    <row r="222" spans="8:9">
      <c r="H222" s="123"/>
      <c r="I222" s="123"/>
    </row>
    <row r="223" spans="8:9">
      <c r="H223" s="123"/>
      <c r="I223" s="123"/>
    </row>
  </sheetData>
  <phoneticPr fontId="0" type="noConversion"/>
  <printOptions horizontalCentered="1" gridLinesSet="0"/>
  <pageMargins left="0.25" right="0.25" top="0.75" bottom="0.75" header="0.5" footer="0.5"/>
  <pageSetup scale="71" fitToHeight="5" orientation="landscape" horizontalDpi="4294967292" verticalDpi="300" r:id="rId1"/>
  <headerFooter alignWithMargins="0">
    <oddFooter>Page &amp;P</oddFooter>
  </headerFooter>
  <rowBreaks count="3" manualBreakCount="3">
    <brk id="51" max="11" man="1"/>
    <brk id="101" max="11" man="1"/>
    <brk id="13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P213"/>
  <sheetViews>
    <sheetView showGridLines="0" zoomScale="83" zoomScaleNormal="83" workbookViewId="0">
      <pane xSplit="2" ySplit="11" topLeftCell="C12" activePane="bottomRight" state="frozen"/>
      <selection activeCell="C4" sqref="C4"/>
      <selection pane="topRight" activeCell="C4" sqref="C4"/>
      <selection pane="bottomLeft" activeCell="C4" sqref="C4"/>
      <selection pane="bottomRight" activeCell="I15" sqref="I15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4" width="11.69921875" style="50"/>
    <col min="15" max="15" width="14.296875" style="50" bestFit="1" customWidth="1"/>
    <col min="16" max="16" width="20.296875" style="50" bestFit="1" customWidth="1"/>
    <col min="17" max="16384" width="11.69921875" style="50"/>
  </cols>
  <sheetData>
    <row r="1" spans="1:16" ht="22.5">
      <c r="A1" s="157"/>
      <c r="B1" s="153" t="s">
        <v>333</v>
      </c>
      <c r="C1" s="277"/>
    </row>
    <row r="2" spans="1:16" ht="23" customHeight="1">
      <c r="A2" s="154" t="s">
        <v>401</v>
      </c>
      <c r="B2" s="155" t="s">
        <v>184</v>
      </c>
      <c r="C2" s="262" t="s">
        <v>385</v>
      </c>
      <c r="D2" s="257"/>
      <c r="E2" s="24"/>
    </row>
    <row r="3" spans="1:16">
      <c r="A3" s="23"/>
      <c r="B3" s="50" t="s">
        <v>185</v>
      </c>
      <c r="C3" s="266">
        <f>'[2]Sch A pg 1'!C39</f>
        <v>42917</v>
      </c>
      <c r="D3" s="24"/>
      <c r="E3" s="157"/>
    </row>
    <row r="4" spans="1:16">
      <c r="A4" s="23"/>
      <c r="B4" s="158" t="s">
        <v>186</v>
      </c>
      <c r="C4" s="159">
        <f>'[2]Sch A pg 1'!G39</f>
        <v>43281</v>
      </c>
      <c r="D4" s="24"/>
      <c r="E4" s="160"/>
      <c r="F4" s="277"/>
      <c r="G4" s="161"/>
    </row>
    <row r="5" spans="1:16">
      <c r="A5" s="23"/>
      <c r="B5" s="158"/>
      <c r="C5" s="162"/>
      <c r="D5" s="24"/>
      <c r="E5" s="157"/>
      <c r="F5" s="277"/>
      <c r="G5" s="161"/>
    </row>
    <row r="6" spans="1:16">
      <c r="A6" s="23"/>
      <c r="B6" s="158"/>
      <c r="C6" s="162"/>
      <c r="D6" s="24"/>
      <c r="F6" s="277"/>
    </row>
    <row r="7" spans="1:16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51">
        <v>7</v>
      </c>
      <c r="K7" s="51">
        <v>8</v>
      </c>
      <c r="M7" s="157">
        <v>9</v>
      </c>
      <c r="N7" s="157">
        <v>10</v>
      </c>
      <c r="O7" s="157">
        <v>11</v>
      </c>
      <c r="P7" s="157">
        <v>12</v>
      </c>
    </row>
    <row r="8" spans="1:16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  <c r="M8" s="167" t="s">
        <v>352</v>
      </c>
      <c r="N8" s="167" t="s">
        <v>353</v>
      </c>
      <c r="O8" s="167" t="s">
        <v>354</v>
      </c>
      <c r="P8" s="167" t="s">
        <v>355</v>
      </c>
    </row>
    <row r="9" spans="1:16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  <c r="M9" s="233" t="s">
        <v>356</v>
      </c>
      <c r="N9" s="233" t="s">
        <v>352</v>
      </c>
      <c r="O9" s="233" t="s">
        <v>357</v>
      </c>
      <c r="P9" s="233" t="s">
        <v>358</v>
      </c>
    </row>
    <row r="10" spans="1:16">
      <c r="A10" s="23"/>
      <c r="C10" s="162"/>
      <c r="D10" s="24"/>
      <c r="F10"/>
      <c r="G10" s="24"/>
    </row>
    <row r="11" spans="1:16" s="41" customFormat="1">
      <c r="A11" s="40" t="s">
        <v>335</v>
      </c>
      <c r="B11" s="171" t="s">
        <v>190</v>
      </c>
      <c r="C11" s="27"/>
      <c r="D11" s="27"/>
      <c r="E11" s="27"/>
      <c r="F11"/>
      <c r="G11" s="27"/>
      <c r="H11" s="172"/>
      <c r="I11" s="272" t="s">
        <v>412</v>
      </c>
      <c r="J11" s="133"/>
      <c r="K11" s="133"/>
    </row>
    <row r="12" spans="1:16" s="41" customFormat="1">
      <c r="A12" s="127" t="s">
        <v>62</v>
      </c>
      <c r="B12" s="113" t="s">
        <v>191</v>
      </c>
      <c r="C12" s="267">
        <f>'[2]Sch B'!E10</f>
        <v>977029</v>
      </c>
      <c r="D12" s="267">
        <f>'[2]Sch B'!G10</f>
        <v>0</v>
      </c>
      <c r="E12" s="253">
        <f>SUM(C12:D12)</f>
        <v>977029</v>
      </c>
      <c r="F12" s="174"/>
      <c r="G12" s="174">
        <f>IF(ISERROR(E12+F12)," ",(E12+F12))</f>
        <v>977029</v>
      </c>
      <c r="H12" s="175">
        <f t="shared" ref="H12:H17" si="0">IF(ISERROR(G12/$G$17),"",(G12/$G$17))</f>
        <v>0.99215540124741819</v>
      </c>
      <c r="J12" s="240" t="s">
        <v>346</v>
      </c>
      <c r="K12" s="241">
        <f>G17</f>
        <v>984754</v>
      </c>
      <c r="M12" s="231">
        <f>IFERROR(G12/G$194,0)</f>
        <v>186.81242829827917</v>
      </c>
      <c r="N12" s="235">
        <f>SUMMARY!M12</f>
        <v>184.6118644900132</v>
      </c>
    </row>
    <row r="13" spans="1:16" s="41" customFormat="1">
      <c r="A13" s="127" t="s">
        <v>64</v>
      </c>
      <c r="B13" s="113" t="s">
        <v>192</v>
      </c>
      <c r="C13" s="267">
        <f>'[2]Sch B'!E15</f>
        <v>0</v>
      </c>
      <c r="D13" s="267">
        <f>'[2]Sch B'!G15</f>
        <v>0</v>
      </c>
      <c r="E13" s="253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42" t="s">
        <v>347</v>
      </c>
      <c r="K13" s="243">
        <f>G183</f>
        <v>967516.12</v>
      </c>
      <c r="M13" s="231">
        <f>IFERROR(G13/G$195,0)</f>
        <v>0</v>
      </c>
      <c r="N13" s="235">
        <f>SUMMARY!M13</f>
        <v>273.59202306583376</v>
      </c>
    </row>
    <row r="14" spans="1:16" s="41" customFormat="1">
      <c r="A14" s="127" t="s">
        <v>66</v>
      </c>
      <c r="B14" s="113" t="s">
        <v>193</v>
      </c>
      <c r="C14" s="267">
        <f>'[2]Sch B'!E20</f>
        <v>0</v>
      </c>
      <c r="D14" s="267">
        <f>'[2]Sch B'!G20</f>
        <v>0</v>
      </c>
      <c r="E14" s="253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42" t="s">
        <v>348</v>
      </c>
      <c r="K14" s="243">
        <f>G198</f>
        <v>5230</v>
      </c>
      <c r="M14" s="231">
        <f>IFERROR(G14/G$196,0)</f>
        <v>0</v>
      </c>
      <c r="N14" s="235">
        <f>SUMMARY!M14</f>
        <v>185.53</v>
      </c>
    </row>
    <row r="15" spans="1:16" s="41" customFormat="1">
      <c r="A15" s="127" t="s">
        <v>68</v>
      </c>
      <c r="B15" s="179" t="s">
        <v>194</v>
      </c>
      <c r="C15" s="267">
        <f>'[2]Sch B'!E25</f>
        <v>0</v>
      </c>
      <c r="D15" s="267">
        <f>'[2]Sch B'!G25</f>
        <v>0</v>
      </c>
      <c r="E15" s="253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42" t="s">
        <v>349</v>
      </c>
      <c r="K15" s="243">
        <f>G201</f>
        <v>16</v>
      </c>
      <c r="M15" s="231">
        <f>IFERROR(G15/G$197,0)</f>
        <v>0</v>
      </c>
      <c r="N15" s="235">
        <f>SUMMARY!M15</f>
        <v>261.3311004784689</v>
      </c>
    </row>
    <row r="16" spans="1:16" s="41" customFormat="1">
      <c r="A16" s="127" t="s">
        <v>145</v>
      </c>
      <c r="B16" s="115" t="s">
        <v>195</v>
      </c>
      <c r="C16" s="267">
        <f>'[2]Sch B'!E40</f>
        <v>5155</v>
      </c>
      <c r="D16" s="267">
        <f>'[2]Sch B'!G40</f>
        <v>2438</v>
      </c>
      <c r="E16" s="253">
        <f t="shared" si="1"/>
        <v>7593</v>
      </c>
      <c r="F16" s="177">
        <f>-2438+2570</f>
        <v>132</v>
      </c>
      <c r="G16" s="177">
        <f>IF(ISERROR(E16+F16),"",(E16+F16))</f>
        <v>7725</v>
      </c>
      <c r="H16" s="178">
        <f t="shared" si="0"/>
        <v>7.8445987525818626E-3</v>
      </c>
      <c r="I16" s="272" t="s">
        <v>411</v>
      </c>
      <c r="J16" s="242" t="s">
        <v>350</v>
      </c>
      <c r="K16" s="243">
        <f>G205</f>
        <v>5840</v>
      </c>
      <c r="M16" s="238" t="s">
        <v>196</v>
      </c>
      <c r="N16" s="236" t="str">
        <f>SUMMARY!M16</f>
        <v>n/a</v>
      </c>
    </row>
    <row r="17" spans="1:14" s="41" customFormat="1">
      <c r="A17" s="40"/>
      <c r="B17" s="179" t="s">
        <v>91</v>
      </c>
      <c r="C17" s="267">
        <f>SUM(C12:C16)</f>
        <v>982184</v>
      </c>
      <c r="D17" s="267">
        <f>SUM(D12:D16)</f>
        <v>2438</v>
      </c>
      <c r="E17" s="177">
        <f>SUM(E12:E16)</f>
        <v>984622</v>
      </c>
      <c r="F17" s="177">
        <f>SUM(F12:F16)</f>
        <v>132</v>
      </c>
      <c r="G17" s="177">
        <f>IF(ISERROR(E17+F17),"",(E17+F17))</f>
        <v>984754</v>
      </c>
      <c r="H17" s="178">
        <f t="shared" si="0"/>
        <v>1</v>
      </c>
      <c r="J17" s="242"/>
      <c r="K17" s="243"/>
      <c r="M17" s="231">
        <f>IFERROR(G17/G$198,0)</f>
        <v>188.28948374760995</v>
      </c>
      <c r="N17" s="235">
        <f>SUMMARY!M17</f>
        <v>186.80187329400172</v>
      </c>
    </row>
    <row r="18" spans="1:14" s="41" customFormat="1">
      <c r="A18" s="40"/>
      <c r="B18" s="179"/>
      <c r="C18" s="27"/>
      <c r="D18" s="27"/>
      <c r="E18" s="27"/>
      <c r="F18" s="27"/>
      <c r="G18" s="27"/>
      <c r="H18" s="180"/>
      <c r="J18" s="242" t="s">
        <v>188</v>
      </c>
      <c r="K18" s="243">
        <f>J183</f>
        <v>26852.25</v>
      </c>
    </row>
    <row r="19" spans="1:14">
      <c r="A19" s="30" t="s">
        <v>336</v>
      </c>
      <c r="B19" s="181" t="s">
        <v>157</v>
      </c>
      <c r="C19" s="162"/>
      <c r="D19" s="24"/>
      <c r="F19"/>
      <c r="G19" s="24"/>
      <c r="J19" s="244" t="s">
        <v>309</v>
      </c>
      <c r="K19" s="245">
        <f>K183</f>
        <v>28853.434999999998</v>
      </c>
    </row>
    <row r="20" spans="1:14">
      <c r="A20" s="182" t="s">
        <v>197</v>
      </c>
      <c r="B20" s="158" t="s">
        <v>19</v>
      </c>
      <c r="F20"/>
    </row>
    <row r="21" spans="1:14" s="41" customFormat="1">
      <c r="A21" s="127" t="s">
        <v>198</v>
      </c>
      <c r="B21" s="113" t="s">
        <v>20</v>
      </c>
      <c r="C21" s="267">
        <f>'[2]Sch C'!D10</f>
        <v>16406</v>
      </c>
      <c r="D21" s="267">
        <f>'[2]Sch C'!F10</f>
        <v>0</v>
      </c>
      <c r="E21" s="253">
        <f t="shared" ref="E21:E56" si="2">SUM(C21:D21)</f>
        <v>16406</v>
      </c>
      <c r="F21" s="174"/>
      <c r="G21" s="174">
        <f t="shared" ref="G21:G57" si="3">IF(ISERROR(E21+F21),"",(E21+F21))</f>
        <v>16406</v>
      </c>
      <c r="H21" s="175">
        <f>IF(ISERROR(G21/$G$183),"",(G21/$G$183))</f>
        <v>1.6956823417061E-2</v>
      </c>
      <c r="J21" s="255">
        <v>750</v>
      </c>
      <c r="K21" s="255">
        <v>840</v>
      </c>
      <c r="M21" s="231">
        <f>IFERROR(G21/G$198,0)</f>
        <v>3.1369024856596557</v>
      </c>
      <c r="N21" s="237">
        <f>SUMMARY!M21</f>
        <v>4.89361837414104</v>
      </c>
    </row>
    <row r="22" spans="1:14" s="41" customFormat="1">
      <c r="A22" s="127" t="s">
        <v>199</v>
      </c>
      <c r="B22" s="113" t="s">
        <v>200</v>
      </c>
      <c r="C22" s="267">
        <f>'[2]Sch C'!D11</f>
        <v>0</v>
      </c>
      <c r="D22" s="267">
        <f>'[2]Sch C'!F11</f>
        <v>0</v>
      </c>
      <c r="E22" s="253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  <c r="M22" s="231">
        <f t="shared" ref="M22:M57" si="5">IFERROR(G22/G$198,0)</f>
        <v>0</v>
      </c>
      <c r="N22" s="237">
        <f>SUMMARY!M22</f>
        <v>0.49748613628002669</v>
      </c>
    </row>
    <row r="23" spans="1:14" s="41" customFormat="1">
      <c r="A23" s="127" t="s">
        <v>201</v>
      </c>
      <c r="B23" s="113" t="s">
        <v>22</v>
      </c>
      <c r="C23" s="267">
        <f>'[2]Sch C'!D12</f>
        <v>12034</v>
      </c>
      <c r="D23" s="267">
        <f>'[2]Sch C'!F12</f>
        <v>0</v>
      </c>
      <c r="E23" s="253">
        <f t="shared" si="2"/>
        <v>12034</v>
      </c>
      <c r="F23" s="177"/>
      <c r="G23" s="177">
        <f t="shared" si="3"/>
        <v>12034</v>
      </c>
      <c r="H23" s="175">
        <f t="shared" si="4"/>
        <v>1.2438035657741806E-2</v>
      </c>
      <c r="J23" s="183">
        <v>1026</v>
      </c>
      <c r="K23" s="183">
        <v>1133.9849999999999</v>
      </c>
      <c r="M23" s="231">
        <f t="shared" si="5"/>
        <v>2.3009560229445505</v>
      </c>
      <c r="N23" s="237">
        <f>SUMMARY!M23</f>
        <v>3.2351822835056927</v>
      </c>
    </row>
    <row r="24" spans="1:14" s="41" customFormat="1">
      <c r="A24" s="127" t="s">
        <v>202</v>
      </c>
      <c r="B24" s="113" t="s">
        <v>23</v>
      </c>
      <c r="C24" s="267">
        <f>'[2]Sch C'!D13</f>
        <v>47176</v>
      </c>
      <c r="D24" s="267">
        <f>'[2]Sch C'!F13</f>
        <v>-43980</v>
      </c>
      <c r="E24" s="253">
        <f t="shared" si="2"/>
        <v>3196</v>
      </c>
      <c r="F24" s="177"/>
      <c r="G24" s="177">
        <f t="shared" si="3"/>
        <v>3196</v>
      </c>
      <c r="H24" s="175">
        <f t="shared" si="4"/>
        <v>3.3033041351290355E-3</v>
      </c>
      <c r="J24" s="133"/>
      <c r="K24" s="133"/>
      <c r="M24" s="231">
        <f t="shared" si="5"/>
        <v>0.61108986615678773</v>
      </c>
      <c r="N24" s="237">
        <f>SUMMARY!M24</f>
        <v>2.430674269571576</v>
      </c>
    </row>
    <row r="25" spans="1:14" s="41" customFormat="1">
      <c r="A25" s="127" t="s">
        <v>164</v>
      </c>
      <c r="B25" s="113" t="s">
        <v>163</v>
      </c>
      <c r="C25" s="267">
        <f>'[2]Sch C'!D14</f>
        <v>0</v>
      </c>
      <c r="D25" s="267">
        <f>'[2]Sch C'!F14</f>
        <v>0</v>
      </c>
      <c r="E25" s="253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  <c r="M25" s="231">
        <f t="shared" si="5"/>
        <v>0</v>
      </c>
      <c r="N25" s="237">
        <f>SUMMARY!M25</f>
        <v>8.9708827817366776E-2</v>
      </c>
    </row>
    <row r="26" spans="1:14" s="41" customFormat="1">
      <c r="A26" s="127" t="s">
        <v>203</v>
      </c>
      <c r="B26" s="113" t="s">
        <v>24</v>
      </c>
      <c r="C26" s="267">
        <f>'[2]Sch C'!D15</f>
        <v>58735</v>
      </c>
      <c r="D26" s="267">
        <f>'[2]Sch C'!F15</f>
        <v>-23493.9</v>
      </c>
      <c r="E26" s="253">
        <f t="shared" si="2"/>
        <v>35241.1</v>
      </c>
      <c r="F26" s="177"/>
      <c r="G26" s="177">
        <f t="shared" si="3"/>
        <v>35241.1</v>
      </c>
      <c r="H26" s="175">
        <f t="shared" si="4"/>
        <v>3.6424302677251517E-2</v>
      </c>
      <c r="J26" s="133"/>
      <c r="K26" s="133"/>
      <c r="M26" s="231">
        <f t="shared" si="5"/>
        <v>6.7382600382409175</v>
      </c>
      <c r="N26" s="237">
        <f>SUMMARY!M26</f>
        <v>1.9962086756684334</v>
      </c>
    </row>
    <row r="27" spans="1:14" s="41" customFormat="1">
      <c r="A27" s="127" t="s">
        <v>204</v>
      </c>
      <c r="B27" s="113" t="s">
        <v>165</v>
      </c>
      <c r="C27" s="267">
        <f>'[2]Sch C'!D16</f>
        <v>55461</v>
      </c>
      <c r="D27" s="267">
        <f>'[2]Sch C'!F16</f>
        <v>0</v>
      </c>
      <c r="E27" s="253">
        <f t="shared" si="2"/>
        <v>55461</v>
      </c>
      <c r="F27" s="177"/>
      <c r="G27" s="177">
        <f t="shared" si="3"/>
        <v>55461</v>
      </c>
      <c r="H27" s="175">
        <f t="shared" si="4"/>
        <v>5.7323075919396567E-2</v>
      </c>
      <c r="J27" s="133"/>
      <c r="K27" s="133"/>
      <c r="M27" s="231">
        <f t="shared" si="5"/>
        <v>10.604397705544933</v>
      </c>
      <c r="N27" s="237">
        <f>SUMMARY!M27</f>
        <v>6.3970053910681761</v>
      </c>
    </row>
    <row r="28" spans="1:14" s="41" customFormat="1">
      <c r="A28" s="127" t="s">
        <v>205</v>
      </c>
      <c r="B28" s="113" t="s">
        <v>25</v>
      </c>
      <c r="C28" s="267">
        <f>'[2]Sch C'!D17</f>
        <v>0</v>
      </c>
      <c r="D28" s="267">
        <f>'[2]Sch C'!F17</f>
        <v>0</v>
      </c>
      <c r="E28" s="253">
        <f t="shared" si="2"/>
        <v>0</v>
      </c>
      <c r="F28" s="177"/>
      <c r="G28" s="177">
        <f t="shared" si="3"/>
        <v>0</v>
      </c>
      <c r="H28" s="175">
        <f t="shared" si="4"/>
        <v>0</v>
      </c>
      <c r="J28" s="133"/>
      <c r="K28" s="133"/>
      <c r="M28" s="231">
        <f t="shared" si="5"/>
        <v>0</v>
      </c>
      <c r="N28" s="237">
        <f>SUMMARY!M28</f>
        <v>0.11687604176601765</v>
      </c>
    </row>
    <row r="29" spans="1:14" s="41" customFormat="1">
      <c r="A29" s="127" t="s">
        <v>206</v>
      </c>
      <c r="B29" s="113" t="s">
        <v>26</v>
      </c>
      <c r="C29" s="267">
        <f>'[2]Sch C'!D18</f>
        <v>12175</v>
      </c>
      <c r="D29" s="267">
        <f>'[2]Sch C'!F18</f>
        <v>0</v>
      </c>
      <c r="E29" s="253">
        <f t="shared" si="2"/>
        <v>12175</v>
      </c>
      <c r="F29" s="177"/>
      <c r="G29" s="177">
        <f t="shared" si="3"/>
        <v>12175</v>
      </c>
      <c r="H29" s="175">
        <f t="shared" si="4"/>
        <v>1.258376966370338E-2</v>
      </c>
      <c r="J29" s="133"/>
      <c r="K29" s="133"/>
      <c r="M29" s="231">
        <f t="shared" si="5"/>
        <v>2.3279158699808797</v>
      </c>
      <c r="N29" s="237">
        <f>SUMMARY!M29</f>
        <v>0.78350101508318237</v>
      </c>
    </row>
    <row r="30" spans="1:14" s="41" customFormat="1">
      <c r="A30" s="127" t="s">
        <v>207</v>
      </c>
      <c r="B30" s="113" t="s">
        <v>208</v>
      </c>
      <c r="C30" s="267">
        <f>'[2]Sch C'!D19</f>
        <v>3847</v>
      </c>
      <c r="D30" s="267">
        <f>'[2]Sch C'!F19</f>
        <v>-2570.98</v>
      </c>
      <c r="E30" s="253">
        <f t="shared" si="2"/>
        <v>1276.02</v>
      </c>
      <c r="F30" s="177"/>
      <c r="G30" s="177">
        <f t="shared" si="3"/>
        <v>1276.02</v>
      </c>
      <c r="H30" s="175">
        <f t="shared" si="4"/>
        <v>1.3188617467169437E-3</v>
      </c>
      <c r="J30" s="133"/>
      <c r="K30" s="133"/>
      <c r="M30" s="231">
        <f t="shared" si="5"/>
        <v>0.24398087954110897</v>
      </c>
      <c r="N30" s="237">
        <f>SUMMARY!M30</f>
        <v>0.40083114193451697</v>
      </c>
    </row>
    <row r="31" spans="1:14" s="41" customFormat="1">
      <c r="A31" s="127" t="s">
        <v>209</v>
      </c>
      <c r="B31" s="113" t="s">
        <v>210</v>
      </c>
      <c r="C31" s="267">
        <f>'[2]Sch C'!D20</f>
        <v>2303</v>
      </c>
      <c r="D31" s="267">
        <f>'[2]Sch C'!F20</f>
        <v>0</v>
      </c>
      <c r="E31" s="253">
        <f t="shared" si="2"/>
        <v>2303</v>
      </c>
      <c r="F31" s="177"/>
      <c r="G31" s="177">
        <f t="shared" si="3"/>
        <v>2303</v>
      </c>
      <c r="H31" s="175">
        <f t="shared" si="4"/>
        <v>2.380322097372393E-3</v>
      </c>
      <c r="J31" s="133"/>
      <c r="K31" s="133"/>
      <c r="M31" s="231">
        <f t="shared" si="5"/>
        <v>0.44034416826003825</v>
      </c>
      <c r="N31" s="237">
        <f>SUMMARY!M31</f>
        <v>0.43509517256414104</v>
      </c>
    </row>
    <row r="32" spans="1:14" s="41" customFormat="1">
      <c r="A32" s="127" t="s">
        <v>211</v>
      </c>
      <c r="B32" s="113" t="s">
        <v>29</v>
      </c>
      <c r="C32" s="267">
        <f>'[2]Sch C'!D21</f>
        <v>0</v>
      </c>
      <c r="D32" s="267">
        <f>'[2]Sch C'!F21</f>
        <v>0</v>
      </c>
      <c r="E32" s="253">
        <f t="shared" si="2"/>
        <v>0</v>
      </c>
      <c r="F32" s="177"/>
      <c r="G32" s="177">
        <f t="shared" si="3"/>
        <v>0</v>
      </c>
      <c r="H32" s="175">
        <f t="shared" si="4"/>
        <v>0</v>
      </c>
      <c r="J32" s="133"/>
      <c r="K32" s="133"/>
      <c r="M32" s="231">
        <f t="shared" si="5"/>
        <v>0</v>
      </c>
      <c r="N32" s="237">
        <f>SUMMARY!M32</f>
        <v>0.49005045894476768</v>
      </c>
    </row>
    <row r="33" spans="1:14" s="41" customFormat="1">
      <c r="A33" s="40">
        <v>130</v>
      </c>
      <c r="B33" s="113" t="s">
        <v>166</v>
      </c>
      <c r="C33" s="267">
        <f>'[2]Sch C'!D22</f>
        <v>0</v>
      </c>
      <c r="D33" s="267">
        <f>'[2]Sch C'!F22</f>
        <v>0</v>
      </c>
      <c r="E33" s="253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  <c r="M33" s="231">
        <f t="shared" si="5"/>
        <v>0</v>
      </c>
      <c r="N33" s="237">
        <f>SUMMARY!M33</f>
        <v>0</v>
      </c>
    </row>
    <row r="34" spans="1:14" s="41" customFormat="1">
      <c r="A34" s="40">
        <v>140</v>
      </c>
      <c r="B34" s="113" t="s">
        <v>212</v>
      </c>
      <c r="C34" s="267">
        <f>'[2]Sch C'!D23</f>
        <v>5606</v>
      </c>
      <c r="D34" s="267">
        <f>'[2]Sch C'!F23</f>
        <v>0</v>
      </c>
      <c r="E34" s="253">
        <f t="shared" si="2"/>
        <v>5606</v>
      </c>
      <c r="F34" s="177"/>
      <c r="G34" s="177">
        <f t="shared" si="3"/>
        <v>5606</v>
      </c>
      <c r="H34" s="175">
        <f t="shared" si="4"/>
        <v>5.7942187051105674E-3</v>
      </c>
      <c r="J34" s="133"/>
      <c r="K34" s="133"/>
      <c r="M34" s="231">
        <f t="shared" si="5"/>
        <v>1.0718929254302103</v>
      </c>
      <c r="N34" s="237">
        <f>SUMMARY!M34</f>
        <v>0.62292362123544942</v>
      </c>
    </row>
    <row r="35" spans="1:14" s="41" customFormat="1">
      <c r="A35" s="40">
        <v>150</v>
      </c>
      <c r="B35" s="113" t="s">
        <v>31</v>
      </c>
      <c r="C35" s="267">
        <f>'[2]Sch C'!D24</f>
        <v>0</v>
      </c>
      <c r="D35" s="267">
        <f>'[2]Sch C'!F24</f>
        <v>0</v>
      </c>
      <c r="E35" s="253">
        <f t="shared" si="2"/>
        <v>0</v>
      </c>
      <c r="F35" s="177"/>
      <c r="G35" s="177">
        <f t="shared" si="3"/>
        <v>0</v>
      </c>
      <c r="H35" s="175">
        <f t="shared" si="4"/>
        <v>0</v>
      </c>
      <c r="J35" s="133"/>
      <c r="K35" s="133"/>
      <c r="M35" s="231">
        <f t="shared" si="5"/>
        <v>0</v>
      </c>
      <c r="N35" s="237">
        <f>SUMMARY!M35</f>
        <v>0.42186212127405426</v>
      </c>
    </row>
    <row r="36" spans="1:14" s="41" customFormat="1">
      <c r="A36" s="40">
        <v>160</v>
      </c>
      <c r="B36" s="113" t="s">
        <v>32</v>
      </c>
      <c r="C36" s="267">
        <f>'[2]Sch C'!D25</f>
        <v>0</v>
      </c>
      <c r="D36" s="267">
        <f>'[2]Sch C'!F25</f>
        <v>0</v>
      </c>
      <c r="E36" s="253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  <c r="M36" s="231">
        <f t="shared" si="5"/>
        <v>0</v>
      </c>
      <c r="N36" s="237">
        <f>SUMMARY!M36</f>
        <v>0.28779311378469336</v>
      </c>
    </row>
    <row r="37" spans="1:14" s="41" customFormat="1">
      <c r="A37" s="40">
        <v>170</v>
      </c>
      <c r="B37" s="113" t="s">
        <v>33</v>
      </c>
      <c r="C37" s="267">
        <f>'[2]Sch C'!D26</f>
        <v>43764</v>
      </c>
      <c r="D37" s="267">
        <f>'[2]Sch C'!F26</f>
        <v>0</v>
      </c>
      <c r="E37" s="253">
        <f t="shared" si="2"/>
        <v>43764</v>
      </c>
      <c r="F37" s="177"/>
      <c r="G37" s="177">
        <f t="shared" si="3"/>
        <v>43764</v>
      </c>
      <c r="H37" s="175">
        <f t="shared" si="4"/>
        <v>4.5233354871648028E-2</v>
      </c>
      <c r="J37" s="133"/>
      <c r="K37" s="133"/>
      <c r="M37" s="231">
        <f t="shared" si="5"/>
        <v>8.3678776290630967</v>
      </c>
      <c r="N37" s="237">
        <f>SUMMARY!M37</f>
        <v>7.4287387080511769</v>
      </c>
    </row>
    <row r="38" spans="1:14" s="41" customFormat="1">
      <c r="A38" s="40">
        <v>180</v>
      </c>
      <c r="B38" s="113" t="s">
        <v>213</v>
      </c>
      <c r="C38" s="267">
        <f>'[2]Sch C'!D27</f>
        <v>0</v>
      </c>
      <c r="D38" s="267">
        <f>'[2]Sch C'!F27</f>
        <v>0</v>
      </c>
      <c r="E38" s="253">
        <f t="shared" si="2"/>
        <v>0</v>
      </c>
      <c r="F38" s="177"/>
      <c r="G38" s="177">
        <f t="shared" si="3"/>
        <v>0</v>
      </c>
      <c r="H38" s="175">
        <f t="shared" si="4"/>
        <v>0</v>
      </c>
      <c r="J38" s="133"/>
      <c r="K38" s="133"/>
      <c r="M38" s="231">
        <f t="shared" si="5"/>
        <v>0</v>
      </c>
      <c r="N38" s="237">
        <f>SUMMARY!M38</f>
        <v>3.4646492172278012E-2</v>
      </c>
    </row>
    <row r="39" spans="1:14" s="41" customFormat="1">
      <c r="A39" s="40">
        <v>190</v>
      </c>
      <c r="B39" s="113" t="s">
        <v>35</v>
      </c>
      <c r="C39" s="267">
        <f>'[2]Sch C'!D28</f>
        <v>0</v>
      </c>
      <c r="D39" s="267">
        <f>'[2]Sch C'!F28</f>
        <v>0</v>
      </c>
      <c r="E39" s="253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  <c r="M39" s="231">
        <f t="shared" si="5"/>
        <v>0</v>
      </c>
      <c r="N39" s="237">
        <f>SUMMARY!M39</f>
        <v>0</v>
      </c>
    </row>
    <row r="40" spans="1:14" s="41" customFormat="1">
      <c r="A40" s="40">
        <v>200</v>
      </c>
      <c r="B40" s="113" t="s">
        <v>36</v>
      </c>
      <c r="C40" s="267">
        <f>'[2]Sch C'!D29</f>
        <v>1148</v>
      </c>
      <c r="D40" s="267">
        <f>'[2]Sch C'!F29</f>
        <v>-1148</v>
      </c>
      <c r="E40" s="253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  <c r="M40" s="231">
        <f t="shared" si="5"/>
        <v>0</v>
      </c>
      <c r="N40" s="237">
        <f>SUMMARY!M40</f>
        <v>0</v>
      </c>
    </row>
    <row r="41" spans="1:14" s="41" customFormat="1">
      <c r="A41" s="40">
        <v>210</v>
      </c>
      <c r="B41" s="113" t="s">
        <v>37</v>
      </c>
      <c r="C41" s="267">
        <f>'[2]Sch C'!D30</f>
        <v>0</v>
      </c>
      <c r="D41" s="267">
        <f>'[2]Sch C'!F30</f>
        <v>0</v>
      </c>
      <c r="E41" s="253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  <c r="M41" s="231">
        <f t="shared" si="5"/>
        <v>0</v>
      </c>
      <c r="N41" s="237">
        <f>SUMMARY!M41</f>
        <v>0</v>
      </c>
    </row>
    <row r="42" spans="1:14" s="41" customFormat="1">
      <c r="A42" s="40">
        <v>220</v>
      </c>
      <c r="B42" s="113" t="s">
        <v>214</v>
      </c>
      <c r="C42" s="267">
        <f>'[2]Sch C'!D31</f>
        <v>12887</v>
      </c>
      <c r="D42" s="267">
        <f>'[2]Sch C'!F31</f>
        <v>0</v>
      </c>
      <c r="E42" s="253">
        <f t="shared" si="2"/>
        <v>12887</v>
      </c>
      <c r="F42" s="177"/>
      <c r="G42" s="177">
        <f t="shared" si="3"/>
        <v>12887</v>
      </c>
      <c r="H42" s="175">
        <f t="shared" si="4"/>
        <v>1.3319674715083817E-2</v>
      </c>
      <c r="J42" s="133"/>
      <c r="K42" s="133"/>
      <c r="M42" s="231">
        <f t="shared" si="5"/>
        <v>2.4640535372848946</v>
      </c>
      <c r="N42" s="237">
        <f>SUMMARY!M42</f>
        <v>1.5147902388511165</v>
      </c>
    </row>
    <row r="43" spans="1:14" s="41" customFormat="1">
      <c r="A43" s="40">
        <v>230</v>
      </c>
      <c r="B43" s="113" t="s">
        <v>148</v>
      </c>
      <c r="C43" s="267">
        <f>'[2]Sch C'!D32</f>
        <v>0</v>
      </c>
      <c r="D43" s="267">
        <f>'[2]Sch C'!F32</f>
        <v>0</v>
      </c>
      <c r="E43" s="253">
        <f t="shared" si="2"/>
        <v>0</v>
      </c>
      <c r="F43" s="177"/>
      <c r="G43" s="177">
        <f t="shared" si="3"/>
        <v>0</v>
      </c>
      <c r="H43" s="175">
        <f t="shared" si="4"/>
        <v>0</v>
      </c>
      <c r="J43" s="133"/>
      <c r="K43" s="133"/>
      <c r="M43" s="231">
        <f t="shared" si="5"/>
        <v>0</v>
      </c>
      <c r="N43" s="237">
        <f>SUMMARY!M43</f>
        <v>0.91162758482870754</v>
      </c>
    </row>
    <row r="44" spans="1:14" s="41" customFormat="1">
      <c r="A44" s="40">
        <v>240</v>
      </c>
      <c r="B44" s="113" t="s">
        <v>167</v>
      </c>
      <c r="C44" s="267">
        <f>'[2]Sch C'!D33</f>
        <v>0</v>
      </c>
      <c r="D44" s="267">
        <f>'[2]Sch C'!F33</f>
        <v>0</v>
      </c>
      <c r="E44" s="253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  <c r="M44" s="231">
        <f t="shared" si="5"/>
        <v>0</v>
      </c>
      <c r="N44" s="237">
        <f>SUMMARY!M44</f>
        <v>0</v>
      </c>
    </row>
    <row r="45" spans="1:14" s="41" customFormat="1">
      <c r="A45" s="40">
        <v>250</v>
      </c>
      <c r="B45" s="113" t="s">
        <v>168</v>
      </c>
      <c r="C45" s="267">
        <f>'[2]Sch C'!D34</f>
        <v>0</v>
      </c>
      <c r="D45" s="267">
        <f>'[2]Sch C'!F34</f>
        <v>0</v>
      </c>
      <c r="E45" s="253">
        <f t="shared" si="2"/>
        <v>0</v>
      </c>
      <c r="F45" s="177"/>
      <c r="G45" s="177">
        <f t="shared" si="3"/>
        <v>0</v>
      </c>
      <c r="H45" s="175">
        <f t="shared" si="4"/>
        <v>0</v>
      </c>
      <c r="J45" s="133"/>
      <c r="K45" s="133"/>
      <c r="M45" s="231">
        <f t="shared" si="5"/>
        <v>0</v>
      </c>
      <c r="N45" s="237">
        <f>SUMMARY!M45</f>
        <v>0.95284109747069434</v>
      </c>
    </row>
    <row r="46" spans="1:14" s="41" customFormat="1">
      <c r="A46" s="40">
        <v>270</v>
      </c>
      <c r="B46" s="113" t="s">
        <v>215</v>
      </c>
      <c r="C46" s="267">
        <f>'[2]Sch C'!D35</f>
        <v>0</v>
      </c>
      <c r="D46" s="267">
        <f>'[2]Sch C'!F35</f>
        <v>0</v>
      </c>
      <c r="E46" s="253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  <c r="M46" s="231">
        <f t="shared" si="5"/>
        <v>0</v>
      </c>
      <c r="N46" s="237">
        <f>SUMMARY!M46</f>
        <v>0</v>
      </c>
    </row>
    <row r="47" spans="1:14" s="41" customFormat="1">
      <c r="A47" s="40">
        <v>280</v>
      </c>
      <c r="B47" s="113" t="s">
        <v>216</v>
      </c>
      <c r="C47" s="267">
        <f>'[2]Sch C'!D36</f>
        <v>0</v>
      </c>
      <c r="D47" s="267">
        <f>'[2]Sch C'!F36</f>
        <v>0</v>
      </c>
      <c r="E47" s="253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55">
        <v>0</v>
      </c>
      <c r="K47" s="255">
        <v>0</v>
      </c>
      <c r="M47" s="231">
        <f t="shared" si="5"/>
        <v>0</v>
      </c>
      <c r="N47" s="237">
        <f>SUMMARY!M47</f>
        <v>0.19233028581290676</v>
      </c>
    </row>
    <row r="48" spans="1:14" s="41" customFormat="1">
      <c r="A48" s="40">
        <v>290</v>
      </c>
      <c r="B48" s="113" t="s">
        <v>170</v>
      </c>
      <c r="C48" s="267">
        <f>'[2]Sch C'!D37</f>
        <v>0</v>
      </c>
      <c r="D48" s="267">
        <f>'[2]Sch C'!F37</f>
        <v>0</v>
      </c>
      <c r="E48" s="253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  <c r="M48" s="231">
        <f t="shared" si="5"/>
        <v>0</v>
      </c>
      <c r="N48" s="237">
        <f>SUMMARY!M48</f>
        <v>0</v>
      </c>
    </row>
    <row r="49" spans="1:16" s="41" customFormat="1">
      <c r="A49" s="40">
        <v>300</v>
      </c>
      <c r="B49" s="113" t="s">
        <v>171</v>
      </c>
      <c r="C49" s="267">
        <f>'[2]Sch C'!D38</f>
        <v>0</v>
      </c>
      <c r="D49" s="267">
        <f>'[2]Sch C'!F38</f>
        <v>0</v>
      </c>
      <c r="E49" s="253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  <c r="M49" s="231">
        <f t="shared" si="5"/>
        <v>0</v>
      </c>
      <c r="N49" s="237">
        <f>SUMMARY!M49</f>
        <v>1.5984176510929746E-2</v>
      </c>
    </row>
    <row r="50" spans="1:16" s="41" customFormat="1">
      <c r="A50" s="40">
        <v>310</v>
      </c>
      <c r="B50" s="113" t="s">
        <v>172</v>
      </c>
      <c r="C50" s="267">
        <f>'[2]Sch C'!D39</f>
        <v>277</v>
      </c>
      <c r="D50" s="267">
        <f>'[2]Sch C'!F39</f>
        <v>0</v>
      </c>
      <c r="E50" s="253">
        <f t="shared" si="2"/>
        <v>277</v>
      </c>
      <c r="F50" s="177"/>
      <c r="G50" s="177">
        <f t="shared" si="3"/>
        <v>277</v>
      </c>
      <c r="H50" s="175">
        <f t="shared" si="4"/>
        <v>2.8630013937132125E-4</v>
      </c>
      <c r="J50" s="133"/>
      <c r="K50" s="133"/>
      <c r="M50" s="231">
        <f t="shared" si="5"/>
        <v>5.2963671128107077E-2</v>
      </c>
      <c r="N50" s="237">
        <f>SUMMARY!M50</f>
        <v>0.13508290981428747</v>
      </c>
    </row>
    <row r="51" spans="1:16" s="41" customFormat="1">
      <c r="A51" s="40">
        <v>320</v>
      </c>
      <c r="B51" s="113" t="s">
        <v>173</v>
      </c>
      <c r="C51" s="267">
        <f>'[2]Sch C'!D40</f>
        <v>0</v>
      </c>
      <c r="D51" s="267">
        <f>'[2]Sch C'!F40</f>
        <v>0</v>
      </c>
      <c r="E51" s="253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  <c r="M51" s="231">
        <f t="shared" si="5"/>
        <v>0</v>
      </c>
      <c r="N51" s="237">
        <f>SUMMARY!M51</f>
        <v>6.1666189781950142E-3</v>
      </c>
    </row>
    <row r="52" spans="1:16" s="41" customFormat="1">
      <c r="A52" s="40">
        <v>330</v>
      </c>
      <c r="B52" s="113" t="s">
        <v>44</v>
      </c>
      <c r="C52" s="267">
        <f>'[2]Sch C'!D41</f>
        <v>3478</v>
      </c>
      <c r="D52" s="267">
        <f>'[2]Sch C'!F41</f>
        <v>0</v>
      </c>
      <c r="E52" s="253">
        <f t="shared" si="2"/>
        <v>3478</v>
      </c>
      <c r="F52" s="177"/>
      <c r="G52" s="177">
        <f t="shared" si="3"/>
        <v>3478</v>
      </c>
      <c r="H52" s="175">
        <f t="shared" si="4"/>
        <v>3.5947721470521855E-3</v>
      </c>
      <c r="J52" s="133"/>
      <c r="K52" s="133"/>
      <c r="M52" s="231">
        <f t="shared" si="5"/>
        <v>0.66500956022944546</v>
      </c>
      <c r="N52" s="237">
        <f>SUMMARY!M52</f>
        <v>0.42601224458281667</v>
      </c>
    </row>
    <row r="53" spans="1:16" s="41" customFormat="1">
      <c r="A53" s="40">
        <v>340</v>
      </c>
      <c r="B53" s="113" t="s">
        <v>174</v>
      </c>
      <c r="C53" s="267">
        <f>'[2]Sch C'!D42</f>
        <v>0</v>
      </c>
      <c r="D53" s="267">
        <f>'[2]Sch C'!F42</f>
        <v>0</v>
      </c>
      <c r="E53" s="253">
        <f t="shared" si="2"/>
        <v>0</v>
      </c>
      <c r="F53" s="177"/>
      <c r="G53" s="177">
        <f t="shared" si="3"/>
        <v>0</v>
      </c>
      <c r="H53" s="175">
        <f t="shared" si="4"/>
        <v>0</v>
      </c>
      <c r="J53" s="133"/>
      <c r="K53" s="133"/>
      <c r="M53" s="231">
        <f t="shared" si="5"/>
        <v>0</v>
      </c>
      <c r="N53" s="237">
        <f>SUMMARY!M53</f>
        <v>7.6151676590410528E-2</v>
      </c>
    </row>
    <row r="54" spans="1:16" s="41" customFormat="1">
      <c r="A54" s="40">
        <v>350</v>
      </c>
      <c r="B54" s="113" t="s">
        <v>175</v>
      </c>
      <c r="C54" s="267">
        <f>'[2]Sch C'!D43</f>
        <v>3392</v>
      </c>
      <c r="D54" s="267">
        <f>'[2]Sch C'!F43</f>
        <v>0</v>
      </c>
      <c r="E54" s="253">
        <f t="shared" si="2"/>
        <v>3392</v>
      </c>
      <c r="F54" s="177"/>
      <c r="G54" s="177">
        <f t="shared" si="3"/>
        <v>3392</v>
      </c>
      <c r="H54" s="175">
        <f t="shared" si="4"/>
        <v>3.5058847391607286E-3</v>
      </c>
      <c r="J54" s="133"/>
      <c r="K54" s="133"/>
      <c r="M54" s="231">
        <f t="shared" si="5"/>
        <v>0.64856596558317403</v>
      </c>
      <c r="N54" s="237">
        <f>SUMMARY!M54</f>
        <v>0.14480490873334878</v>
      </c>
    </row>
    <row r="55" spans="1:16" s="41" customFormat="1">
      <c r="A55" s="40">
        <v>360</v>
      </c>
      <c r="B55" s="113" t="s">
        <v>176</v>
      </c>
      <c r="C55" s="267">
        <f>'[2]Sch C'!D44</f>
        <v>0</v>
      </c>
      <c r="D55" s="267">
        <f>'[2]Sch C'!F44</f>
        <v>0</v>
      </c>
      <c r="E55" s="253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  <c r="M55" s="231">
        <f t="shared" si="5"/>
        <v>0</v>
      </c>
      <c r="N55" s="237">
        <f>SUMMARY!M55</f>
        <v>0</v>
      </c>
    </row>
    <row r="56" spans="1:16" s="41" customFormat="1">
      <c r="A56" s="40">
        <v>490</v>
      </c>
      <c r="B56" s="113" t="s">
        <v>301</v>
      </c>
      <c r="C56" s="267">
        <f>'[2]Sch C'!D45</f>
        <v>0</v>
      </c>
      <c r="D56" s="267">
        <f>'[2]Sch C'!F45</f>
        <v>0</v>
      </c>
      <c r="E56" s="253">
        <f t="shared" si="2"/>
        <v>0</v>
      </c>
      <c r="F56" s="177"/>
      <c r="G56" s="177">
        <f t="shared" si="3"/>
        <v>0</v>
      </c>
      <c r="H56" s="175">
        <f t="shared" si="4"/>
        <v>0</v>
      </c>
      <c r="J56" s="133"/>
      <c r="K56" s="133"/>
      <c r="M56" s="231">
        <f t="shared" si="5"/>
        <v>0</v>
      </c>
      <c r="N56" s="237">
        <f>SUMMARY!M56</f>
        <v>0.3925260810522348</v>
      </c>
    </row>
    <row r="57" spans="1:16" s="41" customFormat="1">
      <c r="A57" s="40"/>
      <c r="B57" s="113" t="s">
        <v>217</v>
      </c>
      <c r="C57" s="267">
        <f>SUM(C21:C56)</f>
        <v>278689</v>
      </c>
      <c r="D57" s="267">
        <f>SUM(D21:D56)</f>
        <v>-71192.87999999999</v>
      </c>
      <c r="E57" s="177">
        <f>SUM(E21:E56)</f>
        <v>207496.12</v>
      </c>
      <c r="F57" s="177">
        <f>SUM(F21:F56)</f>
        <v>0</v>
      </c>
      <c r="G57" s="177">
        <f t="shared" si="3"/>
        <v>207496.12</v>
      </c>
      <c r="H57" s="175">
        <f t="shared" si="4"/>
        <v>0.21446270063179929</v>
      </c>
      <c r="J57" s="133"/>
      <c r="K57" s="133"/>
      <c r="M57" s="231">
        <f t="shared" si="5"/>
        <v>39.674210325047802</v>
      </c>
      <c r="N57" s="237">
        <f>SUMMARY!M57</f>
        <v>35.330519668088229</v>
      </c>
      <c r="O57" s="232">
        <f>M57/N57-1</f>
        <v>0.12294443155001056</v>
      </c>
      <c r="P57" s="172">
        <f>IF(O57&gt;=0.2,2.1,0)</f>
        <v>0</v>
      </c>
    </row>
    <row r="58" spans="1:16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6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6" s="41" customFormat="1">
      <c r="A60" s="185">
        <v>230</v>
      </c>
      <c r="B60" s="186" t="s">
        <v>261</v>
      </c>
      <c r="C60" s="267">
        <f>'[2]Sch C'!D57</f>
        <v>48761</v>
      </c>
      <c r="D60" s="267">
        <f>'[2]Sch C'!F57</f>
        <v>0</v>
      </c>
      <c r="E60" s="253">
        <f t="shared" ref="E60:E76" si="6">SUM(C60:D60)</f>
        <v>48761</v>
      </c>
      <c r="F60" s="177"/>
      <c r="G60" s="173">
        <f>IF(ISERROR(E60+F60),"",(E60+F60))</f>
        <v>48761</v>
      </c>
      <c r="H60" s="175">
        <f>IF(ISERROR(G60/$G$183),"",(G60/$G$183))</f>
        <v>5.0398126699945839E-2</v>
      </c>
      <c r="J60" s="133"/>
      <c r="K60" s="133"/>
      <c r="M60" s="231">
        <f>IFERROR(G60/G$198,0)</f>
        <v>9.3233269598470372</v>
      </c>
      <c r="N60" s="237">
        <f>SUMMARY!M60</f>
        <v>5.4215628193424443</v>
      </c>
    </row>
    <row r="61" spans="1:16" s="41" customFormat="1">
      <c r="A61" s="187">
        <v>240</v>
      </c>
      <c r="B61" s="186" t="s">
        <v>262</v>
      </c>
      <c r="C61" s="267">
        <f>'[2]Sch C'!D58</f>
        <v>2576</v>
      </c>
      <c r="D61" s="267">
        <f>'[2]Sch C'!F58</f>
        <v>0</v>
      </c>
      <c r="E61" s="253">
        <f t="shared" si="6"/>
        <v>2576</v>
      </c>
      <c r="F61" s="173"/>
      <c r="G61" s="173">
        <f t="shared" ref="G61:G76" si="7">IF(ISERROR(E61+F61),"",(E61+F61))</f>
        <v>2576</v>
      </c>
      <c r="H61" s="175">
        <f t="shared" ref="H61:H76" si="8">IF(ISERROR(G61/$G$183),"",(G61/$G$183))</f>
        <v>2.6624879387022512E-3</v>
      </c>
      <c r="J61" s="133"/>
      <c r="K61" s="133"/>
      <c r="M61" s="231">
        <f t="shared" ref="M61:M77" si="9">IFERROR(G61/G$198,0)</f>
        <v>0.4925430210325048</v>
      </c>
      <c r="N61" s="237">
        <f>SUMMARY!M61</f>
        <v>1.3135909419154417</v>
      </c>
    </row>
    <row r="62" spans="1:16" s="41" customFormat="1">
      <c r="A62" s="188">
        <v>250</v>
      </c>
      <c r="B62" s="186" t="s">
        <v>263</v>
      </c>
      <c r="C62" s="267">
        <f>'[2]Sch C'!D59</f>
        <v>0</v>
      </c>
      <c r="D62" s="267">
        <f>'[2]Sch C'!F59</f>
        <v>0</v>
      </c>
      <c r="E62" s="253">
        <f t="shared" si="6"/>
        <v>0</v>
      </c>
      <c r="F62" s="173"/>
      <c r="G62" s="173">
        <f t="shared" si="7"/>
        <v>0</v>
      </c>
      <c r="H62" s="175">
        <f t="shared" si="8"/>
        <v>0</v>
      </c>
      <c r="J62" s="133"/>
      <c r="K62" s="133"/>
      <c r="M62" s="231">
        <f t="shared" si="9"/>
        <v>0</v>
      </c>
      <c r="N62" s="237">
        <f>SUMMARY!M62</f>
        <v>1.8916694144309858</v>
      </c>
    </row>
    <row r="63" spans="1:16" s="41" customFormat="1">
      <c r="A63" s="188">
        <v>260</v>
      </c>
      <c r="B63" s="189" t="s">
        <v>316</v>
      </c>
      <c r="C63" s="267">
        <f>'[2]Sch C'!D60</f>
        <v>3528</v>
      </c>
      <c r="D63" s="267">
        <f>'[2]Sch C'!F60</f>
        <v>0</v>
      </c>
      <c r="E63" s="253">
        <f t="shared" si="6"/>
        <v>3528</v>
      </c>
      <c r="F63" s="173"/>
      <c r="G63" s="173">
        <f t="shared" si="7"/>
        <v>3528</v>
      </c>
      <c r="H63" s="175">
        <f t="shared" si="8"/>
        <v>3.6464508725704745E-3</v>
      </c>
      <c r="J63" s="133"/>
      <c r="K63" s="133"/>
      <c r="M63" s="231">
        <f t="shared" si="9"/>
        <v>0.67456978967495218</v>
      </c>
      <c r="N63" s="237">
        <f>SUMMARY!M63</f>
        <v>0.34129826186875223</v>
      </c>
    </row>
    <row r="64" spans="1:16" s="41" customFormat="1">
      <c r="A64" s="188">
        <v>270</v>
      </c>
      <c r="B64" s="189" t="s">
        <v>317</v>
      </c>
      <c r="C64" s="267">
        <f>'[2]Sch C'!D61</f>
        <v>3809</v>
      </c>
      <c r="D64" s="267">
        <f>'[2]Sch C'!F61</f>
        <v>0</v>
      </c>
      <c r="E64" s="253">
        <f t="shared" si="6"/>
        <v>3809</v>
      </c>
      <c r="F64" s="173"/>
      <c r="G64" s="173">
        <f t="shared" si="7"/>
        <v>3809</v>
      </c>
      <c r="H64" s="175">
        <f t="shared" si="8"/>
        <v>3.9368853099832589E-3</v>
      </c>
      <c r="J64" s="133"/>
      <c r="K64" s="133"/>
      <c r="M64" s="231">
        <f t="shared" si="9"/>
        <v>0.72829827915869982</v>
      </c>
      <c r="N64" s="237">
        <f>SUMMARY!M64</f>
        <v>0.50198147870596199</v>
      </c>
    </row>
    <row r="65" spans="1:16" s="41" customFormat="1">
      <c r="A65" s="190" t="s">
        <v>337</v>
      </c>
      <c r="B65" s="186" t="s">
        <v>338</v>
      </c>
      <c r="C65" s="267">
        <f>'[2]Sch C'!D62</f>
        <v>0</v>
      </c>
      <c r="D65" s="267">
        <f>'[2]Sch C'!F62</f>
        <v>0</v>
      </c>
      <c r="E65" s="253">
        <f t="shared" si="6"/>
        <v>0</v>
      </c>
      <c r="F65" s="173"/>
      <c r="G65" s="173">
        <f t="shared" si="7"/>
        <v>0</v>
      </c>
      <c r="H65" s="175">
        <f t="shared" si="8"/>
        <v>0</v>
      </c>
      <c r="J65" s="133"/>
      <c r="K65" s="133"/>
      <c r="M65" s="231">
        <f t="shared" si="9"/>
        <v>0</v>
      </c>
      <c r="N65" s="237">
        <f>SUMMARY!M65</f>
        <v>0</v>
      </c>
    </row>
    <row r="66" spans="1:16" s="41" customFormat="1">
      <c r="A66" s="190" t="s">
        <v>339</v>
      </c>
      <c r="B66" s="186" t="s">
        <v>340</v>
      </c>
      <c r="C66" s="267">
        <f>'[2]Sch C'!D63</f>
        <v>0</v>
      </c>
      <c r="D66" s="267">
        <f>'[2]Sch C'!F63</f>
        <v>0</v>
      </c>
      <c r="E66" s="253">
        <f t="shared" si="6"/>
        <v>0</v>
      </c>
      <c r="F66" s="173"/>
      <c r="G66" s="173">
        <f t="shared" si="7"/>
        <v>0</v>
      </c>
      <c r="H66" s="175">
        <f t="shared" si="8"/>
        <v>0</v>
      </c>
      <c r="J66" s="133"/>
      <c r="K66" s="133"/>
      <c r="M66" s="231">
        <f t="shared" si="9"/>
        <v>0</v>
      </c>
      <c r="N66" s="237">
        <f>SUMMARY!M66</f>
        <v>0</v>
      </c>
    </row>
    <row r="67" spans="1:16" s="41" customFormat="1">
      <c r="A67" s="188">
        <v>280</v>
      </c>
      <c r="B67" s="191" t="s">
        <v>266</v>
      </c>
      <c r="C67" s="267">
        <f>'[2]Sch C'!D64</f>
        <v>8433</v>
      </c>
      <c r="D67" s="267">
        <f>'[2]Sch C'!F64</f>
        <v>0</v>
      </c>
      <c r="E67" s="253">
        <f t="shared" si="6"/>
        <v>8433</v>
      </c>
      <c r="F67" s="173"/>
      <c r="G67" s="173">
        <f t="shared" si="7"/>
        <v>8433</v>
      </c>
      <c r="H67" s="175">
        <f t="shared" si="8"/>
        <v>8.7161338459146292E-3</v>
      </c>
      <c r="J67" s="133"/>
      <c r="K67" s="133"/>
      <c r="M67" s="231">
        <f t="shared" si="9"/>
        <v>1.6124282982791587</v>
      </c>
      <c r="N67" s="237">
        <f>SUMMARY!M67</f>
        <v>0.4414637181565908</v>
      </c>
    </row>
    <row r="68" spans="1:16" s="41" customFormat="1">
      <c r="A68" s="188">
        <v>290</v>
      </c>
      <c r="B68" s="191" t="s">
        <v>267</v>
      </c>
      <c r="C68" s="267">
        <f>'[2]Sch C'!D65</f>
        <v>1120</v>
      </c>
      <c r="D68" s="267">
        <f>'[2]Sch C'!F65</f>
        <v>0</v>
      </c>
      <c r="E68" s="253">
        <f t="shared" si="6"/>
        <v>1120</v>
      </c>
      <c r="F68" s="173"/>
      <c r="G68" s="173">
        <f t="shared" si="7"/>
        <v>1120</v>
      </c>
      <c r="H68" s="175">
        <f t="shared" si="8"/>
        <v>1.1576034516096745E-3</v>
      </c>
      <c r="J68" s="133"/>
      <c r="K68" s="133"/>
      <c r="M68" s="231">
        <f t="shared" si="9"/>
        <v>0.21414913957934992</v>
      </c>
      <c r="N68" s="237">
        <f>SUMMARY!M68</f>
        <v>5.4220702246808278E-2</v>
      </c>
    </row>
    <row r="69" spans="1:16" s="41" customFormat="1">
      <c r="A69" s="188">
        <v>300</v>
      </c>
      <c r="B69" s="191" t="s">
        <v>269</v>
      </c>
      <c r="C69" s="267">
        <f>'[2]Sch C'!D66</f>
        <v>0</v>
      </c>
      <c r="D69" s="267">
        <f>'[2]Sch C'!F66</f>
        <v>0</v>
      </c>
      <c r="E69" s="253">
        <f t="shared" si="6"/>
        <v>0</v>
      </c>
      <c r="F69" s="173"/>
      <c r="G69" s="173">
        <f t="shared" si="7"/>
        <v>0</v>
      </c>
      <c r="H69" s="175">
        <f t="shared" si="8"/>
        <v>0</v>
      </c>
      <c r="J69" s="133"/>
      <c r="K69" s="133"/>
      <c r="M69" s="231">
        <f t="shared" si="9"/>
        <v>0</v>
      </c>
      <c r="N69" s="237">
        <f>SUMMARY!M69</f>
        <v>6.88076519559086E-3</v>
      </c>
    </row>
    <row r="70" spans="1:16" s="41" customFormat="1">
      <c r="A70" s="188">
        <v>310</v>
      </c>
      <c r="B70" s="191" t="s">
        <v>318</v>
      </c>
      <c r="C70" s="267">
        <f>'[2]Sch C'!D67</f>
        <v>5000</v>
      </c>
      <c r="D70" s="267">
        <f>'[2]Sch C'!F67</f>
        <v>0</v>
      </c>
      <c r="E70" s="253">
        <f t="shared" si="6"/>
        <v>5000</v>
      </c>
      <c r="F70" s="173"/>
      <c r="G70" s="173">
        <f t="shared" si="7"/>
        <v>5000</v>
      </c>
      <c r="H70" s="175">
        <f t="shared" si="8"/>
        <v>5.1678725518289042E-3</v>
      </c>
      <c r="J70" s="133"/>
      <c r="K70" s="133"/>
      <c r="M70" s="231">
        <f t="shared" si="9"/>
        <v>0.95602294455066916</v>
      </c>
      <c r="N70" s="237">
        <f>SUMMARY!M70</f>
        <v>0.48399538557264771</v>
      </c>
    </row>
    <row r="71" spans="1:16" s="41" customFormat="1">
      <c r="A71" s="188">
        <v>320</v>
      </c>
      <c r="B71" s="191" t="s">
        <v>270</v>
      </c>
      <c r="C71" s="267">
        <f>'[2]Sch C'!D68</f>
        <v>0</v>
      </c>
      <c r="D71" s="267">
        <f>'[2]Sch C'!F68</f>
        <v>0</v>
      </c>
      <c r="E71" s="253">
        <f t="shared" si="6"/>
        <v>0</v>
      </c>
      <c r="F71" s="173"/>
      <c r="G71" s="173">
        <f t="shared" si="7"/>
        <v>0</v>
      </c>
      <c r="H71" s="175">
        <f t="shared" si="8"/>
        <v>0</v>
      </c>
      <c r="J71" s="133"/>
      <c r="K71" s="133"/>
      <c r="M71" s="231">
        <f t="shared" si="9"/>
        <v>0</v>
      </c>
      <c r="N71" s="237">
        <f>SUMMARY!M71</f>
        <v>2.030829461483611E-2</v>
      </c>
    </row>
    <row r="72" spans="1:16" s="41" customFormat="1">
      <c r="A72" s="188">
        <v>330</v>
      </c>
      <c r="B72" s="191" t="s">
        <v>271</v>
      </c>
      <c r="C72" s="267">
        <f>'[2]Sch C'!D69</f>
        <v>267</v>
      </c>
      <c r="D72" s="267">
        <f>'[2]Sch C'!F69</f>
        <v>0</v>
      </c>
      <c r="E72" s="253">
        <f t="shared" si="6"/>
        <v>267</v>
      </c>
      <c r="F72" s="173"/>
      <c r="G72" s="173">
        <f t="shared" si="7"/>
        <v>267</v>
      </c>
      <c r="H72" s="175">
        <f t="shared" si="8"/>
        <v>2.7596439426766346E-4</v>
      </c>
      <c r="J72" s="133"/>
      <c r="K72" s="133"/>
      <c r="M72" s="231">
        <f t="shared" si="9"/>
        <v>5.1051625239005735E-2</v>
      </c>
      <c r="N72" s="237">
        <f>SUMMARY!M72</f>
        <v>0.13610743985575371</v>
      </c>
    </row>
    <row r="73" spans="1:16" s="41" customFormat="1">
      <c r="A73" s="188">
        <v>340</v>
      </c>
      <c r="B73" s="191" t="s">
        <v>272</v>
      </c>
      <c r="C73" s="267">
        <f>'[2]Sch C'!D70</f>
        <v>0</v>
      </c>
      <c r="D73" s="267">
        <f>'[2]Sch C'!F70</f>
        <v>0</v>
      </c>
      <c r="E73" s="253">
        <f t="shared" si="6"/>
        <v>0</v>
      </c>
      <c r="F73" s="173"/>
      <c r="G73" s="173">
        <f t="shared" si="7"/>
        <v>0</v>
      </c>
      <c r="H73" s="175">
        <f t="shared" si="8"/>
        <v>0</v>
      </c>
      <c r="J73" s="133"/>
      <c r="K73" s="133"/>
      <c r="M73" s="231">
        <f t="shared" si="9"/>
        <v>0</v>
      </c>
      <c r="N73" s="237">
        <f>SUMMARY!M73</f>
        <v>0</v>
      </c>
    </row>
    <row r="74" spans="1:16" s="41" customFormat="1">
      <c r="A74" s="188">
        <v>350</v>
      </c>
      <c r="B74" s="41" t="s">
        <v>332</v>
      </c>
      <c r="C74" s="267">
        <f>'[2]Sch C'!D71</f>
        <v>0</v>
      </c>
      <c r="D74" s="267">
        <f>'[2]Sch C'!F71</f>
        <v>0</v>
      </c>
      <c r="E74" s="253">
        <f t="shared" si="6"/>
        <v>0</v>
      </c>
      <c r="F74" s="173"/>
      <c r="G74" s="173">
        <f t="shared" si="7"/>
        <v>0</v>
      </c>
      <c r="H74" s="175">
        <f t="shared" si="8"/>
        <v>0</v>
      </c>
      <c r="J74" s="133"/>
      <c r="K74" s="133"/>
      <c r="M74" s="231">
        <f t="shared" si="9"/>
        <v>0</v>
      </c>
      <c r="N74" s="237">
        <f>SUMMARY!M74</f>
        <v>2.3935071010405172E-2</v>
      </c>
    </row>
    <row r="75" spans="1:16" s="41" customFormat="1">
      <c r="A75" s="188">
        <v>360</v>
      </c>
      <c r="B75" s="191" t="s">
        <v>177</v>
      </c>
      <c r="C75" s="267">
        <f>'[2]Sch C'!D72</f>
        <v>0</v>
      </c>
      <c r="D75" s="267">
        <f>'[2]Sch C'!F72</f>
        <v>0</v>
      </c>
      <c r="E75" s="253">
        <f t="shared" si="6"/>
        <v>0</v>
      </c>
      <c r="F75" s="173"/>
      <c r="G75" s="173">
        <f t="shared" si="7"/>
        <v>0</v>
      </c>
      <c r="H75" s="175">
        <f t="shared" si="8"/>
        <v>0</v>
      </c>
      <c r="J75" s="133"/>
      <c r="K75" s="133"/>
      <c r="M75" s="231">
        <f t="shared" si="9"/>
        <v>0</v>
      </c>
      <c r="N75" s="237">
        <f>SUMMARY!M75</f>
        <v>-4.5417592050104689E-3</v>
      </c>
    </row>
    <row r="76" spans="1:16" s="41" customFormat="1">
      <c r="A76" s="188">
        <v>490</v>
      </c>
      <c r="B76" s="113" t="s">
        <v>301</v>
      </c>
      <c r="C76" s="267">
        <f>'[2]Sch C'!D73</f>
        <v>0</v>
      </c>
      <c r="D76" s="267">
        <f>'[2]Sch C'!F73</f>
        <v>0</v>
      </c>
      <c r="E76" s="253">
        <f t="shared" si="6"/>
        <v>0</v>
      </c>
      <c r="F76" s="173"/>
      <c r="G76" s="173">
        <f t="shared" si="7"/>
        <v>0</v>
      </c>
      <c r="H76" s="175">
        <f t="shared" si="8"/>
        <v>0</v>
      </c>
      <c r="J76" s="133"/>
      <c r="K76" s="133"/>
      <c r="M76" s="231">
        <f t="shared" si="9"/>
        <v>0</v>
      </c>
      <c r="N76" s="237">
        <f>SUMMARY!M76</f>
        <v>6.8126388075157029E-4</v>
      </c>
    </row>
    <row r="77" spans="1:16" s="41" customFormat="1">
      <c r="A77" s="40"/>
      <c r="B77" s="113" t="s">
        <v>219</v>
      </c>
      <c r="C77" s="267">
        <f>SUM(C60:C76)</f>
        <v>73494</v>
      </c>
      <c r="D77" s="267">
        <f>SUM(D60:D76)</f>
        <v>0</v>
      </c>
      <c r="E77" s="176">
        <f>SUM(E60:E76)</f>
        <v>73494</v>
      </c>
      <c r="F77" s="176">
        <f>SUM(F60:F76)</f>
        <v>0</v>
      </c>
      <c r="G77" s="177">
        <f>IF(ISERROR(E77+F77),"",(E77+F77))</f>
        <v>73494</v>
      </c>
      <c r="H77" s="175">
        <f>IF(ISERROR(G77/$G$183),"",(G77/$G$183))</f>
        <v>7.5961525064822691E-2</v>
      </c>
      <c r="J77" s="133"/>
      <c r="K77" s="133"/>
      <c r="M77" s="231">
        <f t="shared" si="9"/>
        <v>14.052390057361377</v>
      </c>
      <c r="N77" s="237">
        <f>SUMMARY!M77</f>
        <v>10.633153797591957</v>
      </c>
      <c r="O77" s="232"/>
      <c r="P77" s="172"/>
    </row>
    <row r="78" spans="1:16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6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6" s="41" customFormat="1">
      <c r="A80" s="127" t="s">
        <v>201</v>
      </c>
      <c r="B80" s="113" t="s">
        <v>40</v>
      </c>
      <c r="C80" s="267">
        <f>'[2]Sch C'!D78</f>
        <v>11920</v>
      </c>
      <c r="D80" s="267">
        <f>'[2]Sch C'!F78</f>
        <v>0</v>
      </c>
      <c r="E80" s="253">
        <f t="shared" ref="E80:E91" si="10">SUM(C80:D80)</f>
        <v>11920</v>
      </c>
      <c r="F80" s="174"/>
      <c r="G80" s="174">
        <f>IF(ISERROR(E80+F80),"",(E80+F80))</f>
        <v>11920</v>
      </c>
      <c r="H80" s="175">
        <f t="shared" ref="H80:H92" si="11">IF(ISERROR(G80/$G$183),"",(G80/$G$183))</f>
        <v>1.2320208163560107E-2</v>
      </c>
      <c r="J80" s="255">
        <v>2211.75</v>
      </c>
      <c r="K80" s="255">
        <v>2398.73</v>
      </c>
      <c r="M80" s="231">
        <f t="shared" ref="M80:M92" si="12">IFERROR(G80/G$198,0)</f>
        <v>2.2791586998087956</v>
      </c>
      <c r="N80" s="237">
        <f>SUMMARY!M80</f>
        <v>2.6967785756134783</v>
      </c>
    </row>
    <row r="81" spans="1:16" s="41" customFormat="1">
      <c r="A81" s="127" t="s">
        <v>202</v>
      </c>
      <c r="B81" s="113" t="s">
        <v>23</v>
      </c>
      <c r="C81" s="267">
        <f>'[2]Sch C'!D79</f>
        <v>0</v>
      </c>
      <c r="D81" s="267">
        <f>'[2]Sch C'!F79</f>
        <v>1340</v>
      </c>
      <c r="E81" s="253">
        <f t="shared" si="10"/>
        <v>1340</v>
      </c>
      <c r="F81" s="177"/>
      <c r="G81" s="177">
        <f>IF(ISERROR(E81+F81),"",(E81+F81))</f>
        <v>1340</v>
      </c>
      <c r="H81" s="175">
        <f t="shared" si="11"/>
        <v>1.3849898438901462E-3</v>
      </c>
      <c r="J81" s="133"/>
      <c r="K81" s="133"/>
      <c r="M81" s="231">
        <f t="shared" si="12"/>
        <v>0.25621414913957935</v>
      </c>
      <c r="N81" s="237">
        <f>SUMMARY!M81</f>
        <v>0.51090140294941844</v>
      </c>
    </row>
    <row r="82" spans="1:16" s="41" customFormat="1">
      <c r="A82" s="127" t="s">
        <v>209</v>
      </c>
      <c r="B82" s="113" t="s">
        <v>43</v>
      </c>
      <c r="C82" s="267">
        <f>'[2]Sch C'!D80</f>
        <v>837</v>
      </c>
      <c r="D82" s="267">
        <f>'[2]Sch C'!F80</f>
        <v>0</v>
      </c>
      <c r="E82" s="253">
        <f t="shared" si="10"/>
        <v>837</v>
      </c>
      <c r="F82" s="177"/>
      <c r="G82" s="177">
        <f>IF(ISERROR(E82+F82),"",(E82+F82))</f>
        <v>837</v>
      </c>
      <c r="H82" s="175">
        <f t="shared" si="11"/>
        <v>8.6510186517615854E-4</v>
      </c>
      <c r="J82" s="133"/>
      <c r="K82" s="133"/>
      <c r="M82" s="231">
        <f t="shared" si="12"/>
        <v>0.16003824091778202</v>
      </c>
      <c r="N82" s="237">
        <f>SUMMARY!M82</f>
        <v>0.38492322156063935</v>
      </c>
    </row>
    <row r="83" spans="1:16" s="41" customFormat="1">
      <c r="A83" s="40">
        <v>230</v>
      </c>
      <c r="B83" s="113" t="s">
        <v>42</v>
      </c>
      <c r="C83" s="267">
        <f>'[2]Sch C'!D81</f>
        <v>0</v>
      </c>
      <c r="D83" s="267">
        <f>'[2]Sch C'!F81</f>
        <v>0</v>
      </c>
      <c r="E83" s="253">
        <f t="shared" si="10"/>
        <v>0</v>
      </c>
      <c r="F83" s="177"/>
      <c r="G83" s="177">
        <f>IF(ISERROR(E83+F83),"",(E83+F83))</f>
        <v>0</v>
      </c>
      <c r="H83" s="175">
        <f t="shared" si="11"/>
        <v>0</v>
      </c>
      <c r="J83" s="133"/>
      <c r="K83" s="133"/>
      <c r="M83" s="231">
        <f t="shared" si="12"/>
        <v>0</v>
      </c>
      <c r="N83" s="237">
        <f>SUMMARY!M83</f>
        <v>4.51410443321116E-2</v>
      </c>
    </row>
    <row r="84" spans="1:16" s="41" customFormat="1">
      <c r="A84" s="40">
        <v>240</v>
      </c>
      <c r="B84" s="193" t="s">
        <v>274</v>
      </c>
      <c r="C84" s="267">
        <f>'[2]Sch C'!D82</f>
        <v>0</v>
      </c>
      <c r="D84" s="267">
        <f>'[2]Sch C'!F82</f>
        <v>0</v>
      </c>
      <c r="E84" s="253">
        <f t="shared" si="10"/>
        <v>0</v>
      </c>
      <c r="F84" s="177"/>
      <c r="G84" s="177">
        <f t="shared" ref="G84:G91" si="13">IF(ISERROR(E84+F84),"",(E84+F84))</f>
        <v>0</v>
      </c>
      <c r="H84" s="175">
        <f t="shared" si="11"/>
        <v>0</v>
      </c>
      <c r="J84" s="133"/>
      <c r="K84" s="133"/>
      <c r="M84" s="231">
        <f t="shared" si="12"/>
        <v>0</v>
      </c>
      <c r="N84" s="237">
        <f>SUMMARY!M84</f>
        <v>0.10878875823761576</v>
      </c>
    </row>
    <row r="85" spans="1:16" s="41" customFormat="1">
      <c r="A85" s="40">
        <v>310</v>
      </c>
      <c r="B85" s="113" t="s">
        <v>44</v>
      </c>
      <c r="C85" s="267">
        <f>'[2]Sch C'!D83</f>
        <v>4607</v>
      </c>
      <c r="D85" s="267">
        <f>'[2]Sch C'!F83</f>
        <v>0</v>
      </c>
      <c r="E85" s="253">
        <f t="shared" si="10"/>
        <v>4607</v>
      </c>
      <c r="F85" s="177"/>
      <c r="G85" s="177">
        <f t="shared" si="13"/>
        <v>4607</v>
      </c>
      <c r="H85" s="175">
        <f t="shared" si="11"/>
        <v>4.7616777692551524E-3</v>
      </c>
      <c r="J85" s="133"/>
      <c r="K85" s="133"/>
      <c r="M85" s="231">
        <f t="shared" si="12"/>
        <v>0.88087954110898659</v>
      </c>
      <c r="N85" s="237">
        <f>SUMMARY!M85</f>
        <v>0.65728516343520504</v>
      </c>
    </row>
    <row r="86" spans="1:16" s="41" customFormat="1">
      <c r="A86" s="40">
        <v>320</v>
      </c>
      <c r="B86" s="113" t="s">
        <v>45</v>
      </c>
      <c r="C86" s="267">
        <f>'[2]Sch C'!D84</f>
        <v>244</v>
      </c>
      <c r="D86" s="267">
        <f>'[2]Sch C'!F84</f>
        <v>0</v>
      </c>
      <c r="E86" s="253">
        <f t="shared" si="10"/>
        <v>244</v>
      </c>
      <c r="F86" s="177"/>
      <c r="G86" s="177">
        <f t="shared" si="13"/>
        <v>244</v>
      </c>
      <c r="H86" s="175">
        <f t="shared" si="11"/>
        <v>2.521921805292505E-4</v>
      </c>
      <c r="J86" s="133"/>
      <c r="K86" s="133"/>
      <c r="M86" s="231">
        <f t="shared" si="12"/>
        <v>4.6653919694072656E-2</v>
      </c>
      <c r="N86" s="237">
        <f>SUMMARY!M86</f>
        <v>0.8642678911249484</v>
      </c>
    </row>
    <row r="87" spans="1:16" s="41" customFormat="1">
      <c r="A87" s="40">
        <v>330</v>
      </c>
      <c r="B87" s="113" t="s">
        <v>46</v>
      </c>
      <c r="C87" s="267">
        <f>'[2]Sch C'!D85</f>
        <v>20241</v>
      </c>
      <c r="D87" s="267">
        <f>'[2]Sch C'!F85</f>
        <v>0</v>
      </c>
      <c r="E87" s="253">
        <f t="shared" si="10"/>
        <v>20241</v>
      </c>
      <c r="F87" s="177"/>
      <c r="G87" s="177">
        <f t="shared" si="13"/>
        <v>20241</v>
      </c>
      <c r="H87" s="175">
        <f t="shared" si="11"/>
        <v>2.0920581664313768E-2</v>
      </c>
      <c r="J87" s="133"/>
      <c r="K87" s="133"/>
      <c r="M87" s="231">
        <f t="shared" si="12"/>
        <v>3.8701720841300191</v>
      </c>
      <c r="N87" s="237">
        <f>SUMMARY!M87</f>
        <v>1.0171775691596383</v>
      </c>
    </row>
    <row r="88" spans="1:16" s="41" customFormat="1">
      <c r="A88" s="40">
        <v>340</v>
      </c>
      <c r="B88" s="113" t="s">
        <v>221</v>
      </c>
      <c r="C88" s="267">
        <f>'[2]Sch C'!D86</f>
        <v>0</v>
      </c>
      <c r="D88" s="267">
        <f>'[2]Sch C'!F86</f>
        <v>0</v>
      </c>
      <c r="E88" s="253">
        <f t="shared" si="10"/>
        <v>0</v>
      </c>
      <c r="F88" s="177"/>
      <c r="G88" s="177">
        <f t="shared" si="13"/>
        <v>0</v>
      </c>
      <c r="H88" s="175">
        <f t="shared" si="11"/>
        <v>0</v>
      </c>
      <c r="J88" s="133"/>
      <c r="K88" s="133"/>
      <c r="M88" s="231">
        <f t="shared" si="12"/>
        <v>0</v>
      </c>
      <c r="N88" s="237">
        <f>SUMMARY!M88</f>
        <v>0.80890003133813848</v>
      </c>
    </row>
    <row r="89" spans="1:16" s="41" customFormat="1">
      <c r="A89" s="40">
        <v>350</v>
      </c>
      <c r="B89" s="113" t="s">
        <v>48</v>
      </c>
      <c r="C89" s="267">
        <f>'[2]Sch C'!D87</f>
        <v>11810</v>
      </c>
      <c r="D89" s="267">
        <f>'[2]Sch C'!F87</f>
        <v>0</v>
      </c>
      <c r="E89" s="253">
        <f t="shared" si="10"/>
        <v>11810</v>
      </c>
      <c r="F89" s="177"/>
      <c r="G89" s="177">
        <f t="shared" si="13"/>
        <v>11810</v>
      </c>
      <c r="H89" s="175">
        <f t="shared" si="11"/>
        <v>1.2206514967419872E-2</v>
      </c>
      <c r="J89" s="133"/>
      <c r="K89" s="133"/>
      <c r="M89" s="231">
        <f t="shared" si="12"/>
        <v>2.2581261950286806</v>
      </c>
      <c r="N89" s="237">
        <f>SUMMARY!M89</f>
        <v>2.4554858546909557</v>
      </c>
    </row>
    <row r="90" spans="1:16" s="41" customFormat="1">
      <c r="A90" s="40">
        <v>360</v>
      </c>
      <c r="B90" s="113" t="s">
        <v>178</v>
      </c>
      <c r="C90" s="267">
        <f>'[2]Sch C'!D88</f>
        <v>0</v>
      </c>
      <c r="D90" s="267">
        <f>'[2]Sch C'!F88</f>
        <v>0</v>
      </c>
      <c r="E90" s="253">
        <f t="shared" si="10"/>
        <v>0</v>
      </c>
      <c r="F90" s="177"/>
      <c r="G90" s="177">
        <f t="shared" si="13"/>
        <v>0</v>
      </c>
      <c r="H90" s="175">
        <f t="shared" si="11"/>
        <v>0</v>
      </c>
      <c r="J90" s="133"/>
      <c r="K90" s="133"/>
      <c r="M90" s="231">
        <f t="shared" si="12"/>
        <v>0</v>
      </c>
      <c r="N90" s="237">
        <f>SUMMARY!M90</f>
        <v>0</v>
      </c>
    </row>
    <row r="91" spans="1:16" s="41" customFormat="1">
      <c r="A91" s="40">
        <v>490</v>
      </c>
      <c r="B91" s="113" t="s">
        <v>301</v>
      </c>
      <c r="C91" s="267">
        <f>'[2]Sch C'!D89</f>
        <v>8983</v>
      </c>
      <c r="D91" s="267">
        <f>'[2]Sch C'!F89</f>
        <v>0</v>
      </c>
      <c r="E91" s="253">
        <f t="shared" si="10"/>
        <v>8983</v>
      </c>
      <c r="F91" s="177"/>
      <c r="G91" s="177">
        <f t="shared" si="13"/>
        <v>8983</v>
      </c>
      <c r="H91" s="175">
        <f t="shared" si="11"/>
        <v>9.2845998266158081E-3</v>
      </c>
      <c r="J91" s="133"/>
      <c r="K91" s="133"/>
      <c r="M91" s="231">
        <f t="shared" si="12"/>
        <v>1.7175908221797322</v>
      </c>
      <c r="N91" s="237">
        <f>SUMMARY!M91</f>
        <v>0.51024847964610609</v>
      </c>
    </row>
    <row r="92" spans="1:16" s="41" customFormat="1">
      <c r="A92" s="40"/>
      <c r="B92" s="113" t="s">
        <v>49</v>
      </c>
      <c r="C92" s="267">
        <f>SUM(C80:C91)</f>
        <v>58642</v>
      </c>
      <c r="D92" s="267">
        <f>SUM(D80:D91)</f>
        <v>1340</v>
      </c>
      <c r="E92" s="177">
        <f>SUM(E80:E91)</f>
        <v>59982</v>
      </c>
      <c r="F92" s="177">
        <f>SUM(F80:F91)</f>
        <v>0</v>
      </c>
      <c r="G92" s="177">
        <f>IF(ISERROR(E92+F92),"",(E92+F92))</f>
        <v>59982</v>
      </c>
      <c r="H92" s="175">
        <f t="shared" si="11"/>
        <v>6.1995866280760266E-2</v>
      </c>
      <c r="J92" s="133"/>
      <c r="K92" s="133"/>
      <c r="M92" s="231">
        <f t="shared" si="12"/>
        <v>11.468833652007648</v>
      </c>
      <c r="N92" s="237">
        <f>SUMMARY!M92</f>
        <v>10.059897992088256</v>
      </c>
      <c r="O92" s="232">
        <f>M92/N92-1</f>
        <v>0.14005466666038435</v>
      </c>
      <c r="P92" s="172">
        <f>IF(O92&gt;=0.2,0.6,0)</f>
        <v>0</v>
      </c>
    </row>
    <row r="93" spans="1:16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6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6" s="41" customFormat="1">
      <c r="A95" s="127" t="s">
        <v>201</v>
      </c>
      <c r="B95" s="113" t="s">
        <v>40</v>
      </c>
      <c r="C95" s="267">
        <f>'[2]Sch C'!D93</f>
        <v>25305</v>
      </c>
      <c r="D95" s="267">
        <f>'[2]Sch C'!F93</f>
        <v>0</v>
      </c>
      <c r="E95" s="253">
        <f t="shared" ref="E95:E100" si="14">SUM(C95:D95)</f>
        <v>25305</v>
      </c>
      <c r="F95" s="174"/>
      <c r="G95" s="174">
        <f t="shared" ref="G95:G101" si="15">IF(ISERROR(E95+F95),"",(E95+F95))</f>
        <v>25305</v>
      </c>
      <c r="H95" s="175">
        <f t="shared" ref="H95:H101" si="16">IF(ISERROR(G95/$G$183),"",(G95/$G$183))</f>
        <v>2.6154602984806083E-2</v>
      </c>
      <c r="J95" s="255">
        <v>2020.5</v>
      </c>
      <c r="K95" s="255">
        <v>2172.5</v>
      </c>
      <c r="M95" s="231">
        <f t="shared" ref="M95:M101" si="17">IFERROR(G95/G$198,0)</f>
        <v>4.8384321223709366</v>
      </c>
      <c r="N95" s="237">
        <f>SUMMARY!M95</f>
        <v>5.9213296908424509</v>
      </c>
    </row>
    <row r="96" spans="1:16" s="41" customFormat="1">
      <c r="A96" s="127" t="s">
        <v>202</v>
      </c>
      <c r="B96" s="113" t="s">
        <v>23</v>
      </c>
      <c r="C96" s="267">
        <f>'[2]Sch C'!D94</f>
        <v>0</v>
      </c>
      <c r="D96" s="267">
        <f>'[2]Sch C'!F94</f>
        <v>2844</v>
      </c>
      <c r="E96" s="253">
        <f t="shared" si="14"/>
        <v>2844</v>
      </c>
      <c r="F96" s="177"/>
      <c r="G96" s="177">
        <f t="shared" si="15"/>
        <v>2844</v>
      </c>
      <c r="H96" s="175">
        <f t="shared" si="16"/>
        <v>2.9394859074802805E-3</v>
      </c>
      <c r="J96" s="133"/>
      <c r="K96" s="133"/>
      <c r="M96" s="231">
        <f t="shared" si="17"/>
        <v>0.54378585086042064</v>
      </c>
      <c r="N96" s="237">
        <f>SUMMARY!M96</f>
        <v>1.0135787700007721</v>
      </c>
    </row>
    <row r="97" spans="1:16" s="41" customFormat="1">
      <c r="A97" s="40">
        <v>310</v>
      </c>
      <c r="B97" s="113" t="s">
        <v>77</v>
      </c>
      <c r="C97" s="267">
        <f>'[2]Sch C'!D95</f>
        <v>3637</v>
      </c>
      <c r="D97" s="267">
        <f>'[2]Sch C'!F95</f>
        <v>0</v>
      </c>
      <c r="E97" s="253">
        <f t="shared" si="14"/>
        <v>3637</v>
      </c>
      <c r="F97" s="177"/>
      <c r="G97" s="177">
        <f t="shared" si="15"/>
        <v>3637</v>
      </c>
      <c r="H97" s="175">
        <f t="shared" si="16"/>
        <v>3.7591104942003447E-3</v>
      </c>
      <c r="J97" s="133"/>
      <c r="K97" s="133"/>
      <c r="M97" s="231">
        <f t="shared" si="17"/>
        <v>0.69541108986615674</v>
      </c>
      <c r="N97" s="237">
        <f>SUMMARY!M97</f>
        <v>0.32210610457854744</v>
      </c>
    </row>
    <row r="98" spans="1:16" s="41" customFormat="1">
      <c r="A98" s="40">
        <v>380</v>
      </c>
      <c r="B98" s="113" t="s">
        <v>51</v>
      </c>
      <c r="C98" s="267">
        <f>'[2]Sch C'!D96</f>
        <v>37005</v>
      </c>
      <c r="D98" s="267">
        <f>'[2]Sch C'!F96</f>
        <v>0</v>
      </c>
      <c r="E98" s="253">
        <f t="shared" si="14"/>
        <v>37005</v>
      </c>
      <c r="F98" s="177"/>
      <c r="G98" s="177">
        <f t="shared" si="15"/>
        <v>37005</v>
      </c>
      <c r="H98" s="175">
        <f t="shared" si="16"/>
        <v>3.8247424756085717E-2</v>
      </c>
      <c r="J98" s="133"/>
      <c r="K98" s="133"/>
      <c r="M98" s="231">
        <f t="shared" si="17"/>
        <v>7.0755258126195031</v>
      </c>
      <c r="N98" s="237">
        <f>SUMMARY!M98</f>
        <v>6.8555198724674016</v>
      </c>
    </row>
    <row r="99" spans="1:16" s="41" customFormat="1">
      <c r="A99" s="40">
        <v>390</v>
      </c>
      <c r="B99" s="113" t="s">
        <v>52</v>
      </c>
      <c r="C99" s="267">
        <f>'[2]Sch C'!D97</f>
        <v>2177</v>
      </c>
      <c r="D99" s="267">
        <f>'[2]Sch C'!F97</f>
        <v>0</v>
      </c>
      <c r="E99" s="253">
        <f t="shared" si="14"/>
        <v>2177</v>
      </c>
      <c r="F99" s="177"/>
      <c r="G99" s="177">
        <f t="shared" si="15"/>
        <v>2177</v>
      </c>
      <c r="H99" s="175">
        <f t="shared" si="16"/>
        <v>2.2500917090663049E-3</v>
      </c>
      <c r="J99" s="133"/>
      <c r="K99" s="133"/>
      <c r="M99" s="231">
        <f t="shared" si="17"/>
        <v>0.41625239005736137</v>
      </c>
      <c r="N99" s="237">
        <f>SUMMARY!M99</f>
        <v>0.63233432797859923</v>
      </c>
    </row>
    <row r="100" spans="1:16" s="41" customFormat="1">
      <c r="A100" s="40">
        <v>490</v>
      </c>
      <c r="B100" s="113" t="s">
        <v>301</v>
      </c>
      <c r="C100" s="267">
        <f>'[2]Sch C'!D98</f>
        <v>140</v>
      </c>
      <c r="D100" s="267">
        <f>'[2]Sch C'!F98</f>
        <v>0</v>
      </c>
      <c r="E100" s="253">
        <f t="shared" si="14"/>
        <v>140</v>
      </c>
      <c r="F100" s="177"/>
      <c r="G100" s="177">
        <f t="shared" si="15"/>
        <v>140</v>
      </c>
      <c r="H100" s="175">
        <f t="shared" si="16"/>
        <v>1.4470043145120931E-4</v>
      </c>
      <c r="J100" s="133"/>
      <c r="K100" s="133"/>
      <c r="M100" s="231">
        <f t="shared" si="17"/>
        <v>2.676864244741874E-2</v>
      </c>
      <c r="N100" s="237">
        <f>SUMMARY!M100</f>
        <v>2.6342203389060719E-2</v>
      </c>
    </row>
    <row r="101" spans="1:16" s="41" customFormat="1">
      <c r="A101" s="40"/>
      <c r="B101" s="113" t="s">
        <v>54</v>
      </c>
      <c r="C101" s="267">
        <f>SUM(C95:C100)</f>
        <v>68264</v>
      </c>
      <c r="D101" s="267">
        <f>SUM(D95:D100)</f>
        <v>2844</v>
      </c>
      <c r="E101" s="177">
        <f>SUM(E95:E100)</f>
        <v>71108</v>
      </c>
      <c r="F101" s="177">
        <f>SUM(F95:F100)</f>
        <v>0</v>
      </c>
      <c r="G101" s="177">
        <f t="shared" si="15"/>
        <v>71108</v>
      </c>
      <c r="H101" s="175">
        <f t="shared" si="16"/>
        <v>7.3495416283089934E-2</v>
      </c>
      <c r="J101" s="133"/>
      <c r="K101" s="133"/>
      <c r="M101" s="231">
        <f t="shared" si="17"/>
        <v>13.596175908221797</v>
      </c>
      <c r="N101" s="237">
        <f>SUMMARY!M101</f>
        <v>14.771210969256831</v>
      </c>
      <c r="O101" s="232">
        <f>M101/N101-1</f>
        <v>-7.9548999975738166E-2</v>
      </c>
      <c r="P101" s="172">
        <f>IF(O101&gt;=0.2,0.9,0)</f>
        <v>0</v>
      </c>
    </row>
    <row r="102" spans="1:16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6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6" s="41" customFormat="1">
      <c r="A104" s="127" t="s">
        <v>201</v>
      </c>
      <c r="B104" s="113" t="s">
        <v>40</v>
      </c>
      <c r="C104" s="267">
        <f>'[2]Sch C'!D102</f>
        <v>0</v>
      </c>
      <c r="D104" s="267">
        <f>'[2]Sch C'!F102</f>
        <v>0</v>
      </c>
      <c r="E104" s="253">
        <f t="shared" ref="E104:E109" si="18">SUM(C104:D104)</f>
        <v>0</v>
      </c>
      <c r="F104" s="174"/>
      <c r="G104" s="174">
        <f t="shared" ref="G104:G110" si="19">IF(ISERROR(E104+F104),"",(E104+F104))</f>
        <v>0</v>
      </c>
      <c r="H104" s="175">
        <f t="shared" ref="H104:H110" si="20">IF(ISERROR(G104/$G$183),"",(G104/$G$183))</f>
        <v>0</v>
      </c>
      <c r="J104" s="255">
        <v>0</v>
      </c>
      <c r="K104" s="255">
        <v>0</v>
      </c>
      <c r="M104" s="231">
        <f t="shared" ref="M104:M110" si="21">IFERROR(G104/G$198,0)</f>
        <v>0</v>
      </c>
      <c r="N104" s="237">
        <f>SUMMARY!M104</f>
        <v>1.8769967617256869</v>
      </c>
    </row>
    <row r="105" spans="1:16" s="41" customFormat="1">
      <c r="A105" s="127" t="s">
        <v>202</v>
      </c>
      <c r="B105" s="113" t="s">
        <v>23</v>
      </c>
      <c r="C105" s="267">
        <f>'[2]Sch C'!D103</f>
        <v>0</v>
      </c>
      <c r="D105" s="267">
        <f>'[2]Sch C'!F103</f>
        <v>0</v>
      </c>
      <c r="E105" s="253">
        <f t="shared" si="18"/>
        <v>0</v>
      </c>
      <c r="F105" s="177"/>
      <c r="G105" s="177">
        <f t="shared" si="19"/>
        <v>0</v>
      </c>
      <c r="H105" s="175">
        <f t="shared" si="20"/>
        <v>0</v>
      </c>
      <c r="J105" s="133"/>
      <c r="K105" s="133"/>
      <c r="M105" s="231">
        <f t="shared" si="21"/>
        <v>0</v>
      </c>
      <c r="N105" s="237">
        <f>SUMMARY!M105</f>
        <v>0.30704885570376833</v>
      </c>
    </row>
    <row r="106" spans="1:16" s="41" customFormat="1">
      <c r="A106" s="40">
        <v>110</v>
      </c>
      <c r="B106" s="113" t="s">
        <v>43</v>
      </c>
      <c r="C106" s="267">
        <f>'[2]Sch C'!D104</f>
        <v>0</v>
      </c>
      <c r="D106" s="267">
        <f>'[2]Sch C'!F104</f>
        <v>0</v>
      </c>
      <c r="E106" s="253">
        <f t="shared" si="18"/>
        <v>0</v>
      </c>
      <c r="F106" s="177"/>
      <c r="G106" s="177">
        <f t="shared" si="19"/>
        <v>0</v>
      </c>
      <c r="H106" s="175">
        <f t="shared" si="20"/>
        <v>0</v>
      </c>
      <c r="J106" s="133"/>
      <c r="K106" s="133"/>
      <c r="M106" s="231">
        <f t="shared" si="21"/>
        <v>0</v>
      </c>
      <c r="N106" s="237">
        <f>SUMMARY!M106</f>
        <v>0.11829334314353321</v>
      </c>
    </row>
    <row r="107" spans="1:16" s="41" customFormat="1">
      <c r="A107" s="40">
        <v>310</v>
      </c>
      <c r="B107" s="113" t="s">
        <v>77</v>
      </c>
      <c r="C107" s="267">
        <f>'[2]Sch C'!D105</f>
        <v>0</v>
      </c>
      <c r="D107" s="267">
        <f>'[2]Sch C'!F105</f>
        <v>0</v>
      </c>
      <c r="E107" s="253">
        <f t="shared" si="18"/>
        <v>0</v>
      </c>
      <c r="F107" s="177"/>
      <c r="G107" s="177">
        <f t="shared" si="19"/>
        <v>0</v>
      </c>
      <c r="H107" s="175">
        <f t="shared" si="20"/>
        <v>0</v>
      </c>
      <c r="J107" s="133"/>
      <c r="K107" s="133"/>
      <c r="M107" s="231">
        <f t="shared" si="21"/>
        <v>0</v>
      </c>
      <c r="N107" s="237">
        <f>SUMMARY!M107</f>
        <v>6.4038804790647608E-4</v>
      </c>
    </row>
    <row r="108" spans="1:16" s="41" customFormat="1">
      <c r="A108" s="40">
        <v>410</v>
      </c>
      <c r="B108" s="113" t="s">
        <v>56</v>
      </c>
      <c r="C108" s="267">
        <f>'[2]Sch C'!D106</f>
        <v>2213</v>
      </c>
      <c r="D108" s="267">
        <f>'[2]Sch C'!F106</f>
        <v>0</v>
      </c>
      <c r="E108" s="253">
        <f t="shared" si="18"/>
        <v>2213</v>
      </c>
      <c r="F108" s="177"/>
      <c r="G108" s="177">
        <f t="shared" si="19"/>
        <v>2213</v>
      </c>
      <c r="H108" s="175">
        <f t="shared" si="20"/>
        <v>2.2873003914394728E-3</v>
      </c>
      <c r="J108" s="133"/>
      <c r="K108" s="133"/>
      <c r="M108" s="231">
        <f t="shared" si="21"/>
        <v>0.42313575525812619</v>
      </c>
      <c r="N108" s="237">
        <f>SUMMARY!M108</f>
        <v>0.1609415521007907</v>
      </c>
    </row>
    <row r="109" spans="1:16" s="41" customFormat="1">
      <c r="A109" s="40">
        <v>490</v>
      </c>
      <c r="B109" s="113" t="s">
        <v>301</v>
      </c>
      <c r="C109" s="267">
        <f>'[2]Sch C'!D107</f>
        <v>0</v>
      </c>
      <c r="D109" s="267">
        <f>'[2]Sch C'!F107</f>
        <v>0</v>
      </c>
      <c r="E109" s="253">
        <f t="shared" si="18"/>
        <v>0</v>
      </c>
      <c r="F109" s="177"/>
      <c r="G109" s="177">
        <f t="shared" si="19"/>
        <v>0</v>
      </c>
      <c r="H109" s="175">
        <f t="shared" si="20"/>
        <v>0</v>
      </c>
      <c r="J109" s="133"/>
      <c r="K109" s="133"/>
      <c r="M109" s="231">
        <f t="shared" si="21"/>
        <v>0</v>
      </c>
      <c r="N109" s="237">
        <f>SUMMARY!M109</f>
        <v>0</v>
      </c>
    </row>
    <row r="110" spans="1:16" s="41" customFormat="1">
      <c r="A110" s="40"/>
      <c r="B110" s="113" t="s">
        <v>58</v>
      </c>
      <c r="C110" s="267">
        <f>SUM(C104:C109)</f>
        <v>2213</v>
      </c>
      <c r="D110" s="267">
        <f>SUM(D104:D109)</f>
        <v>0</v>
      </c>
      <c r="E110" s="177">
        <f>SUM(E104:E109)</f>
        <v>2213</v>
      </c>
      <c r="F110" s="177">
        <f>SUM(F104:F109)</f>
        <v>0</v>
      </c>
      <c r="G110" s="177">
        <f t="shared" si="19"/>
        <v>2213</v>
      </c>
      <c r="H110" s="175">
        <f t="shared" si="20"/>
        <v>2.2873003914394728E-3</v>
      </c>
      <c r="J110" s="133"/>
      <c r="K110" s="133"/>
      <c r="M110" s="231">
        <f t="shared" si="21"/>
        <v>0.42313575525812619</v>
      </c>
      <c r="N110" s="237">
        <f>SUMMARY!M110</f>
        <v>2.4639209007216856</v>
      </c>
      <c r="O110" s="232">
        <f>M110/N110-1</f>
        <v>-0.82826731364055184</v>
      </c>
      <c r="P110" s="172">
        <f>IF(O110&gt;=0.2,0.2,0)</f>
        <v>0</v>
      </c>
    </row>
    <row r="111" spans="1:16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6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6" s="41" customFormat="1">
      <c r="A113" s="127" t="s">
        <v>201</v>
      </c>
      <c r="B113" s="113" t="s">
        <v>40</v>
      </c>
      <c r="C113" s="267">
        <f>'[2]Sch C'!D121</f>
        <v>0</v>
      </c>
      <c r="D113" s="267">
        <f>'[2]Sch C'!F121</f>
        <v>0</v>
      </c>
      <c r="E113" s="253">
        <f t="shared" ref="E113:E117" si="22">SUM(C113:D113)</f>
        <v>0</v>
      </c>
      <c r="F113" s="174"/>
      <c r="G113" s="174">
        <f t="shared" ref="G113:G118" si="23">IF(ISERROR(E113+F113),"",(E113+F113))</f>
        <v>0</v>
      </c>
      <c r="H113" s="175">
        <f t="shared" ref="H113:H118" si="24">IF(ISERROR(G113/$G$183),"",(G113/$G$183))</f>
        <v>0</v>
      </c>
      <c r="J113" s="255">
        <v>0</v>
      </c>
      <c r="K113" s="255">
        <v>0</v>
      </c>
      <c r="M113" s="231">
        <f t="shared" ref="M113:M118" si="25">IFERROR(G113/G$198,0)</f>
        <v>0</v>
      </c>
      <c r="N113" s="237">
        <f>SUMMARY!M113</f>
        <v>1.9805243461002184</v>
      </c>
    </row>
    <row r="114" spans="1:16" s="41" customFormat="1">
      <c r="A114" s="127" t="s">
        <v>202</v>
      </c>
      <c r="B114" s="113" t="s">
        <v>225</v>
      </c>
      <c r="C114" s="267">
        <f>'[2]Sch C'!D122</f>
        <v>0</v>
      </c>
      <c r="D114" s="267">
        <f>'[2]Sch C'!F122</f>
        <v>0</v>
      </c>
      <c r="E114" s="253">
        <f t="shared" si="22"/>
        <v>0</v>
      </c>
      <c r="F114" s="177"/>
      <c r="G114" s="177">
        <f t="shared" si="23"/>
        <v>0</v>
      </c>
      <c r="H114" s="175">
        <f t="shared" si="24"/>
        <v>0</v>
      </c>
      <c r="J114" s="133"/>
      <c r="K114" s="133"/>
      <c r="M114" s="231">
        <f t="shared" si="25"/>
        <v>0</v>
      </c>
      <c r="N114" s="237">
        <f>SUMMARY!M114</f>
        <v>0.43739720863479259</v>
      </c>
    </row>
    <row r="115" spans="1:16" s="41" customFormat="1">
      <c r="A115" s="127" t="s">
        <v>209</v>
      </c>
      <c r="B115" s="113" t="s">
        <v>43</v>
      </c>
      <c r="C115" s="267">
        <f>'[2]Sch C'!D123</f>
        <v>4752</v>
      </c>
      <c r="D115" s="267">
        <f>'[2]Sch C'!F123</f>
        <v>0</v>
      </c>
      <c r="E115" s="253">
        <f t="shared" si="22"/>
        <v>4752</v>
      </c>
      <c r="F115" s="177"/>
      <c r="G115" s="177">
        <f t="shared" si="23"/>
        <v>4752</v>
      </c>
      <c r="H115" s="175">
        <f t="shared" si="24"/>
        <v>4.9115460732581905E-3</v>
      </c>
      <c r="J115" s="133"/>
      <c r="K115" s="133"/>
      <c r="M115" s="231">
        <f t="shared" si="25"/>
        <v>0.90860420650095597</v>
      </c>
      <c r="N115" s="237">
        <f>SUMMARY!M115</f>
        <v>0.9707691469213684</v>
      </c>
    </row>
    <row r="116" spans="1:16" s="41" customFormat="1">
      <c r="A116" s="40">
        <v>310</v>
      </c>
      <c r="B116" s="113" t="s">
        <v>57</v>
      </c>
      <c r="C116" s="267">
        <f>'[2]Sch C'!D124</f>
        <v>0</v>
      </c>
      <c r="D116" s="267">
        <f>'[2]Sch C'!F124</f>
        <v>0</v>
      </c>
      <c r="E116" s="253">
        <f t="shared" si="22"/>
        <v>0</v>
      </c>
      <c r="F116" s="177"/>
      <c r="G116" s="177">
        <f t="shared" si="23"/>
        <v>0</v>
      </c>
      <c r="H116" s="175">
        <f t="shared" si="24"/>
        <v>0</v>
      </c>
      <c r="J116" s="133"/>
      <c r="K116" s="133"/>
      <c r="M116" s="231">
        <f t="shared" si="25"/>
        <v>0</v>
      </c>
      <c r="N116" s="237">
        <f>SUMMARY!M116</f>
        <v>4.2074857275216981E-2</v>
      </c>
    </row>
    <row r="117" spans="1:16" s="41" customFormat="1">
      <c r="A117" s="40">
        <v>490</v>
      </c>
      <c r="B117" s="113" t="s">
        <v>301</v>
      </c>
      <c r="C117" s="267">
        <f>'[2]Sch C'!D125</f>
        <v>0</v>
      </c>
      <c r="D117" s="267">
        <f>'[2]Sch C'!F125</f>
        <v>0</v>
      </c>
      <c r="E117" s="253">
        <f t="shared" si="22"/>
        <v>0</v>
      </c>
      <c r="F117" s="177"/>
      <c r="G117" s="177">
        <f t="shared" si="23"/>
        <v>0</v>
      </c>
      <c r="H117" s="175">
        <f t="shared" si="24"/>
        <v>0</v>
      </c>
      <c r="J117" s="133"/>
      <c r="K117" s="133"/>
      <c r="M117" s="231">
        <f t="shared" si="25"/>
        <v>0</v>
      </c>
      <c r="N117" s="237">
        <f>SUMMARY!M117</f>
        <v>1.2489837813778788E-3</v>
      </c>
    </row>
    <row r="118" spans="1:16" s="41" customFormat="1">
      <c r="A118" s="40"/>
      <c r="B118" s="113" t="s">
        <v>60</v>
      </c>
      <c r="C118" s="267">
        <f>SUM(C113:C117)</f>
        <v>4752</v>
      </c>
      <c r="D118" s="267">
        <f>SUM(D113:D117)</f>
        <v>0</v>
      </c>
      <c r="E118" s="177">
        <f>SUM(E113:E117)</f>
        <v>4752</v>
      </c>
      <c r="F118" s="177">
        <f>SUM(F113:F117)</f>
        <v>0</v>
      </c>
      <c r="G118" s="177">
        <f t="shared" si="23"/>
        <v>4752</v>
      </c>
      <c r="H118" s="175">
        <f t="shared" si="24"/>
        <v>4.9115460732581905E-3</v>
      </c>
      <c r="J118" s="133"/>
      <c r="K118" s="133"/>
      <c r="M118" s="231">
        <f t="shared" si="25"/>
        <v>0.90860420650095597</v>
      </c>
      <c r="N118" s="237">
        <f>SUMMARY!M118</f>
        <v>3.4320145427129747</v>
      </c>
      <c r="O118" s="232">
        <f>M118/N118-1</f>
        <v>-0.73525630640751505</v>
      </c>
      <c r="P118" s="172">
        <f>IF(O118&gt;=0.2,0.2,0)</f>
        <v>0</v>
      </c>
    </row>
    <row r="119" spans="1:16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6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6" s="41" customFormat="1">
      <c r="A121" s="127" t="s">
        <v>201</v>
      </c>
      <c r="B121" s="113" t="s">
        <v>227</v>
      </c>
      <c r="C121" s="267">
        <f>'[2]Sch C'!D129</f>
        <v>39994</v>
      </c>
      <c r="D121" s="267">
        <f>'[2]Sch C'!F129</f>
        <v>0</v>
      </c>
      <c r="E121" s="253">
        <f t="shared" ref="E121:E131" si="26">SUM(C121:D121)</f>
        <v>39994</v>
      </c>
      <c r="F121" s="174"/>
      <c r="G121" s="174">
        <f>IF(ISERROR(E121+F121),"",(E121+F121))</f>
        <v>39994</v>
      </c>
      <c r="H121" s="175">
        <f>IF(ISERROR(G121/$G$183),"",(G121/$G$183))</f>
        <v>4.1336778967569036E-2</v>
      </c>
      <c r="J121" s="255">
        <v>1702</v>
      </c>
      <c r="K121" s="255">
        <v>1899.58</v>
      </c>
      <c r="M121" s="231">
        <f t="shared" ref="M121:M131" si="27">IFERROR(G121/G$198,0)</f>
        <v>7.6470363288718932</v>
      </c>
      <c r="N121" s="237">
        <f>SUMMARY!M121</f>
        <v>4.5535256314180739</v>
      </c>
    </row>
    <row r="122" spans="1:16" s="41" customFormat="1">
      <c r="A122" s="127" t="s">
        <v>228</v>
      </c>
      <c r="B122" s="113" t="s">
        <v>229</v>
      </c>
      <c r="C122" s="267">
        <f>'[2]Sch C'!D130</f>
        <v>0</v>
      </c>
      <c r="D122" s="267">
        <f>'[2]Sch C'!F130</f>
        <v>4495</v>
      </c>
      <c r="E122" s="253">
        <f t="shared" si="26"/>
        <v>4495</v>
      </c>
      <c r="F122" s="174"/>
      <c r="G122" s="174">
        <f t="shared" ref="G122:G131" si="28">IF(ISERROR(E122+F122),"",(E122+F122))</f>
        <v>4495</v>
      </c>
      <c r="H122" s="175">
        <f t="shared" ref="H122:H131" si="29">IF(ISERROR(G122/$G$183),"",(G122/$G$183))</f>
        <v>4.6459174240941845E-3</v>
      </c>
      <c r="J122" s="133"/>
      <c r="K122" s="133"/>
      <c r="M122" s="231">
        <f t="shared" si="27"/>
        <v>0.85946462715105165</v>
      </c>
      <c r="N122" s="237">
        <f>SUMMARY!M122</f>
        <v>0.37552059914887431</v>
      </c>
    </row>
    <row r="123" spans="1:16" s="41" customFormat="1">
      <c r="A123" s="127" t="s">
        <v>202</v>
      </c>
      <c r="B123" s="113" t="s">
        <v>230</v>
      </c>
      <c r="C123" s="267">
        <f>'[2]Sch C'!D131</f>
        <v>0</v>
      </c>
      <c r="D123" s="267">
        <f>'[2]Sch C'!F131</f>
        <v>0</v>
      </c>
      <c r="E123" s="253">
        <f t="shared" si="26"/>
        <v>0</v>
      </c>
      <c r="F123" s="174"/>
      <c r="G123" s="174">
        <f t="shared" si="28"/>
        <v>0</v>
      </c>
      <c r="H123" s="175">
        <f t="shared" si="29"/>
        <v>0</v>
      </c>
      <c r="J123" s="255">
        <v>0</v>
      </c>
      <c r="K123" s="255">
        <v>0</v>
      </c>
      <c r="M123" s="231">
        <f t="shared" si="27"/>
        <v>0</v>
      </c>
      <c r="N123" s="237">
        <f>SUMMARY!M123</f>
        <v>20.426397522016178</v>
      </c>
    </row>
    <row r="124" spans="1:16" s="41" customFormat="1">
      <c r="A124" s="127" t="s">
        <v>231</v>
      </c>
      <c r="B124" s="113" t="s">
        <v>232</v>
      </c>
      <c r="C124" s="267">
        <f>'[2]Sch C'!D132</f>
        <v>0</v>
      </c>
      <c r="D124" s="267">
        <f>'[2]Sch C'!F132</f>
        <v>0</v>
      </c>
      <c r="E124" s="253">
        <f t="shared" si="26"/>
        <v>0</v>
      </c>
      <c r="F124" s="174"/>
      <c r="G124" s="174">
        <f t="shared" si="28"/>
        <v>0</v>
      </c>
      <c r="H124" s="175">
        <f t="shared" si="29"/>
        <v>0</v>
      </c>
      <c r="J124" s="133"/>
      <c r="K124" s="133"/>
      <c r="M124" s="231">
        <f t="shared" si="27"/>
        <v>0</v>
      </c>
      <c r="N124" s="237">
        <f>SUMMARY!M124</f>
        <v>3.7333012685133462</v>
      </c>
    </row>
    <row r="125" spans="1:16" s="41" customFormat="1">
      <c r="A125" s="127" t="s">
        <v>149</v>
      </c>
      <c r="B125" s="113" t="s">
        <v>150</v>
      </c>
      <c r="C125" s="267">
        <f>'[2]Sch C'!D133</f>
        <v>0</v>
      </c>
      <c r="D125" s="267">
        <f>'[2]Sch C'!F133</f>
        <v>0</v>
      </c>
      <c r="E125" s="253">
        <f t="shared" si="26"/>
        <v>0</v>
      </c>
      <c r="F125" s="174"/>
      <c r="G125" s="174">
        <f t="shared" si="28"/>
        <v>0</v>
      </c>
      <c r="H125" s="175">
        <f t="shared" si="29"/>
        <v>0</v>
      </c>
      <c r="J125" s="255">
        <v>0</v>
      </c>
      <c r="K125" s="255">
        <v>0</v>
      </c>
      <c r="M125" s="231">
        <f t="shared" si="27"/>
        <v>0</v>
      </c>
      <c r="N125" s="237">
        <f>SUMMARY!M125</f>
        <v>0.23602473442063049</v>
      </c>
    </row>
    <row r="126" spans="1:16" s="41" customFormat="1">
      <c r="A126" s="40">
        <v>110</v>
      </c>
      <c r="B126" s="41" t="s">
        <v>69</v>
      </c>
      <c r="C126" s="267">
        <f>'[2]Sch C'!D134</f>
        <v>4114</v>
      </c>
      <c r="D126" s="267">
        <f>'[2]Sch C'!F134</f>
        <v>0</v>
      </c>
      <c r="E126" s="253">
        <f t="shared" si="26"/>
        <v>4114</v>
      </c>
      <c r="F126" s="174"/>
      <c r="G126" s="174">
        <f t="shared" si="28"/>
        <v>4114</v>
      </c>
      <c r="H126" s="175">
        <f t="shared" si="29"/>
        <v>4.2521255356448217E-3</v>
      </c>
      <c r="J126" s="133"/>
      <c r="K126" s="133"/>
      <c r="M126" s="231">
        <f t="shared" si="27"/>
        <v>0.78661567877629068</v>
      </c>
      <c r="N126" s="237">
        <f>SUMMARY!M126</f>
        <v>1.7813900962398777</v>
      </c>
    </row>
    <row r="127" spans="1:16" s="41" customFormat="1">
      <c r="A127" s="40">
        <v>111</v>
      </c>
      <c r="B127" s="113" t="s">
        <v>107</v>
      </c>
      <c r="C127" s="267">
        <f>'[2]Sch C'!D135</f>
        <v>0</v>
      </c>
      <c r="D127" s="267">
        <f>'[2]Sch C'!F135</f>
        <v>0</v>
      </c>
      <c r="E127" s="253">
        <f t="shared" si="26"/>
        <v>0</v>
      </c>
      <c r="F127" s="174"/>
      <c r="G127" s="174">
        <f t="shared" si="28"/>
        <v>0</v>
      </c>
      <c r="H127" s="175">
        <f t="shared" si="29"/>
        <v>0</v>
      </c>
      <c r="J127" s="133"/>
      <c r="K127" s="133"/>
      <c r="M127" s="231">
        <f t="shared" si="27"/>
        <v>0</v>
      </c>
      <c r="N127" s="237">
        <f>SUMMARY!M127</f>
        <v>1.0927472647255188E-2</v>
      </c>
    </row>
    <row r="128" spans="1:16" s="41" customFormat="1">
      <c r="A128" s="40">
        <v>230</v>
      </c>
      <c r="B128" s="113" t="s">
        <v>233</v>
      </c>
      <c r="C128" s="267">
        <f>'[2]Sch C'!D136</f>
        <v>0</v>
      </c>
      <c r="D128" s="267">
        <f>'[2]Sch C'!F136</f>
        <v>0</v>
      </c>
      <c r="E128" s="253">
        <f t="shared" si="26"/>
        <v>0</v>
      </c>
      <c r="F128" s="174"/>
      <c r="G128" s="174">
        <f t="shared" si="28"/>
        <v>0</v>
      </c>
      <c r="H128" s="175">
        <f t="shared" si="29"/>
        <v>0</v>
      </c>
      <c r="J128" s="133"/>
      <c r="K128" s="133"/>
      <c r="M128" s="231">
        <f t="shared" si="27"/>
        <v>0</v>
      </c>
      <c r="N128" s="237">
        <f>SUMMARY!M128</f>
        <v>2.802083759123259E-3</v>
      </c>
    </row>
    <row r="129" spans="1:16" s="41" customFormat="1">
      <c r="A129" s="40">
        <v>310</v>
      </c>
      <c r="B129" s="113" t="s">
        <v>77</v>
      </c>
      <c r="C129" s="267">
        <f>'[2]Sch C'!D137</f>
        <v>10315</v>
      </c>
      <c r="D129" s="267">
        <f>'[2]Sch C'!F137</f>
        <v>0</v>
      </c>
      <c r="E129" s="253">
        <f t="shared" si="26"/>
        <v>10315</v>
      </c>
      <c r="F129" s="177"/>
      <c r="G129" s="174">
        <f t="shared" si="28"/>
        <v>10315</v>
      </c>
      <c r="H129" s="175">
        <f t="shared" si="29"/>
        <v>1.0661321074423028E-2</v>
      </c>
      <c r="J129" s="133"/>
      <c r="K129" s="133"/>
      <c r="M129" s="231">
        <f t="shared" si="27"/>
        <v>1.9722753346080306</v>
      </c>
      <c r="N129" s="237">
        <f>SUMMARY!M129</f>
        <v>1.5442435472956095</v>
      </c>
    </row>
    <row r="130" spans="1:16" s="41" customFormat="1">
      <c r="A130" s="40">
        <v>330</v>
      </c>
      <c r="B130" s="113" t="s">
        <v>311</v>
      </c>
      <c r="C130" s="267">
        <f>'[2]Sch C'!D138</f>
        <v>0</v>
      </c>
      <c r="D130" s="267">
        <f>'[2]Sch C'!F138</f>
        <v>0</v>
      </c>
      <c r="E130" s="253">
        <f t="shared" si="26"/>
        <v>0</v>
      </c>
      <c r="F130" s="174"/>
      <c r="G130" s="174">
        <f t="shared" si="28"/>
        <v>0</v>
      </c>
      <c r="H130" s="175">
        <f t="shared" si="29"/>
        <v>0</v>
      </c>
      <c r="J130" s="133"/>
      <c r="K130" s="133"/>
      <c r="M130" s="231">
        <f t="shared" si="27"/>
        <v>0</v>
      </c>
      <c r="N130" s="237">
        <f>SUMMARY!M130</f>
        <v>9.9918702510230314E-2</v>
      </c>
    </row>
    <row r="131" spans="1:16" s="41" customFormat="1">
      <c r="A131" s="40">
        <v>390</v>
      </c>
      <c r="B131" s="113" t="s">
        <v>70</v>
      </c>
      <c r="C131" s="267">
        <f>'[2]Sch C'!D139</f>
        <v>0</v>
      </c>
      <c r="D131" s="267">
        <f>'[2]Sch C'!F139</f>
        <v>0</v>
      </c>
      <c r="E131" s="253">
        <f t="shared" si="26"/>
        <v>0</v>
      </c>
      <c r="F131" s="174">
        <v>0</v>
      </c>
      <c r="G131" s="174">
        <f t="shared" si="28"/>
        <v>0</v>
      </c>
      <c r="H131" s="175">
        <f t="shared" si="29"/>
        <v>0</v>
      </c>
      <c r="J131" s="133"/>
      <c r="K131" s="133"/>
      <c r="M131" s="231">
        <f t="shared" si="27"/>
        <v>0</v>
      </c>
      <c r="N131" s="237">
        <f>SUMMARY!M131</f>
        <v>3.731441236448526E-2</v>
      </c>
    </row>
    <row r="132" spans="1:16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6" s="41" customFormat="1">
      <c r="A133" s="40">
        <v>440.1</v>
      </c>
      <c r="B133" s="40" t="s">
        <v>235</v>
      </c>
      <c r="C133" s="267">
        <f>'[2]Sch C'!D141</f>
        <v>0</v>
      </c>
      <c r="D133" s="267">
        <f>'[2]Sch C'!F141</f>
        <v>0</v>
      </c>
      <c r="E133" s="253">
        <f t="shared" ref="E133:E138" si="30">SUM(C133:D133)</f>
        <v>0</v>
      </c>
      <c r="F133" s="177"/>
      <c r="G133" s="177">
        <f>IF(ISERROR(E133+F133)," ",(E133+F133))</f>
        <v>0</v>
      </c>
      <c r="H133" s="175">
        <f t="shared" ref="H133:H139" si="31">IF(ISERROR(G133/$G$183),"",(G133/$G$183))</f>
        <v>0</v>
      </c>
      <c r="J133" s="133"/>
      <c r="K133" s="133"/>
      <c r="M133" s="231">
        <f t="shared" ref="M133:M139" si="32">IFERROR(G133/G$198,0)</f>
        <v>0</v>
      </c>
      <c r="N133" s="237">
        <f>SUMMARY!M133</f>
        <v>0</v>
      </c>
    </row>
    <row r="134" spans="1:16" s="41" customFormat="1">
      <c r="A134" s="40">
        <v>440.2</v>
      </c>
      <c r="B134" s="40" t="s">
        <v>236</v>
      </c>
      <c r="C134" s="267">
        <f>'[2]Sch C'!D142</f>
        <v>0</v>
      </c>
      <c r="D134" s="267">
        <f>'[2]Sch C'!F142</f>
        <v>0</v>
      </c>
      <c r="E134" s="253">
        <f t="shared" si="30"/>
        <v>0</v>
      </c>
      <c r="F134" s="177"/>
      <c r="G134" s="177">
        <f t="shared" ref="G134:G139" si="33">IF(ISERROR(E134+F134),"",(E134+F134))</f>
        <v>0</v>
      </c>
      <c r="H134" s="175">
        <f t="shared" si="31"/>
        <v>0</v>
      </c>
      <c r="J134" s="133"/>
      <c r="K134" s="133"/>
      <c r="M134" s="231">
        <f t="shared" si="32"/>
        <v>0</v>
      </c>
      <c r="N134" s="237">
        <f>SUMMARY!M134</f>
        <v>0</v>
      </c>
    </row>
    <row r="135" spans="1:16" s="41" customFormat="1">
      <c r="A135" s="40">
        <v>440.3</v>
      </c>
      <c r="B135" s="40" t="s">
        <v>237</v>
      </c>
      <c r="C135" s="267">
        <f>'[2]Sch C'!D143</f>
        <v>0</v>
      </c>
      <c r="D135" s="267">
        <f>'[2]Sch C'!F143</f>
        <v>0</v>
      </c>
      <c r="E135" s="253">
        <f t="shared" si="30"/>
        <v>0</v>
      </c>
      <c r="F135" s="177"/>
      <c r="G135" s="177">
        <f t="shared" si="33"/>
        <v>0</v>
      </c>
      <c r="H135" s="175">
        <f t="shared" si="31"/>
        <v>0</v>
      </c>
      <c r="J135" s="133"/>
      <c r="K135" s="133"/>
      <c r="M135" s="231">
        <f t="shared" si="32"/>
        <v>0</v>
      </c>
      <c r="N135" s="237">
        <f>SUMMARY!M135</f>
        <v>0</v>
      </c>
    </row>
    <row r="136" spans="1:16" s="41" customFormat="1">
      <c r="A136" s="40">
        <v>440.4</v>
      </c>
      <c r="B136" s="40" t="s">
        <v>238</v>
      </c>
      <c r="C136" s="267">
        <f>'[2]Sch C'!D144</f>
        <v>0</v>
      </c>
      <c r="D136" s="267">
        <f>'[2]Sch C'!F144</f>
        <v>0</v>
      </c>
      <c r="E136" s="253">
        <f t="shared" si="30"/>
        <v>0</v>
      </c>
      <c r="F136" s="177"/>
      <c r="G136" s="177">
        <f t="shared" si="33"/>
        <v>0</v>
      </c>
      <c r="H136" s="175">
        <f t="shared" si="31"/>
        <v>0</v>
      </c>
      <c r="J136" s="133"/>
      <c r="K136" s="133"/>
      <c r="M136" s="231">
        <f t="shared" si="32"/>
        <v>0</v>
      </c>
      <c r="N136" s="237">
        <f>SUMMARY!M136</f>
        <v>1.1354398012526172E-3</v>
      </c>
    </row>
    <row r="137" spans="1:16" s="41" customFormat="1">
      <c r="A137" s="40">
        <v>440.5</v>
      </c>
      <c r="B137" s="40" t="s">
        <v>239</v>
      </c>
      <c r="C137" s="267">
        <f>'[2]Sch C'!D145</f>
        <v>0</v>
      </c>
      <c r="D137" s="267">
        <f>'[2]Sch C'!F145</f>
        <v>0</v>
      </c>
      <c r="E137" s="253">
        <f t="shared" si="30"/>
        <v>0</v>
      </c>
      <c r="F137" s="177"/>
      <c r="G137" s="177">
        <f t="shared" si="33"/>
        <v>0</v>
      </c>
      <c r="H137" s="175">
        <f t="shared" si="31"/>
        <v>0</v>
      </c>
      <c r="J137" s="133"/>
      <c r="K137" s="133"/>
      <c r="M137" s="231">
        <f t="shared" si="32"/>
        <v>0</v>
      </c>
      <c r="N137" s="237">
        <f>SUMMARY!M137</f>
        <v>3.7850567038636746E-3</v>
      </c>
    </row>
    <row r="138" spans="1:16" s="41" customFormat="1">
      <c r="A138" s="40">
        <v>490</v>
      </c>
      <c r="B138" s="113" t="s">
        <v>155</v>
      </c>
      <c r="C138" s="267">
        <f>'[2]Sch C'!D146</f>
        <v>0</v>
      </c>
      <c r="D138" s="267">
        <f>'[2]Sch C'!F146</f>
        <v>0</v>
      </c>
      <c r="E138" s="253">
        <f t="shared" si="30"/>
        <v>0</v>
      </c>
      <c r="F138" s="177"/>
      <c r="G138" s="177">
        <f>IF(ISERROR(E138+F138),"",(E138+F138))</f>
        <v>0</v>
      </c>
      <c r="H138" s="175">
        <f t="shared" si="31"/>
        <v>0</v>
      </c>
      <c r="J138" s="133"/>
      <c r="K138" s="133"/>
      <c r="M138" s="231">
        <f t="shared" si="32"/>
        <v>0</v>
      </c>
      <c r="N138" s="237">
        <f>SUMMARY!M138</f>
        <v>0.12069725087315321</v>
      </c>
    </row>
    <row r="139" spans="1:16" s="41" customFormat="1">
      <c r="A139" s="40"/>
      <c r="B139" s="113" t="s">
        <v>71</v>
      </c>
      <c r="C139" s="267">
        <f>SUM(C121:C138)</f>
        <v>54423</v>
      </c>
      <c r="D139" s="267">
        <f>SUM(D121:D138)</f>
        <v>4495</v>
      </c>
      <c r="E139" s="176">
        <f>SUM(E121:E138)</f>
        <v>58918</v>
      </c>
      <c r="F139" s="176">
        <f>SUM(F121:F138)</f>
        <v>0</v>
      </c>
      <c r="G139" s="177">
        <f t="shared" si="33"/>
        <v>58918</v>
      </c>
      <c r="H139" s="175">
        <f t="shared" si="31"/>
        <v>6.0896143001731073E-2</v>
      </c>
      <c r="J139" s="133"/>
      <c r="K139" s="133"/>
      <c r="M139" s="231">
        <f t="shared" si="32"/>
        <v>11.265391969407267</v>
      </c>
      <c r="N139" s="237">
        <f>SUMMARY!M139</f>
        <v>32.92698381771195</v>
      </c>
      <c r="O139" s="232">
        <f>M139/N139-1</f>
        <v>-0.65786747939702173</v>
      </c>
      <c r="P139" s="172">
        <f>IF(O139&gt;=0.2,1.6,0)</f>
        <v>0</v>
      </c>
    </row>
    <row r="140" spans="1:16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6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6" s="41" customFormat="1">
      <c r="A142" s="127" t="s">
        <v>201</v>
      </c>
      <c r="B142" s="113" t="s">
        <v>73</v>
      </c>
      <c r="C142" s="267">
        <f>'[2]Sch C'!D150</f>
        <v>0</v>
      </c>
      <c r="D142" s="267">
        <f>'[2]Sch C'!F150</f>
        <v>0</v>
      </c>
      <c r="E142" s="253">
        <f t="shared" ref="E142:E146" si="34">SUM(C142:D142)</f>
        <v>0</v>
      </c>
      <c r="F142" s="174"/>
      <c r="G142" s="174">
        <f t="shared" ref="G142:G147" si="35">IF(ISERROR(E142+F142),"",(E142+F142))</f>
        <v>0</v>
      </c>
      <c r="H142" s="175">
        <f t="shared" ref="H142:H147" si="36">IF(ISERROR(G142/$G$183),"",(G142/$G$183))</f>
        <v>0</v>
      </c>
      <c r="J142" s="255">
        <v>0</v>
      </c>
      <c r="K142" s="255">
        <v>0</v>
      </c>
      <c r="M142" s="231">
        <f t="shared" ref="M142:M147" si="37">IFERROR(G142/G$198,0)</f>
        <v>0</v>
      </c>
      <c r="N142" s="237">
        <f>SUMMARY!M142</f>
        <v>3.3195038128068526</v>
      </c>
    </row>
    <row r="143" spans="1:16" s="41" customFormat="1">
      <c r="A143" s="127" t="s">
        <v>202</v>
      </c>
      <c r="B143" s="113" t="s">
        <v>23</v>
      </c>
      <c r="C143" s="267">
        <f>'[2]Sch C'!D151</f>
        <v>0</v>
      </c>
      <c r="D143" s="267">
        <f>'[2]Sch C'!F151</f>
        <v>0</v>
      </c>
      <c r="E143" s="253">
        <f t="shared" si="34"/>
        <v>0</v>
      </c>
      <c r="F143" s="177"/>
      <c r="G143" s="177">
        <f t="shared" si="35"/>
        <v>0</v>
      </c>
      <c r="H143" s="175">
        <f t="shared" si="36"/>
        <v>0</v>
      </c>
      <c r="J143" s="133"/>
      <c r="K143" s="133"/>
      <c r="M143" s="231">
        <f t="shared" si="37"/>
        <v>0</v>
      </c>
      <c r="N143" s="237">
        <f>SUMMARY!M143</f>
        <v>0.67458000081751668</v>
      </c>
    </row>
    <row r="144" spans="1:16" s="41" customFormat="1">
      <c r="A144" s="127">
        <v>110</v>
      </c>
      <c r="B144" s="113" t="s">
        <v>258</v>
      </c>
      <c r="C144" s="267">
        <f>'[2]Sch C'!D152</f>
        <v>0</v>
      </c>
      <c r="D144" s="267">
        <f>'[2]Sch C'!F152</f>
        <v>0</v>
      </c>
      <c r="E144" s="253">
        <f t="shared" si="34"/>
        <v>0</v>
      </c>
      <c r="F144" s="177"/>
      <c r="G144" s="177">
        <f t="shared" si="35"/>
        <v>0</v>
      </c>
      <c r="H144" s="175">
        <f t="shared" si="36"/>
        <v>0</v>
      </c>
      <c r="J144" s="133"/>
      <c r="K144" s="133"/>
      <c r="M144" s="231">
        <f t="shared" si="37"/>
        <v>0</v>
      </c>
      <c r="N144" s="237">
        <f>SUMMARY!M144</f>
        <v>0.19288769592013771</v>
      </c>
    </row>
    <row r="145" spans="1:16" s="41" customFormat="1">
      <c r="A145" s="127" t="s">
        <v>241</v>
      </c>
      <c r="B145" s="113" t="s">
        <v>77</v>
      </c>
      <c r="C145" s="267">
        <f>'[2]Sch C'!D153</f>
        <v>0</v>
      </c>
      <c r="D145" s="267">
        <f>'[2]Sch C'!F153</f>
        <v>0</v>
      </c>
      <c r="E145" s="253">
        <f t="shared" si="34"/>
        <v>0</v>
      </c>
      <c r="F145" s="177"/>
      <c r="G145" s="177">
        <f t="shared" si="35"/>
        <v>0</v>
      </c>
      <c r="H145" s="175">
        <f t="shared" si="36"/>
        <v>0</v>
      </c>
      <c r="J145" s="133"/>
      <c r="K145" s="133"/>
      <c r="M145" s="231">
        <f t="shared" si="37"/>
        <v>0</v>
      </c>
      <c r="N145" s="237">
        <f>SUMMARY!M145</f>
        <v>0.1348362014542713</v>
      </c>
    </row>
    <row r="146" spans="1:16" s="41" customFormat="1">
      <c r="A146" s="127" t="s">
        <v>242</v>
      </c>
      <c r="B146" s="113" t="s">
        <v>301</v>
      </c>
      <c r="C146" s="267">
        <f>'[2]Sch C'!D154</f>
        <v>1768</v>
      </c>
      <c r="D146" s="267">
        <f>'[2]Sch C'!F154</f>
        <v>0</v>
      </c>
      <c r="E146" s="253">
        <f t="shared" si="34"/>
        <v>1768</v>
      </c>
      <c r="F146" s="177"/>
      <c r="G146" s="177">
        <f t="shared" si="35"/>
        <v>1768</v>
      </c>
      <c r="H146" s="175">
        <f t="shared" si="36"/>
        <v>1.8273597343267003E-3</v>
      </c>
      <c r="J146" s="133"/>
      <c r="K146" s="133"/>
      <c r="M146" s="231">
        <f t="shared" si="37"/>
        <v>0.33804971319311661</v>
      </c>
      <c r="N146" s="237">
        <f>SUMMARY!M146</f>
        <v>0.22358626390346037</v>
      </c>
    </row>
    <row r="147" spans="1:16" s="41" customFormat="1">
      <c r="A147" s="40"/>
      <c r="B147" s="113" t="s">
        <v>243</v>
      </c>
      <c r="C147" s="267">
        <f>SUM(C142:C146)</f>
        <v>1768</v>
      </c>
      <c r="D147" s="267">
        <f>SUM(D142:D146)</f>
        <v>0</v>
      </c>
      <c r="E147" s="177">
        <f>SUM(E142:E146)</f>
        <v>1768</v>
      </c>
      <c r="F147" s="177">
        <f>SUM(F142:F146)</f>
        <v>0</v>
      </c>
      <c r="G147" s="177">
        <f t="shared" si="35"/>
        <v>1768</v>
      </c>
      <c r="H147" s="198">
        <f t="shared" si="36"/>
        <v>1.8273597343267003E-3</v>
      </c>
      <c r="J147" s="133"/>
      <c r="K147" s="133"/>
      <c r="M147" s="231">
        <f t="shared" si="37"/>
        <v>0.33804971319311661</v>
      </c>
      <c r="N147" s="237">
        <f>SUMMARY!M147</f>
        <v>4.5453939749022387</v>
      </c>
      <c r="O147" s="232">
        <f>M147/N147-1</f>
        <v>-0.92562807205278896</v>
      </c>
      <c r="P147" s="172">
        <f>IF(O147&gt;=0.2,0.3,0)</f>
        <v>0</v>
      </c>
    </row>
    <row r="148" spans="1:16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6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6" s="41" customFormat="1">
      <c r="A150" s="127" t="s">
        <v>201</v>
      </c>
      <c r="B150" s="113" t="s">
        <v>40</v>
      </c>
      <c r="C150" s="267">
        <f>'[2]Sch C'!D158</f>
        <v>314118</v>
      </c>
      <c r="D150" s="267">
        <f>'[2]Sch C'!F158</f>
        <v>0</v>
      </c>
      <c r="E150" s="253">
        <f t="shared" ref="E150:E163" si="38">SUM(C150:D150)</f>
        <v>314118</v>
      </c>
      <c r="F150" s="177"/>
      <c r="G150" s="177">
        <f>IF(ISERROR(E150+F150),"",(E150+F150))</f>
        <v>314118</v>
      </c>
      <c r="H150" s="175">
        <f>IF(ISERROR(G150/$G$183),"",(G150/$G$183))</f>
        <v>0.32466435804707833</v>
      </c>
      <c r="J150" s="255">
        <v>19142</v>
      </c>
      <c r="K150" s="255">
        <v>20408.64</v>
      </c>
      <c r="M150" s="231">
        <f t="shared" ref="M150:M164" si="39">IFERROR(G150/G$198,0)</f>
        <v>60.060803059273425</v>
      </c>
      <c r="N150" s="237">
        <f>SUMMARY!M150</f>
        <v>36.736125288969433</v>
      </c>
    </row>
    <row r="151" spans="1:16" s="41" customFormat="1">
      <c r="A151" s="127" t="s">
        <v>202</v>
      </c>
      <c r="B151" s="113" t="s">
        <v>76</v>
      </c>
      <c r="C151" s="267">
        <f>'[2]Sch C'!D159</f>
        <v>0</v>
      </c>
      <c r="D151" s="267">
        <f>'[2]Sch C'!F159</f>
        <v>35302</v>
      </c>
      <c r="E151" s="253">
        <f t="shared" si="38"/>
        <v>35302</v>
      </c>
      <c r="F151" s="177"/>
      <c r="G151" s="177">
        <f>IF(ISERROR(E151+F151),"",(E151+F151))</f>
        <v>35302</v>
      </c>
      <c r="H151" s="175">
        <f>IF(ISERROR(G151/$G$183),"",(G151/$G$183))</f>
        <v>3.6487247364932793E-2</v>
      </c>
      <c r="J151" s="133"/>
      <c r="K151" s="133"/>
      <c r="M151" s="231">
        <f t="shared" si="39"/>
        <v>6.7499043977055448</v>
      </c>
      <c r="N151" s="237">
        <f>SUMMARY!M151</f>
        <v>6.0365011649612361</v>
      </c>
    </row>
    <row r="152" spans="1:16" s="41" customFormat="1">
      <c r="A152" s="127">
        <v>110</v>
      </c>
      <c r="B152" s="113" t="s">
        <v>331</v>
      </c>
      <c r="C152" s="267">
        <f>'[2]Sch C'!D160</f>
        <v>0</v>
      </c>
      <c r="D152" s="267">
        <f>'[2]Sch C'!F160</f>
        <v>0</v>
      </c>
      <c r="E152" s="253">
        <f t="shared" si="38"/>
        <v>0</v>
      </c>
      <c r="F152" s="177"/>
      <c r="G152" s="177">
        <f t="shared" ref="G152:G163" si="40">IF(ISERROR(E152+F152),"",(E152+F152))</f>
        <v>0</v>
      </c>
      <c r="H152" s="175">
        <f t="shared" ref="H152:H163" si="41">IF(ISERROR(G152/$G$183),"",(G152/$G$183))</f>
        <v>0</v>
      </c>
      <c r="J152" s="133"/>
      <c r="K152" s="133"/>
      <c r="M152" s="231">
        <f t="shared" si="39"/>
        <v>0</v>
      </c>
      <c r="N152" s="237">
        <f>SUMMARY!M152</f>
        <v>0.29206527416329442</v>
      </c>
    </row>
    <row r="153" spans="1:16" s="41" customFormat="1">
      <c r="A153" s="40">
        <v>310</v>
      </c>
      <c r="B153" s="113" t="s">
        <v>77</v>
      </c>
      <c r="C153" s="267">
        <f>'[2]Sch C'!D161</f>
        <v>0</v>
      </c>
      <c r="D153" s="267">
        <f>'[2]Sch C'!F161</f>
        <v>0</v>
      </c>
      <c r="E153" s="253">
        <f t="shared" si="38"/>
        <v>0</v>
      </c>
      <c r="F153" s="177"/>
      <c r="G153" s="177">
        <f t="shared" si="40"/>
        <v>0</v>
      </c>
      <c r="H153" s="175">
        <f t="shared" si="41"/>
        <v>0</v>
      </c>
      <c r="J153" s="200"/>
      <c r="K153" s="200"/>
      <c r="M153" s="231">
        <f t="shared" si="39"/>
        <v>0</v>
      </c>
      <c r="N153" s="237">
        <f>SUMMARY!M153</f>
        <v>0.26431149201331644</v>
      </c>
    </row>
    <row r="154" spans="1:16" s="41" customFormat="1">
      <c r="A154" s="40">
        <v>313</v>
      </c>
      <c r="B154" s="113" t="s">
        <v>78</v>
      </c>
      <c r="C154" s="267">
        <f>'[2]Sch C'!D162</f>
        <v>150</v>
      </c>
      <c r="D154" s="267">
        <f>'[2]Sch C'!F162</f>
        <v>0</v>
      </c>
      <c r="E154" s="253">
        <f t="shared" si="38"/>
        <v>150</v>
      </c>
      <c r="F154" s="177"/>
      <c r="G154" s="177">
        <f t="shared" si="40"/>
        <v>150</v>
      </c>
      <c r="H154" s="175">
        <f t="shared" si="41"/>
        <v>1.5503617655486711E-4</v>
      </c>
      <c r="J154" s="200"/>
      <c r="K154" s="200"/>
      <c r="M154" s="231">
        <f t="shared" si="39"/>
        <v>2.8680688336520075E-2</v>
      </c>
      <c r="N154" s="237">
        <f>SUMMARY!M154</f>
        <v>0.19712143301586438</v>
      </c>
    </row>
    <row r="155" spans="1:16" s="41" customFormat="1">
      <c r="A155" s="40">
        <v>314</v>
      </c>
      <c r="B155" s="113" t="s">
        <v>79</v>
      </c>
      <c r="C155" s="267">
        <f>'[2]Sch C'!D163</f>
        <v>300</v>
      </c>
      <c r="D155" s="267">
        <f>'[2]Sch C'!F163</f>
        <v>0</v>
      </c>
      <c r="E155" s="253">
        <f t="shared" si="38"/>
        <v>300</v>
      </c>
      <c r="F155" s="177"/>
      <c r="G155" s="177">
        <f t="shared" si="40"/>
        <v>300</v>
      </c>
      <c r="H155" s="175">
        <f t="shared" si="41"/>
        <v>3.1007235310973421E-4</v>
      </c>
      <c r="J155" s="200"/>
      <c r="K155" s="200"/>
      <c r="M155" s="231">
        <f t="shared" si="39"/>
        <v>5.736137667304015E-2</v>
      </c>
      <c r="N155" s="237">
        <f>SUMMARY!M155</f>
        <v>0.1314975542626681</v>
      </c>
    </row>
    <row r="156" spans="1:16" s="41" customFormat="1">
      <c r="A156" s="40">
        <v>315</v>
      </c>
      <c r="B156" s="113" t="s">
        <v>80</v>
      </c>
      <c r="C156" s="267">
        <f>'[2]Sch C'!D164</f>
        <v>0</v>
      </c>
      <c r="D156" s="267">
        <f>'[2]Sch C'!F164</f>
        <v>0</v>
      </c>
      <c r="E156" s="253">
        <f t="shared" si="38"/>
        <v>0</v>
      </c>
      <c r="F156" s="177"/>
      <c r="G156" s="177">
        <f t="shared" si="40"/>
        <v>0</v>
      </c>
      <c r="H156" s="175">
        <f t="shared" si="41"/>
        <v>0</v>
      </c>
      <c r="J156" s="200"/>
      <c r="K156" s="200"/>
      <c r="M156" s="231">
        <f t="shared" si="39"/>
        <v>0</v>
      </c>
      <c r="N156" s="237">
        <f>SUMMARY!M156</f>
        <v>1.5587317591595928E-2</v>
      </c>
    </row>
    <row r="157" spans="1:16" s="41" customFormat="1">
      <c r="A157" s="40">
        <v>316</v>
      </c>
      <c r="B157" s="113" t="s">
        <v>81</v>
      </c>
      <c r="C157" s="267">
        <f>'[2]Sch C'!D165</f>
        <v>225</v>
      </c>
      <c r="D157" s="267">
        <f>'[2]Sch C'!F165</f>
        <v>0</v>
      </c>
      <c r="E157" s="253">
        <f t="shared" si="38"/>
        <v>225</v>
      </c>
      <c r="F157" s="177"/>
      <c r="G157" s="177">
        <f t="shared" si="40"/>
        <v>225</v>
      </c>
      <c r="H157" s="175">
        <f t="shared" si="41"/>
        <v>2.3255426483230067E-4</v>
      </c>
      <c r="J157" s="200"/>
      <c r="K157" s="200"/>
      <c r="M157" s="231">
        <f t="shared" si="39"/>
        <v>4.3021032504780114E-2</v>
      </c>
      <c r="N157" s="237">
        <f>SUMMARY!M157</f>
        <v>0.15464235917140146</v>
      </c>
    </row>
    <row r="158" spans="1:16" s="41" customFormat="1">
      <c r="A158" s="40">
        <v>317</v>
      </c>
      <c r="B158" s="113" t="s">
        <v>82</v>
      </c>
      <c r="C158" s="267">
        <f>'[2]Sch C'!D166</f>
        <v>1700</v>
      </c>
      <c r="D158" s="267">
        <f>'[2]Sch C'!F166</f>
        <v>0</v>
      </c>
      <c r="E158" s="253">
        <f t="shared" si="38"/>
        <v>1700</v>
      </c>
      <c r="F158" s="177"/>
      <c r="G158" s="177">
        <f t="shared" si="40"/>
        <v>1700</v>
      </c>
      <c r="H158" s="175">
        <f t="shared" si="41"/>
        <v>1.7570766676218274E-3</v>
      </c>
      <c r="J158" s="200"/>
      <c r="K158" s="200"/>
      <c r="M158" s="231">
        <f t="shared" si="39"/>
        <v>0.32504780114722753</v>
      </c>
      <c r="N158" s="237">
        <f>SUMMARY!M158</f>
        <v>0.15845970778321275</v>
      </c>
    </row>
    <row r="159" spans="1:16" s="41" customFormat="1">
      <c r="A159" s="40">
        <v>318</v>
      </c>
      <c r="B159" s="113" t="s">
        <v>179</v>
      </c>
      <c r="C159" s="267">
        <f>'[2]Sch C'!D167</f>
        <v>2385</v>
      </c>
      <c r="D159" s="267">
        <f>'[2]Sch C'!F167</f>
        <v>0</v>
      </c>
      <c r="E159" s="253">
        <f t="shared" si="38"/>
        <v>2385</v>
      </c>
      <c r="F159" s="177"/>
      <c r="G159" s="177">
        <f t="shared" si="40"/>
        <v>2385</v>
      </c>
      <c r="H159" s="175">
        <f t="shared" si="41"/>
        <v>2.465075207222387E-3</v>
      </c>
      <c r="J159" s="200"/>
      <c r="K159" s="200"/>
      <c r="M159" s="231">
        <f t="shared" si="39"/>
        <v>0.45602294455066922</v>
      </c>
      <c r="N159" s="237">
        <f>SUMMARY!M159</f>
        <v>10.207996493761893</v>
      </c>
    </row>
    <row r="160" spans="1:16" s="41" customFormat="1">
      <c r="A160" s="40">
        <v>319</v>
      </c>
      <c r="B160" s="113" t="s">
        <v>83</v>
      </c>
      <c r="C160" s="267">
        <f>'[2]Sch C'!D168</f>
        <v>126731</v>
      </c>
      <c r="D160" s="267">
        <f>'[2]Sch C'!F168</f>
        <v>0</v>
      </c>
      <c r="E160" s="253">
        <f t="shared" si="38"/>
        <v>126731</v>
      </c>
      <c r="F160" s="177"/>
      <c r="G160" s="177">
        <f t="shared" si="40"/>
        <v>126731</v>
      </c>
      <c r="H160" s="175">
        <f t="shared" si="41"/>
        <v>0.13098593127316577</v>
      </c>
      <c r="J160" s="133"/>
      <c r="K160" s="133"/>
      <c r="M160" s="231">
        <f t="shared" si="39"/>
        <v>24.231548757170174</v>
      </c>
      <c r="N160" s="237">
        <f>SUMMARY!M160</f>
        <v>2.7094781518673439</v>
      </c>
    </row>
    <row r="161" spans="1:16" s="41" customFormat="1">
      <c r="A161" s="40">
        <v>391</v>
      </c>
      <c r="B161" s="113" t="s">
        <v>84</v>
      </c>
      <c r="C161" s="267">
        <f>'[2]Sch C'!D169</f>
        <v>35</v>
      </c>
      <c r="D161" s="267">
        <f>'[2]Sch C'!F169</f>
        <v>0</v>
      </c>
      <c r="E161" s="253">
        <f t="shared" si="38"/>
        <v>35</v>
      </c>
      <c r="F161" s="177"/>
      <c r="G161" s="177">
        <f t="shared" si="40"/>
        <v>35</v>
      </c>
      <c r="H161" s="175">
        <f t="shared" si="41"/>
        <v>3.6175107862802327E-5</v>
      </c>
      <c r="J161" s="133"/>
      <c r="K161" s="133"/>
      <c r="M161" s="231">
        <f t="shared" si="39"/>
        <v>6.6921606118546849E-3</v>
      </c>
      <c r="N161" s="237">
        <f>SUMMARY!M161</f>
        <v>2.2617960840952134E-3</v>
      </c>
    </row>
    <row r="162" spans="1:16" s="41" customFormat="1">
      <c r="A162" s="40">
        <v>392</v>
      </c>
      <c r="B162" s="113" t="s">
        <v>245</v>
      </c>
      <c r="C162" s="267">
        <f>'[2]Sch C'!D170</f>
        <v>944</v>
      </c>
      <c r="D162" s="267">
        <f>'[2]Sch C'!F170</f>
        <v>0</v>
      </c>
      <c r="E162" s="253">
        <f t="shared" si="38"/>
        <v>944</v>
      </c>
      <c r="F162" s="177"/>
      <c r="G162" s="177">
        <f t="shared" si="40"/>
        <v>944</v>
      </c>
      <c r="H162" s="175">
        <f t="shared" si="41"/>
        <v>9.7569433778529706E-4</v>
      </c>
      <c r="J162" s="133"/>
      <c r="K162" s="133"/>
      <c r="M162" s="231">
        <f t="shared" si="39"/>
        <v>0.18049713193116634</v>
      </c>
      <c r="N162" s="237">
        <f>SUMMARY!M162</f>
        <v>0.21066164348098596</v>
      </c>
    </row>
    <row r="163" spans="1:16" s="41" customFormat="1">
      <c r="A163" s="40">
        <v>490</v>
      </c>
      <c r="B163" s="113" t="s">
        <v>301</v>
      </c>
      <c r="C163" s="267">
        <f>'[2]Sch C'!D171</f>
        <v>0</v>
      </c>
      <c r="D163" s="267">
        <f>'[2]Sch C'!F171</f>
        <v>0</v>
      </c>
      <c r="E163" s="253">
        <f t="shared" si="38"/>
        <v>0</v>
      </c>
      <c r="F163" s="177"/>
      <c r="G163" s="177">
        <f t="shared" si="40"/>
        <v>0</v>
      </c>
      <c r="H163" s="175">
        <f t="shared" si="41"/>
        <v>0</v>
      </c>
      <c r="J163" s="133"/>
      <c r="K163" s="133"/>
      <c r="M163" s="231">
        <f t="shared" si="39"/>
        <v>0</v>
      </c>
      <c r="N163" s="237">
        <f>SUMMARY!M163</f>
        <v>0.31220961127082963</v>
      </c>
    </row>
    <row r="164" spans="1:16" s="41" customFormat="1">
      <c r="A164" s="40"/>
      <c r="B164" s="199" t="s">
        <v>86</v>
      </c>
      <c r="C164" s="267">
        <f>SUM(C150:C163)</f>
        <v>446588</v>
      </c>
      <c r="D164" s="267">
        <f>SUM(D150:D163)</f>
        <v>35302</v>
      </c>
      <c r="E164" s="177">
        <f>SUM(E150:E163)</f>
        <v>481890</v>
      </c>
      <c r="F164" s="177">
        <f>SUM(F150:F163)</f>
        <v>0</v>
      </c>
      <c r="G164" s="177">
        <f>IF(ISERROR(E164+F164),"",(E164+F164))</f>
        <v>481890</v>
      </c>
      <c r="H164" s="175">
        <f>IF(ISERROR(G164/$G$183),"",(G164/$G$183))</f>
        <v>0.49806922080016608</v>
      </c>
      <c r="J164" s="133"/>
      <c r="K164" s="133"/>
      <c r="M164" s="231">
        <f t="shared" si="39"/>
        <v>92.139579349904395</v>
      </c>
      <c r="N164" s="237">
        <f>SUMMARY!M164</f>
        <v>57.428919288397175</v>
      </c>
      <c r="O164" s="232">
        <f>M164/N164-1</f>
        <v>0.6044108176091012</v>
      </c>
      <c r="P164" s="172">
        <f>IF(O164&gt;=0.2,3.5,0)</f>
        <v>3.5</v>
      </c>
    </row>
    <row r="165" spans="1:16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6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6" s="41" customFormat="1">
      <c r="A167" s="201" t="s">
        <v>198</v>
      </c>
      <c r="B167" s="206" t="s">
        <v>278</v>
      </c>
      <c r="C167" s="267">
        <f>'[2]Sch C'!D186</f>
        <v>0</v>
      </c>
      <c r="D167" s="267">
        <f>'[2]Sch C'!F186</f>
        <v>0</v>
      </c>
      <c r="E167" s="253">
        <f t="shared" ref="E167:E180" si="4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56">
        <v>0</v>
      </c>
      <c r="K167" s="256">
        <v>0</v>
      </c>
      <c r="M167" s="231">
        <f t="shared" ref="M167:M181" si="43">IFERROR(G167/G$198,0)</f>
        <v>0</v>
      </c>
      <c r="N167" s="237">
        <f>SUMMARY!M167</f>
        <v>0</v>
      </c>
    </row>
    <row r="168" spans="1:16" s="41" customFormat="1">
      <c r="A168" s="201" t="s">
        <v>279</v>
      </c>
      <c r="B168" s="207" t="s">
        <v>341</v>
      </c>
      <c r="C168" s="267">
        <f>'[2]Sch C'!D187</f>
        <v>0</v>
      </c>
      <c r="D168" s="267">
        <f>'[2]Sch C'!F187</f>
        <v>0</v>
      </c>
      <c r="E168" s="253">
        <f t="shared" si="4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  <c r="M168" s="231">
        <f t="shared" si="43"/>
        <v>0</v>
      </c>
      <c r="N168" s="237">
        <f>SUMMARY!M168</f>
        <v>0</v>
      </c>
    </row>
    <row r="169" spans="1:16" s="41" customFormat="1">
      <c r="A169" s="201" t="s">
        <v>280</v>
      </c>
      <c r="B169" s="207" t="s">
        <v>281</v>
      </c>
      <c r="C169" s="267">
        <f>'[2]Sch C'!D188</f>
        <v>0</v>
      </c>
      <c r="D169" s="267">
        <f>'[2]Sch C'!F188</f>
        <v>0</v>
      </c>
      <c r="E169" s="253">
        <f t="shared" si="4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  <c r="M169" s="231">
        <f t="shared" si="43"/>
        <v>0</v>
      </c>
      <c r="N169" s="237">
        <f>SUMMARY!M169</f>
        <v>0</v>
      </c>
    </row>
    <row r="170" spans="1:16" s="41" customFormat="1">
      <c r="A170" s="201" t="s">
        <v>202</v>
      </c>
      <c r="B170" s="207" t="s">
        <v>282</v>
      </c>
      <c r="C170" s="267">
        <f>'[2]Sch C'!D189</f>
        <v>984</v>
      </c>
      <c r="D170" s="267">
        <f>'[2]Sch C'!F189</f>
        <v>0</v>
      </c>
      <c r="E170" s="253">
        <f t="shared" si="42"/>
        <v>984</v>
      </c>
      <c r="F170" s="177"/>
      <c r="G170" s="177">
        <f>IF(ISERROR(E170+F170),"",(E170+F170))</f>
        <v>984</v>
      </c>
      <c r="H170" s="175">
        <f>IF(ISERROR(G170/$G$183),"",(G170/$G$183))</f>
        <v>1.0170373181999284E-3</v>
      </c>
      <c r="I170" s="209"/>
      <c r="J170" s="205"/>
      <c r="K170" s="40"/>
      <c r="M170" s="231">
        <f t="shared" si="43"/>
        <v>0.18814531548757171</v>
      </c>
      <c r="N170" s="237">
        <f>SUMMARY!M170</f>
        <v>0.44454739098642471</v>
      </c>
    </row>
    <row r="171" spans="1:16" s="41" customFormat="1">
      <c r="A171" s="201" t="s">
        <v>283</v>
      </c>
      <c r="B171" s="207" t="s">
        <v>284</v>
      </c>
      <c r="C171" s="267">
        <f>'[2]Sch C'!D190</f>
        <v>0</v>
      </c>
      <c r="D171" s="267">
        <f>'[2]Sch C'!F190</f>
        <v>0</v>
      </c>
      <c r="E171" s="253">
        <f t="shared" si="4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  <c r="M171" s="231">
        <f t="shared" si="43"/>
        <v>0</v>
      </c>
      <c r="N171" s="237">
        <f>SUMMARY!M171</f>
        <v>4.7325130916209086E-3</v>
      </c>
    </row>
    <row r="172" spans="1:16" s="41" customFormat="1">
      <c r="A172" s="201" t="s">
        <v>285</v>
      </c>
      <c r="B172" s="207" t="s">
        <v>286</v>
      </c>
      <c r="C172" s="267">
        <f>'[2]Sch C'!D191</f>
        <v>4006</v>
      </c>
      <c r="D172" s="267">
        <f>'[2]Sch C'!F191</f>
        <v>0</v>
      </c>
      <c r="E172" s="253">
        <f t="shared" si="42"/>
        <v>4006</v>
      </c>
      <c r="F172" s="177"/>
      <c r="G172" s="177">
        <f t="shared" ref="G172:G181" si="44">IF(ISERROR(E172+F172),"",(E172+F172))</f>
        <v>4006</v>
      </c>
      <c r="H172" s="175">
        <f t="shared" ref="H172:H180" si="45">IF(ISERROR(G172/$G$183),"",(G172/$G$183))</f>
        <v>4.140499488525318E-3</v>
      </c>
      <c r="I172" s="209"/>
      <c r="J172" s="205"/>
      <c r="K172" s="40"/>
      <c r="M172" s="231">
        <f t="shared" si="43"/>
        <v>0.76596558317399621</v>
      </c>
      <c r="N172" s="237">
        <f>SUMMARY!M172</f>
        <v>0.29515984721522032</v>
      </c>
    </row>
    <row r="173" spans="1:16" s="41" customFormat="1">
      <c r="A173" s="201" t="s">
        <v>287</v>
      </c>
      <c r="B173" s="207" t="s">
        <v>288</v>
      </c>
      <c r="C173" s="267">
        <f>'[2]Sch C'!D192</f>
        <v>0</v>
      </c>
      <c r="D173" s="267">
        <f>'[2]Sch C'!F192</f>
        <v>0</v>
      </c>
      <c r="E173" s="253">
        <f t="shared" si="42"/>
        <v>0</v>
      </c>
      <c r="F173" s="177"/>
      <c r="G173" s="177">
        <f t="shared" si="44"/>
        <v>0</v>
      </c>
      <c r="H173" s="175">
        <f t="shared" si="45"/>
        <v>0</v>
      </c>
      <c r="I173" s="209"/>
      <c r="J173" s="205"/>
      <c r="K173" s="40"/>
      <c r="M173" s="231">
        <f t="shared" si="43"/>
        <v>0</v>
      </c>
      <c r="N173" s="237">
        <f>SUMMARY!M173</f>
        <v>9.3414903328655319E-2</v>
      </c>
    </row>
    <row r="174" spans="1:16" s="41" customFormat="1">
      <c r="A174" s="201" t="s">
        <v>289</v>
      </c>
      <c r="B174" s="207" t="s">
        <v>290</v>
      </c>
      <c r="C174" s="267">
        <f>'[2]Sch C'!D193</f>
        <v>0</v>
      </c>
      <c r="D174" s="267">
        <f>'[2]Sch C'!F193</f>
        <v>0</v>
      </c>
      <c r="E174" s="253">
        <f t="shared" si="42"/>
        <v>0</v>
      </c>
      <c r="F174" s="177"/>
      <c r="G174" s="177">
        <f t="shared" si="44"/>
        <v>0</v>
      </c>
      <c r="H174" s="175">
        <f t="shared" si="45"/>
        <v>0</v>
      </c>
      <c r="I174" s="209"/>
      <c r="J174" s="205"/>
      <c r="K174" s="40"/>
      <c r="M174" s="231">
        <f t="shared" si="43"/>
        <v>0</v>
      </c>
      <c r="N174" s="237">
        <f>SUMMARY!M174</f>
        <v>0</v>
      </c>
    </row>
    <row r="175" spans="1:16" s="41" customFormat="1">
      <c r="A175" s="201" t="s">
        <v>291</v>
      </c>
      <c r="B175" s="207" t="s">
        <v>292</v>
      </c>
      <c r="C175" s="267">
        <f>'[2]Sch C'!D194</f>
        <v>0</v>
      </c>
      <c r="D175" s="267">
        <f>'[2]Sch C'!F194</f>
        <v>0</v>
      </c>
      <c r="E175" s="253">
        <f t="shared" si="42"/>
        <v>0</v>
      </c>
      <c r="F175" s="177"/>
      <c r="G175" s="177">
        <f t="shared" si="44"/>
        <v>0</v>
      </c>
      <c r="H175" s="175">
        <f t="shared" si="45"/>
        <v>0</v>
      </c>
      <c r="I175" s="209"/>
      <c r="J175" s="205"/>
      <c r="K175" s="40"/>
      <c r="M175" s="231">
        <f t="shared" si="43"/>
        <v>0</v>
      </c>
      <c r="N175" s="237">
        <f>SUMMARY!M175</f>
        <v>0</v>
      </c>
    </row>
    <row r="176" spans="1:16" s="41" customFormat="1">
      <c r="A176" s="201" t="s">
        <v>293</v>
      </c>
      <c r="B176" s="207" t="s">
        <v>294</v>
      </c>
      <c r="C176" s="267">
        <f>'[2]Sch C'!D195</f>
        <v>0</v>
      </c>
      <c r="D176" s="267">
        <f>'[2]Sch C'!F195</f>
        <v>0</v>
      </c>
      <c r="E176" s="253">
        <f t="shared" si="42"/>
        <v>0</v>
      </c>
      <c r="F176" s="177"/>
      <c r="G176" s="177">
        <f t="shared" si="44"/>
        <v>0</v>
      </c>
      <c r="H176" s="175">
        <f t="shared" si="45"/>
        <v>0</v>
      </c>
      <c r="I176" s="209"/>
      <c r="J176" s="205"/>
      <c r="K176" s="40"/>
      <c r="M176" s="231">
        <f t="shared" si="43"/>
        <v>0</v>
      </c>
      <c r="N176" s="237">
        <f>SUMMARY!M176</f>
        <v>0</v>
      </c>
    </row>
    <row r="177" spans="1:16" s="41" customFormat="1">
      <c r="A177" s="201" t="s">
        <v>295</v>
      </c>
      <c r="B177" s="207" t="s">
        <v>296</v>
      </c>
      <c r="C177" s="267">
        <f>'[2]Sch C'!D196</f>
        <v>0</v>
      </c>
      <c r="D177" s="267">
        <f>'[2]Sch C'!F196</f>
        <v>0</v>
      </c>
      <c r="E177" s="253">
        <f t="shared" si="42"/>
        <v>0</v>
      </c>
      <c r="F177" s="177"/>
      <c r="G177" s="177">
        <f t="shared" si="44"/>
        <v>0</v>
      </c>
      <c r="H177" s="175">
        <f t="shared" si="45"/>
        <v>0</v>
      </c>
      <c r="I177" s="209"/>
      <c r="J177" s="205"/>
      <c r="K177" s="40"/>
      <c r="M177" s="231">
        <f t="shared" si="43"/>
        <v>0</v>
      </c>
      <c r="N177" s="237">
        <f>SUMMARY!M177</f>
        <v>5.3138582698622483E-4</v>
      </c>
    </row>
    <row r="178" spans="1:16" s="41" customFormat="1">
      <c r="A178" s="201" t="s">
        <v>297</v>
      </c>
      <c r="B178" s="207" t="s">
        <v>298</v>
      </c>
      <c r="C178" s="267">
        <f>'[2]Sch C'!D197</f>
        <v>905</v>
      </c>
      <c r="D178" s="267">
        <f>'[2]Sch C'!F197</f>
        <v>0</v>
      </c>
      <c r="E178" s="253">
        <f t="shared" si="42"/>
        <v>905</v>
      </c>
      <c r="F178" s="177"/>
      <c r="G178" s="177">
        <f t="shared" si="44"/>
        <v>905</v>
      </c>
      <c r="H178" s="175">
        <f t="shared" si="45"/>
        <v>9.3538493188103158E-4</v>
      </c>
      <c r="I178" s="209"/>
      <c r="J178" s="205"/>
      <c r="K178" s="40"/>
      <c r="M178" s="231">
        <f t="shared" si="43"/>
        <v>0.17304015296367112</v>
      </c>
      <c r="N178" s="237">
        <f>SUMMARY!M178</f>
        <v>8.6647682113189725E-2</v>
      </c>
    </row>
    <row r="179" spans="1:16" s="41" customFormat="1">
      <c r="A179" s="201" t="s">
        <v>299</v>
      </c>
      <c r="B179" s="207" t="s">
        <v>300</v>
      </c>
      <c r="C179" s="267">
        <f>'[2]Sch C'!D198</f>
        <v>0</v>
      </c>
      <c r="D179" s="267">
        <f>'[2]Sch C'!F198</f>
        <v>0</v>
      </c>
      <c r="E179" s="253">
        <f t="shared" si="42"/>
        <v>0</v>
      </c>
      <c r="F179" s="177"/>
      <c r="G179" s="177">
        <f t="shared" si="44"/>
        <v>0</v>
      </c>
      <c r="H179" s="175">
        <f t="shared" si="45"/>
        <v>0</v>
      </c>
      <c r="I179" s="209"/>
      <c r="J179" s="205"/>
      <c r="K179" s="40"/>
      <c r="M179" s="231">
        <f t="shared" si="43"/>
        <v>0</v>
      </c>
      <c r="N179" s="237">
        <f>SUMMARY!M179</f>
        <v>0</v>
      </c>
    </row>
    <row r="180" spans="1:16" s="41" customFormat="1">
      <c r="A180" s="201" t="s">
        <v>242</v>
      </c>
      <c r="B180" s="210" t="s">
        <v>301</v>
      </c>
      <c r="C180" s="267">
        <f>'[2]Sch C'!D199</f>
        <v>0</v>
      </c>
      <c r="D180" s="267">
        <f>'[2]Sch C'!F199</f>
        <v>0</v>
      </c>
      <c r="E180" s="253">
        <f t="shared" si="42"/>
        <v>0</v>
      </c>
      <c r="F180" s="177"/>
      <c r="G180" s="177">
        <f t="shared" si="44"/>
        <v>0</v>
      </c>
      <c r="H180" s="175">
        <f t="shared" si="45"/>
        <v>0</v>
      </c>
      <c r="I180" s="209"/>
      <c r="J180" s="205"/>
      <c r="K180" s="40"/>
      <c r="M180" s="231">
        <f t="shared" si="43"/>
        <v>0</v>
      </c>
      <c r="N180" s="237">
        <f>SUMMARY!M180</f>
        <v>1.2739634570054365E-2</v>
      </c>
    </row>
    <row r="181" spans="1:16" s="41" customFormat="1">
      <c r="A181" s="211"/>
      <c r="B181" s="207" t="s">
        <v>302</v>
      </c>
      <c r="C181" s="267">
        <f>SUM(C167:C180)</f>
        <v>5895</v>
      </c>
      <c r="D181" s="267">
        <f>SUM(D167:D180)</f>
        <v>0</v>
      </c>
      <c r="E181" s="212">
        <f>SUM(E167:E180)</f>
        <v>5895</v>
      </c>
      <c r="F181" s="212">
        <f>SUM(F167:F180)</f>
        <v>0</v>
      </c>
      <c r="G181" s="177">
        <f t="shared" si="44"/>
        <v>5895</v>
      </c>
      <c r="H181" s="175">
        <f>IF(ISERROR(G181/$G$183),"",(G181/$G$183))</f>
        <v>6.092921738606278E-3</v>
      </c>
      <c r="I181" s="213"/>
      <c r="J181" s="205"/>
      <c r="K181" s="205"/>
      <c r="M181" s="231">
        <f t="shared" si="43"/>
        <v>1.127151051625239</v>
      </c>
      <c r="N181" s="237">
        <f>SUMMARY!M181</f>
        <v>0.9377733571321516</v>
      </c>
      <c r="O181" s="232"/>
      <c r="P181" s="172"/>
    </row>
    <row r="182" spans="1:16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6" s="41" customFormat="1">
      <c r="A183" s="214"/>
      <c r="B183" s="215" t="s">
        <v>246</v>
      </c>
      <c r="C183" s="267">
        <f>SUM(C21:C181)/2</f>
        <v>994728</v>
      </c>
      <c r="D183" s="267">
        <f>SUM(D21:D181)/2</f>
        <v>-27211.87999999999</v>
      </c>
      <c r="E183" s="252">
        <f>SUM(E21:E181)/2</f>
        <v>967516.12</v>
      </c>
      <c r="F183" s="173">
        <f>SUM(F21:F181)/2</f>
        <v>0</v>
      </c>
      <c r="G183" s="173">
        <f>SUM(G21:G181)/2</f>
        <v>967516.12</v>
      </c>
      <c r="H183" s="175">
        <f>IF(ISERROR(G183/$G$183),"",(G183/$G$183))</f>
        <v>1</v>
      </c>
      <c r="J183" s="255">
        <f>SUM(J21:J181)</f>
        <v>26852.25</v>
      </c>
      <c r="K183" s="255">
        <f>SUM(K21:K181)</f>
        <v>28853.434999999998</v>
      </c>
      <c r="M183" s="231">
        <f>IFERROR(G183/G$198,0)</f>
        <v>184.99352198852773</v>
      </c>
      <c r="N183" s="237">
        <f>SUMMARY!M183</f>
        <v>172.52978830860349</v>
      </c>
      <c r="P183" s="172">
        <f>SUM(P57:P181)</f>
        <v>3.5</v>
      </c>
    </row>
    <row r="184" spans="1:16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6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6" s="41" customFormat="1" ht="13.5" thickBot="1">
      <c r="A186" s="40"/>
      <c r="B186" s="216" t="s">
        <v>146</v>
      </c>
      <c r="C186" s="306">
        <f>'[2]Sch C'!D204</f>
        <v>994728</v>
      </c>
      <c r="D186" s="27"/>
      <c r="E186" s="27"/>
      <c r="F186"/>
      <c r="G186" s="27"/>
      <c r="J186" s="133"/>
      <c r="K186" s="133"/>
      <c r="M186" s="231"/>
      <c r="N186" s="237"/>
    </row>
    <row r="187" spans="1:16" s="41" customFormat="1" ht="13.5" thickTop="1">
      <c r="A187" s="40"/>
      <c r="B187" s="113" t="s">
        <v>180</v>
      </c>
      <c r="C187" s="267">
        <f>C183-C186</f>
        <v>0</v>
      </c>
      <c r="D187"/>
      <c r="E187" s="27"/>
      <c r="F187"/>
      <c r="G187" s="27"/>
      <c r="J187" s="133"/>
      <c r="K187" s="133"/>
    </row>
    <row r="188" spans="1:16" s="41" customFormat="1">
      <c r="A188" s="40"/>
      <c r="B188" s="217"/>
      <c r="C188" s="282"/>
      <c r="D188" s="282"/>
      <c r="E188" s="35"/>
      <c r="F188"/>
      <c r="G188" s="35"/>
      <c r="H188" s="172"/>
      <c r="J188" s="133"/>
      <c r="K188" s="133"/>
    </row>
    <row r="189" spans="1:16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6" s="41" customFormat="1">
      <c r="A190" s="40"/>
      <c r="B190" s="215" t="s">
        <v>247</v>
      </c>
      <c r="C190" s="267">
        <f>C17-C183</f>
        <v>-12544</v>
      </c>
      <c r="D190" s="267">
        <f>D17-D183</f>
        <v>29649.87999999999</v>
      </c>
      <c r="E190" s="253">
        <f>E17-E183</f>
        <v>17105.880000000005</v>
      </c>
      <c r="F190" s="174">
        <f>F17-F183</f>
        <v>132</v>
      </c>
      <c r="G190" s="174">
        <f>G17-G183</f>
        <v>17237.880000000005</v>
      </c>
      <c r="J190" s="133"/>
      <c r="K190" s="133"/>
      <c r="M190" s="231">
        <f>IFERROR(G190/G$198,0)</f>
        <v>3.295961759082219</v>
      </c>
      <c r="N190" s="237">
        <f>SUMMARY!M190</f>
        <v>14.272084985398237</v>
      </c>
    </row>
    <row r="191" spans="1:16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6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74">
        <f>'[2]Sch D'!C9</f>
        <v>5230</v>
      </c>
      <c r="D194" s="284"/>
      <c r="E194" s="258">
        <f>C194+D194</f>
        <v>5230</v>
      </c>
      <c r="F194" s="218"/>
      <c r="G194" s="219">
        <f>E194+F194</f>
        <v>5230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74">
        <f>'[2]Sch D'!D9</f>
        <v>0</v>
      </c>
      <c r="D195" s="284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74">
        <f>'[2]Sch D'!E9</f>
        <v>0</v>
      </c>
      <c r="D196" s="284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74">
        <f>'[2]Sch D'!F9</f>
        <v>0</v>
      </c>
      <c r="D197" s="284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74">
        <f>SUM(C194:C197)</f>
        <v>5230</v>
      </c>
      <c r="D198" s="284"/>
      <c r="E198" s="259">
        <f>SUM(E194:E197)</f>
        <v>5230</v>
      </c>
      <c r="F198" s="223">
        <f>SUM(F194:F197)</f>
        <v>0</v>
      </c>
      <c r="G198" s="223">
        <f>SUM(G194:G197)</f>
        <v>5230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85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6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8">
        <f>'[2]Sch D'!G22</f>
        <v>16</v>
      </c>
      <c r="D201" s="283"/>
      <c r="E201" s="258">
        <f>C201+D201</f>
        <v>16</v>
      </c>
      <c r="F201" s="218"/>
      <c r="G201" s="225">
        <f t="shared" ref="G201:G202" si="46">E201+F201</f>
        <v>16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8">
        <f>'[2]Sch D'!G24</f>
        <v>16</v>
      </c>
      <c r="D202" s="283"/>
      <c r="E202" s="258">
        <f>C202+D202</f>
        <v>16</v>
      </c>
      <c r="F202" s="220"/>
      <c r="G202" s="225">
        <f t="shared" si="46"/>
        <v>16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8">
        <f>$C$4-$C$3+1</f>
        <v>365</v>
      </c>
      <c r="D203" s="35"/>
      <c r="E203" s="225">
        <f>C203</f>
        <v>365</v>
      </c>
      <c r="F203" s="295"/>
      <c r="G203" s="225">
        <f>E203+F203</f>
        <v>365</v>
      </c>
      <c r="H203" s="41"/>
      <c r="I203" s="41"/>
      <c r="J203" s="133"/>
      <c r="K203" s="133"/>
    </row>
    <row r="204" spans="1:11">
      <c r="A204" s="40"/>
      <c r="B204" s="115"/>
      <c r="C204" s="286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74">
        <f>'[2]Sch D'!G28</f>
        <v>5840</v>
      </c>
      <c r="D205" s="275"/>
      <c r="E205" s="254">
        <f>E201*E203</f>
        <v>5840</v>
      </c>
      <c r="F205" s="254">
        <f>G201*F203</f>
        <v>0</v>
      </c>
      <c r="G205" s="218">
        <f>G201*G203</f>
        <v>5840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9">
        <f>'[2]Sch D'!G30</f>
        <v>0.89554794520547942</v>
      </c>
      <c r="D206" s="35"/>
      <c r="E206" s="260">
        <f>IFERROR(E198/E205,"0")</f>
        <v>0.89554794520547942</v>
      </c>
      <c r="F206" s="293" t="str">
        <f>IFERROR(F198/F205,"")</f>
        <v/>
      </c>
      <c r="G206" s="227">
        <f>G198/G205</f>
        <v>0.89554794520547942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9">
        <f>'[2]Sch D'!G32</f>
        <v>0.89554794520547942</v>
      </c>
      <c r="D207" s="35"/>
      <c r="E207" s="260">
        <f>IFERROR((E194+E195)/E205,"0")</f>
        <v>0.89554794520547942</v>
      </c>
      <c r="F207" s="293" t="str">
        <f>IFERROR(((F194+F195)/F205),"")</f>
        <v/>
      </c>
      <c r="G207" s="227">
        <f>(G194+G195)/G205</f>
        <v>0.89554794520547942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9">
        <f>'[2]Sch D'!G34</f>
        <v>1</v>
      </c>
      <c r="D208" s="35"/>
      <c r="E208" s="260">
        <f>IFERROR(E207/E206,"0")</f>
        <v>1</v>
      </c>
      <c r="F208" s="293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phoneticPr fontId="0" type="noConversion"/>
  <conditionalFormatting sqref="D2">
    <cfRule type="cellIs" dxfId="40" priority="2" stopIfTrue="1" operator="equal">
      <formula>0</formula>
    </cfRule>
  </conditionalFormatting>
  <conditionalFormatting sqref="C2">
    <cfRule type="cellIs" dxfId="39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P213"/>
  <sheetViews>
    <sheetView showGridLines="0" zoomScale="85" zoomScaleNormal="85" workbookViewId="0">
      <pane xSplit="2" ySplit="11" topLeftCell="C12" activePane="bottomRight" state="frozen"/>
      <selection activeCell="C4" sqref="C4"/>
      <selection pane="topRight" activeCell="C4" sqref="C4"/>
      <selection pane="bottomLeft" activeCell="C4" sqref="C4"/>
      <selection pane="bottomRight" activeCell="C1" sqref="C1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4" width="11.69921875" style="50"/>
    <col min="15" max="15" width="14.296875" style="50" bestFit="1" customWidth="1"/>
    <col min="16" max="16" width="20.296875" style="50" bestFit="1" customWidth="1"/>
    <col min="17" max="16384" width="11.69921875" style="50"/>
  </cols>
  <sheetData>
    <row r="1" spans="1:16" ht="22.5">
      <c r="A1"/>
      <c r="B1" s="153" t="s">
        <v>333</v>
      </c>
      <c r="C1" s="277"/>
    </row>
    <row r="2" spans="1:16" ht="23" customHeight="1">
      <c r="A2" s="154" t="s">
        <v>401</v>
      </c>
      <c r="B2" s="155" t="s">
        <v>184</v>
      </c>
      <c r="C2" s="262" t="s">
        <v>386</v>
      </c>
      <c r="D2" s="257"/>
      <c r="E2" s="24"/>
    </row>
    <row r="3" spans="1:16">
      <c r="A3" s="23"/>
      <c r="B3" s="50" t="s">
        <v>185</v>
      </c>
      <c r="C3" s="266">
        <f>'[3]Sch A pg 1'!C39</f>
        <v>42917</v>
      </c>
      <c r="D3" s="24"/>
      <c r="E3" s="157"/>
    </row>
    <row r="4" spans="1:16">
      <c r="A4" s="23"/>
      <c r="B4" s="158" t="s">
        <v>186</v>
      </c>
      <c r="C4" s="159">
        <f>'[3]Sch A pg 1'!G39</f>
        <v>43281</v>
      </c>
      <c r="D4" s="24"/>
      <c r="F4" s="290"/>
      <c r="G4" s="161"/>
    </row>
    <row r="5" spans="1:16">
      <c r="A5" s="23"/>
      <c r="B5" s="158"/>
      <c r="C5" s="162"/>
      <c r="D5" s="24"/>
      <c r="F5" s="291"/>
      <c r="G5" s="161"/>
    </row>
    <row r="6" spans="1:16">
      <c r="A6" s="23"/>
      <c r="B6" s="158"/>
      <c r="C6" s="162"/>
      <c r="D6" s="24"/>
      <c r="F6" s="277"/>
    </row>
    <row r="7" spans="1:16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51">
        <v>7</v>
      </c>
      <c r="K7" s="51">
        <v>8</v>
      </c>
      <c r="M7" s="157">
        <v>9</v>
      </c>
      <c r="N7" s="157">
        <v>10</v>
      </c>
      <c r="O7" s="157">
        <v>11</v>
      </c>
      <c r="P7" s="157">
        <v>12</v>
      </c>
    </row>
    <row r="8" spans="1:16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  <c r="M8" s="167" t="s">
        <v>352</v>
      </c>
      <c r="N8" s="167" t="s">
        <v>353</v>
      </c>
      <c r="O8" s="167" t="s">
        <v>354</v>
      </c>
      <c r="P8" s="167" t="s">
        <v>355</v>
      </c>
    </row>
    <row r="9" spans="1:16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  <c r="M9" s="233" t="s">
        <v>356</v>
      </c>
      <c r="N9" s="233" t="s">
        <v>352</v>
      </c>
      <c r="O9" s="233" t="s">
        <v>357</v>
      </c>
      <c r="P9" s="233" t="s">
        <v>358</v>
      </c>
    </row>
    <row r="10" spans="1:16">
      <c r="A10" s="23"/>
      <c r="C10" s="162"/>
      <c r="D10" s="24"/>
      <c r="F10"/>
      <c r="G10" s="24"/>
    </row>
    <row r="11" spans="1:16" s="41" customFormat="1">
      <c r="A11" s="40" t="s">
        <v>335</v>
      </c>
      <c r="B11" s="171" t="s">
        <v>190</v>
      </c>
      <c r="C11" s="27"/>
      <c r="D11" s="27"/>
      <c r="E11" s="27"/>
      <c r="F11"/>
      <c r="G11" s="27"/>
      <c r="H11" s="172"/>
      <c r="J11" s="133"/>
      <c r="K11" s="133"/>
    </row>
    <row r="12" spans="1:16" s="41" customFormat="1">
      <c r="A12" s="127" t="s">
        <v>62</v>
      </c>
      <c r="B12" s="113" t="s">
        <v>191</v>
      </c>
      <c r="C12" s="267">
        <f>'[3]Sch B'!E10</f>
        <v>2227464</v>
      </c>
      <c r="D12" s="267">
        <f>'[3]Sch B'!G10</f>
        <v>0</v>
      </c>
      <c r="E12" s="253">
        <f>SUM(C12:D12)</f>
        <v>2227464</v>
      </c>
      <c r="F12" s="174"/>
      <c r="G12" s="174">
        <f>IF(ISERROR(E12+F12)," ",(E12+F12))</f>
        <v>2227464</v>
      </c>
      <c r="H12" s="175">
        <f t="shared" ref="H12:H17" si="0">IF(ISERROR(G12/$G$17),"",(G12/$G$17))</f>
        <v>0.99379487206942896</v>
      </c>
      <c r="J12" s="240" t="s">
        <v>346</v>
      </c>
      <c r="K12" s="241">
        <f>G17</f>
        <v>2241372</v>
      </c>
      <c r="M12" s="231">
        <f>IFERROR(G12/G$194,0)</f>
        <v>181.7299502325202</v>
      </c>
      <c r="N12" s="235">
        <f>SUMMARY!M12</f>
        <v>184.6118644900132</v>
      </c>
    </row>
    <row r="13" spans="1:16" s="41" customFormat="1">
      <c r="A13" s="127" t="s">
        <v>64</v>
      </c>
      <c r="B13" s="113" t="s">
        <v>192</v>
      </c>
      <c r="C13" s="267">
        <f>'[3]Sch B'!E15</f>
        <v>0</v>
      </c>
      <c r="D13" s="267">
        <f>'[3]Sch B'!G15</f>
        <v>0</v>
      </c>
      <c r="E13" s="253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42" t="s">
        <v>347</v>
      </c>
      <c r="K13" s="243">
        <f>G183</f>
        <v>2078329.0899999999</v>
      </c>
      <c r="M13" s="231">
        <f>IFERROR(G13/G$195,0)</f>
        <v>0</v>
      </c>
      <c r="N13" s="235">
        <f>SUMMARY!M13</f>
        <v>273.59202306583376</v>
      </c>
    </row>
    <row r="14" spans="1:16" s="41" customFormat="1">
      <c r="A14" s="127" t="s">
        <v>66</v>
      </c>
      <c r="B14" s="113" t="s">
        <v>193</v>
      </c>
      <c r="C14" s="267">
        <f>'[3]Sch B'!E20</f>
        <v>0</v>
      </c>
      <c r="D14" s="267">
        <f>'[3]Sch B'!G20</f>
        <v>0</v>
      </c>
      <c r="E14" s="253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42" t="s">
        <v>348</v>
      </c>
      <c r="K14" s="243">
        <f>G198</f>
        <v>12257</v>
      </c>
      <c r="M14" s="231">
        <f>IFERROR(G14/G$196,0)</f>
        <v>0</v>
      </c>
      <c r="N14" s="235">
        <f>SUMMARY!M14</f>
        <v>185.53</v>
      </c>
    </row>
    <row r="15" spans="1:16" s="41" customFormat="1">
      <c r="A15" s="127" t="s">
        <v>68</v>
      </c>
      <c r="B15" s="179" t="s">
        <v>194</v>
      </c>
      <c r="C15" s="267">
        <f>'[3]Sch B'!E25</f>
        <v>0</v>
      </c>
      <c r="D15" s="267">
        <f>'[3]Sch B'!G25</f>
        <v>0</v>
      </c>
      <c r="E15" s="253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42" t="s">
        <v>349</v>
      </c>
      <c r="K15" s="243">
        <f>G201</f>
        <v>35</v>
      </c>
      <c r="M15" s="231">
        <f>IFERROR(G15/G$197,0)</f>
        <v>0</v>
      </c>
      <c r="N15" s="235">
        <f>SUMMARY!M15</f>
        <v>261.3311004784689</v>
      </c>
    </row>
    <row r="16" spans="1:16" s="41" customFormat="1">
      <c r="A16" s="127" t="s">
        <v>145</v>
      </c>
      <c r="B16" s="115" t="s">
        <v>195</v>
      </c>
      <c r="C16" s="267">
        <f>'[3]Sch B'!E40</f>
        <v>11668</v>
      </c>
      <c r="D16" s="267">
        <f>'[3]Sch B'!G40</f>
        <v>2240</v>
      </c>
      <c r="E16" s="253">
        <f t="shared" si="1"/>
        <v>13908</v>
      </c>
      <c r="F16" s="177"/>
      <c r="G16" s="177">
        <f>IF(ISERROR(E16+F16),"",(E16+F16))</f>
        <v>13908</v>
      </c>
      <c r="H16" s="178">
        <f t="shared" si="0"/>
        <v>6.2051279305710963E-3</v>
      </c>
      <c r="J16" s="242" t="s">
        <v>350</v>
      </c>
      <c r="K16" s="243">
        <f>G205</f>
        <v>12775</v>
      </c>
      <c r="M16" s="238" t="s">
        <v>196</v>
      </c>
      <c r="N16" s="236" t="str">
        <f>SUMMARY!M16</f>
        <v>n/a</v>
      </c>
    </row>
    <row r="17" spans="1:14" s="41" customFormat="1">
      <c r="A17" s="40"/>
      <c r="B17" s="179" t="s">
        <v>91</v>
      </c>
      <c r="C17" s="267">
        <f>SUM(C12:C16)</f>
        <v>2239132</v>
      </c>
      <c r="D17" s="267">
        <f>SUM(D12:D16)</f>
        <v>2240</v>
      </c>
      <c r="E17" s="177">
        <f>SUM(E12:E16)</f>
        <v>2241372</v>
      </c>
      <c r="F17" s="177">
        <f>SUM(F12:F16)</f>
        <v>0</v>
      </c>
      <c r="G17" s="177">
        <f>IF(ISERROR(E17+F17),"",(E17+F17))</f>
        <v>2241372</v>
      </c>
      <c r="H17" s="178">
        <f t="shared" si="0"/>
        <v>1</v>
      </c>
      <c r="J17" s="242"/>
      <c r="K17" s="243"/>
      <c r="M17" s="231">
        <f>IFERROR(G17/G$198,0)</f>
        <v>182.86464877213021</v>
      </c>
      <c r="N17" s="235">
        <f>SUMMARY!M17</f>
        <v>186.80187329400172</v>
      </c>
    </row>
    <row r="18" spans="1:14" s="41" customFormat="1">
      <c r="A18" s="40"/>
      <c r="B18" s="179"/>
      <c r="C18" s="27"/>
      <c r="D18" s="27"/>
      <c r="E18" s="27"/>
      <c r="F18" s="27"/>
      <c r="G18" s="27"/>
      <c r="H18" s="180"/>
      <c r="J18" s="242" t="s">
        <v>188</v>
      </c>
      <c r="K18" s="243">
        <f>J183</f>
        <v>67700.75</v>
      </c>
    </row>
    <row r="19" spans="1:14">
      <c r="A19" s="30" t="s">
        <v>336</v>
      </c>
      <c r="B19" s="181" t="s">
        <v>157</v>
      </c>
      <c r="C19" s="162"/>
      <c r="D19" s="24"/>
      <c r="F19"/>
      <c r="G19" s="24"/>
      <c r="J19" s="244" t="s">
        <v>309</v>
      </c>
      <c r="K19" s="245">
        <f>K183</f>
        <v>72108.03</v>
      </c>
    </row>
    <row r="20" spans="1:14">
      <c r="A20" s="182" t="s">
        <v>197</v>
      </c>
      <c r="B20" s="158" t="s">
        <v>19</v>
      </c>
      <c r="F20"/>
    </row>
    <row r="21" spans="1:14" s="41" customFormat="1">
      <c r="A21" s="127" t="s">
        <v>198</v>
      </c>
      <c r="B21" s="113" t="s">
        <v>20</v>
      </c>
      <c r="C21" s="267">
        <f>'[3]Sch C'!D10</f>
        <v>79977</v>
      </c>
      <c r="D21" s="267">
        <f>'[3]Sch C'!F10</f>
        <v>0</v>
      </c>
      <c r="E21" s="253">
        <f t="shared" ref="E21:E56" si="2">SUM(C21:D21)</f>
        <v>79977</v>
      </c>
      <c r="F21" s="174"/>
      <c r="G21" s="174">
        <f t="shared" ref="G21:G57" si="3">IF(ISERROR(E21+F21),"",(E21+F21))</f>
        <v>79977</v>
      </c>
      <c r="H21" s="175">
        <f>IF(ISERROR(G21/$G$183),"",(G21/$G$183))</f>
        <v>3.8481393723839956E-2</v>
      </c>
      <c r="J21" s="255">
        <v>1944</v>
      </c>
      <c r="K21" s="255">
        <v>2120</v>
      </c>
      <c r="M21" s="231">
        <f>IFERROR(G21/G$198,0)</f>
        <v>6.5250061189524358</v>
      </c>
      <c r="N21" s="237">
        <f>SUMMARY!M21</f>
        <v>4.89361837414104</v>
      </c>
    </row>
    <row r="22" spans="1:14" s="41" customFormat="1">
      <c r="A22" s="127" t="s">
        <v>199</v>
      </c>
      <c r="B22" s="113" t="s">
        <v>200</v>
      </c>
      <c r="C22" s="267">
        <f>'[3]Sch C'!D11</f>
        <v>0</v>
      </c>
      <c r="D22" s="267">
        <f>'[3]Sch C'!F11</f>
        <v>0</v>
      </c>
      <c r="E22" s="253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  <c r="M22" s="231">
        <f t="shared" ref="M22:M57" si="5">IFERROR(G22/G$198,0)</f>
        <v>0</v>
      </c>
      <c r="N22" s="237">
        <f>SUMMARY!M22</f>
        <v>0.49748613628002669</v>
      </c>
    </row>
    <row r="23" spans="1:14" s="41" customFormat="1">
      <c r="A23" s="127" t="s">
        <v>201</v>
      </c>
      <c r="B23" s="113" t="s">
        <v>22</v>
      </c>
      <c r="C23" s="267">
        <f>'[3]Sch C'!D12</f>
        <v>28662</v>
      </c>
      <c r="D23" s="267">
        <f>'[3]Sch C'!F12</f>
        <v>0</v>
      </c>
      <c r="E23" s="253">
        <f t="shared" si="2"/>
        <v>28662</v>
      </c>
      <c r="F23" s="177"/>
      <c r="G23" s="177">
        <f t="shared" si="3"/>
        <v>28662</v>
      </c>
      <c r="H23" s="175">
        <f t="shared" si="4"/>
        <v>1.3790886216195916E-2</v>
      </c>
      <c r="J23" s="183">
        <v>1841.25</v>
      </c>
      <c r="K23" s="183">
        <v>2101.25</v>
      </c>
      <c r="M23" s="231">
        <f t="shared" si="5"/>
        <v>2.3384188626907072</v>
      </c>
      <c r="N23" s="237">
        <f>SUMMARY!M23</f>
        <v>3.2351822835056927</v>
      </c>
    </row>
    <row r="24" spans="1:14" s="41" customFormat="1">
      <c r="A24" s="127" t="s">
        <v>202</v>
      </c>
      <c r="B24" s="113" t="s">
        <v>23</v>
      </c>
      <c r="C24" s="267">
        <f>'[3]Sch C'!D13</f>
        <v>113558</v>
      </c>
      <c r="D24" s="267">
        <f>'[3]Sch C'!F13</f>
        <v>-101481</v>
      </c>
      <c r="E24" s="253">
        <f t="shared" si="2"/>
        <v>12077</v>
      </c>
      <c r="F24" s="177"/>
      <c r="G24" s="177">
        <f t="shared" si="3"/>
        <v>12077</v>
      </c>
      <c r="H24" s="175">
        <f t="shared" si="4"/>
        <v>5.8109180389713938E-3</v>
      </c>
      <c r="J24" s="133"/>
      <c r="K24" s="133"/>
      <c r="M24" s="231">
        <f t="shared" si="5"/>
        <v>0.98531451415517668</v>
      </c>
      <c r="N24" s="237">
        <f>SUMMARY!M24</f>
        <v>2.430674269571576</v>
      </c>
    </row>
    <row r="25" spans="1:14" s="41" customFormat="1">
      <c r="A25" s="127" t="s">
        <v>164</v>
      </c>
      <c r="B25" s="113" t="s">
        <v>163</v>
      </c>
      <c r="C25" s="267">
        <f>'[3]Sch C'!D14</f>
        <v>0</v>
      </c>
      <c r="D25" s="267">
        <f>'[3]Sch C'!F14</f>
        <v>0</v>
      </c>
      <c r="E25" s="253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  <c r="M25" s="231">
        <f t="shared" si="5"/>
        <v>0</v>
      </c>
      <c r="N25" s="237">
        <f>SUMMARY!M25</f>
        <v>8.9708827817366776E-2</v>
      </c>
    </row>
    <row r="26" spans="1:14" s="41" customFormat="1">
      <c r="A26" s="127" t="s">
        <v>203</v>
      </c>
      <c r="B26" s="113" t="s">
        <v>24</v>
      </c>
      <c r="C26" s="267">
        <f>'[3]Sch C'!D15</f>
        <v>128482</v>
      </c>
      <c r="D26" s="267">
        <f>'[3]Sch C'!F15</f>
        <v>-51392.91</v>
      </c>
      <c r="E26" s="253">
        <f t="shared" si="2"/>
        <v>77089.09</v>
      </c>
      <c r="F26" s="177"/>
      <c r="G26" s="177">
        <f t="shared" si="3"/>
        <v>77089.09</v>
      </c>
      <c r="H26" s="175">
        <f t="shared" si="4"/>
        <v>3.7091859210804774E-2</v>
      </c>
      <c r="J26" s="133"/>
      <c r="K26" s="133"/>
      <c r="M26" s="231">
        <f t="shared" si="5"/>
        <v>6.2893929999184133</v>
      </c>
      <c r="N26" s="237">
        <f>SUMMARY!M26</f>
        <v>1.9962086756684334</v>
      </c>
    </row>
    <row r="27" spans="1:14" s="41" customFormat="1">
      <c r="A27" s="127" t="s">
        <v>204</v>
      </c>
      <c r="B27" s="113" t="s">
        <v>165</v>
      </c>
      <c r="C27" s="267">
        <f>'[3]Sch C'!D16</f>
        <v>136383</v>
      </c>
      <c r="D27" s="267">
        <f>'[3]Sch C'!F16</f>
        <v>0</v>
      </c>
      <c r="E27" s="253">
        <f t="shared" si="2"/>
        <v>136383</v>
      </c>
      <c r="F27" s="177"/>
      <c r="G27" s="177">
        <f t="shared" si="3"/>
        <v>136383</v>
      </c>
      <c r="H27" s="175">
        <f t="shared" si="4"/>
        <v>6.5621465174218394E-2</v>
      </c>
      <c r="J27" s="133"/>
      <c r="K27" s="133"/>
      <c r="M27" s="231">
        <f t="shared" si="5"/>
        <v>11.126947866525251</v>
      </c>
      <c r="N27" s="237">
        <f>SUMMARY!M27</f>
        <v>6.3970053910681761</v>
      </c>
    </row>
    <row r="28" spans="1:14" s="41" customFormat="1">
      <c r="A28" s="127" t="s">
        <v>205</v>
      </c>
      <c r="B28" s="113" t="s">
        <v>25</v>
      </c>
      <c r="C28" s="267">
        <f>'[3]Sch C'!D17</f>
        <v>0</v>
      </c>
      <c r="D28" s="267">
        <f>'[3]Sch C'!F17</f>
        <v>0</v>
      </c>
      <c r="E28" s="253">
        <f t="shared" si="2"/>
        <v>0</v>
      </c>
      <c r="F28" s="177"/>
      <c r="G28" s="177">
        <f t="shared" si="3"/>
        <v>0</v>
      </c>
      <c r="H28" s="175">
        <f t="shared" si="4"/>
        <v>0</v>
      </c>
      <c r="J28" s="133"/>
      <c r="K28" s="133"/>
      <c r="M28" s="231">
        <f t="shared" si="5"/>
        <v>0</v>
      </c>
      <c r="N28" s="237">
        <f>SUMMARY!M28</f>
        <v>0.11687604176601765</v>
      </c>
    </row>
    <row r="29" spans="1:14" s="41" customFormat="1">
      <c r="A29" s="127" t="s">
        <v>206</v>
      </c>
      <c r="B29" s="113" t="s">
        <v>26</v>
      </c>
      <c r="C29" s="267">
        <f>'[3]Sch C'!D18</f>
        <v>7348</v>
      </c>
      <c r="D29" s="267">
        <f>'[3]Sch C'!F18</f>
        <v>0</v>
      </c>
      <c r="E29" s="253">
        <f t="shared" si="2"/>
        <v>7348</v>
      </c>
      <c r="F29" s="177"/>
      <c r="G29" s="177">
        <f t="shared" si="3"/>
        <v>7348</v>
      </c>
      <c r="H29" s="175">
        <f t="shared" si="4"/>
        <v>3.5355324791224475E-3</v>
      </c>
      <c r="J29" s="133"/>
      <c r="K29" s="133"/>
      <c r="M29" s="231">
        <f t="shared" si="5"/>
        <v>0.59949416659867827</v>
      </c>
      <c r="N29" s="237">
        <f>SUMMARY!M29</f>
        <v>0.78350101508318237</v>
      </c>
    </row>
    <row r="30" spans="1:14" s="41" customFormat="1">
      <c r="A30" s="127" t="s">
        <v>207</v>
      </c>
      <c r="B30" s="113" t="s">
        <v>208</v>
      </c>
      <c r="C30" s="267">
        <f>'[3]Sch C'!D19</f>
        <v>4627</v>
      </c>
      <c r="D30" s="267">
        <f>'[3]Sch C'!F19</f>
        <v>0</v>
      </c>
      <c r="E30" s="253">
        <f t="shared" si="2"/>
        <v>4627</v>
      </c>
      <c r="F30" s="177"/>
      <c r="G30" s="177">
        <f t="shared" si="3"/>
        <v>4627</v>
      </c>
      <c r="H30" s="175">
        <f t="shared" si="4"/>
        <v>2.2263076729585689E-3</v>
      </c>
      <c r="J30" s="133"/>
      <c r="K30" s="133"/>
      <c r="M30" s="231">
        <f t="shared" si="5"/>
        <v>0.37749857224443173</v>
      </c>
      <c r="N30" s="237">
        <f>SUMMARY!M30</f>
        <v>0.40083114193451697</v>
      </c>
    </row>
    <row r="31" spans="1:14" s="41" customFormat="1">
      <c r="A31" s="127" t="s">
        <v>209</v>
      </c>
      <c r="B31" s="113" t="s">
        <v>210</v>
      </c>
      <c r="C31" s="267">
        <f>'[3]Sch C'!D20</f>
        <v>3044</v>
      </c>
      <c r="D31" s="267">
        <f>'[3]Sch C'!F20</f>
        <v>-2240</v>
      </c>
      <c r="E31" s="253">
        <f t="shared" si="2"/>
        <v>804</v>
      </c>
      <c r="F31" s="177"/>
      <c r="G31" s="177">
        <f t="shared" si="3"/>
        <v>804</v>
      </c>
      <c r="H31" s="175">
        <f t="shared" si="4"/>
        <v>3.8684922607708873E-4</v>
      </c>
      <c r="J31" s="133"/>
      <c r="K31" s="133"/>
      <c r="M31" s="231">
        <f t="shared" si="5"/>
        <v>6.5595170106877709E-2</v>
      </c>
      <c r="N31" s="237">
        <f>SUMMARY!M31</f>
        <v>0.43509517256414104</v>
      </c>
    </row>
    <row r="32" spans="1:14" s="41" customFormat="1">
      <c r="A32" s="127" t="s">
        <v>211</v>
      </c>
      <c r="B32" s="113" t="s">
        <v>29</v>
      </c>
      <c r="C32" s="267">
        <f>'[3]Sch C'!D21</f>
        <v>0</v>
      </c>
      <c r="D32" s="267">
        <f>'[3]Sch C'!F21</f>
        <v>0</v>
      </c>
      <c r="E32" s="253">
        <f t="shared" si="2"/>
        <v>0</v>
      </c>
      <c r="F32" s="177"/>
      <c r="G32" s="177">
        <f t="shared" si="3"/>
        <v>0</v>
      </c>
      <c r="H32" s="175">
        <f t="shared" si="4"/>
        <v>0</v>
      </c>
      <c r="J32" s="133"/>
      <c r="K32" s="133"/>
      <c r="M32" s="231">
        <f t="shared" si="5"/>
        <v>0</v>
      </c>
      <c r="N32" s="237">
        <f>SUMMARY!M32</f>
        <v>0.49005045894476768</v>
      </c>
    </row>
    <row r="33" spans="1:14" s="41" customFormat="1">
      <c r="A33" s="40">
        <v>130</v>
      </c>
      <c r="B33" s="113" t="s">
        <v>166</v>
      </c>
      <c r="C33" s="267">
        <f>'[3]Sch C'!D22</f>
        <v>0</v>
      </c>
      <c r="D33" s="267">
        <f>'[3]Sch C'!F22</f>
        <v>0</v>
      </c>
      <c r="E33" s="253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  <c r="M33" s="231">
        <f t="shared" si="5"/>
        <v>0</v>
      </c>
      <c r="N33" s="237">
        <f>SUMMARY!M33</f>
        <v>0</v>
      </c>
    </row>
    <row r="34" spans="1:14" s="41" customFormat="1">
      <c r="A34" s="40">
        <v>140</v>
      </c>
      <c r="B34" s="113" t="s">
        <v>212</v>
      </c>
      <c r="C34" s="267">
        <f>'[3]Sch C'!D23</f>
        <v>5565</v>
      </c>
      <c r="D34" s="267">
        <f>'[3]Sch C'!F23</f>
        <v>0</v>
      </c>
      <c r="E34" s="253">
        <f t="shared" si="2"/>
        <v>5565</v>
      </c>
      <c r="F34" s="177"/>
      <c r="G34" s="177">
        <f t="shared" si="3"/>
        <v>5565</v>
      </c>
      <c r="H34" s="175">
        <f t="shared" si="4"/>
        <v>2.6776317700485056E-3</v>
      </c>
      <c r="J34" s="133"/>
      <c r="K34" s="133"/>
      <c r="M34" s="231">
        <f t="shared" si="5"/>
        <v>0.45402627070245571</v>
      </c>
      <c r="N34" s="237">
        <f>SUMMARY!M34</f>
        <v>0.62292362123544942</v>
      </c>
    </row>
    <row r="35" spans="1:14" s="41" customFormat="1">
      <c r="A35" s="40">
        <v>150</v>
      </c>
      <c r="B35" s="113" t="s">
        <v>31</v>
      </c>
      <c r="C35" s="267">
        <f>'[3]Sch C'!D24</f>
        <v>0</v>
      </c>
      <c r="D35" s="267">
        <f>'[3]Sch C'!F24</f>
        <v>0</v>
      </c>
      <c r="E35" s="253">
        <f t="shared" si="2"/>
        <v>0</v>
      </c>
      <c r="F35" s="177"/>
      <c r="G35" s="177">
        <f t="shared" si="3"/>
        <v>0</v>
      </c>
      <c r="H35" s="175">
        <f t="shared" si="4"/>
        <v>0</v>
      </c>
      <c r="J35" s="133"/>
      <c r="K35" s="133"/>
      <c r="M35" s="231">
        <f t="shared" si="5"/>
        <v>0</v>
      </c>
      <c r="N35" s="237">
        <f>SUMMARY!M35</f>
        <v>0.42186212127405426</v>
      </c>
    </row>
    <row r="36" spans="1:14" s="41" customFormat="1">
      <c r="A36" s="40">
        <v>160</v>
      </c>
      <c r="B36" s="113" t="s">
        <v>32</v>
      </c>
      <c r="C36" s="267">
        <f>'[3]Sch C'!D25</f>
        <v>0</v>
      </c>
      <c r="D36" s="267">
        <f>'[3]Sch C'!F25</f>
        <v>0</v>
      </c>
      <c r="E36" s="253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  <c r="M36" s="231">
        <f t="shared" si="5"/>
        <v>0</v>
      </c>
      <c r="N36" s="237">
        <f>SUMMARY!M36</f>
        <v>0.28779311378469336</v>
      </c>
    </row>
    <row r="37" spans="1:14" s="41" customFormat="1">
      <c r="A37" s="40">
        <v>170</v>
      </c>
      <c r="B37" s="113" t="s">
        <v>33</v>
      </c>
      <c r="C37" s="267">
        <f>'[3]Sch C'!D26</f>
        <v>102564</v>
      </c>
      <c r="D37" s="267">
        <f>'[3]Sch C'!F26</f>
        <v>0</v>
      </c>
      <c r="E37" s="253">
        <f t="shared" si="2"/>
        <v>102564</v>
      </c>
      <c r="F37" s="177"/>
      <c r="G37" s="177">
        <f t="shared" si="3"/>
        <v>102564</v>
      </c>
      <c r="H37" s="175">
        <f t="shared" si="4"/>
        <v>4.934925873553548E-2</v>
      </c>
      <c r="J37" s="133"/>
      <c r="K37" s="133"/>
      <c r="M37" s="231">
        <f t="shared" si="5"/>
        <v>8.3677898343803534</v>
      </c>
      <c r="N37" s="237">
        <f>SUMMARY!M37</f>
        <v>7.4287387080511769</v>
      </c>
    </row>
    <row r="38" spans="1:14" s="41" customFormat="1">
      <c r="A38" s="40">
        <v>180</v>
      </c>
      <c r="B38" s="113" t="s">
        <v>213</v>
      </c>
      <c r="C38" s="267">
        <f>'[3]Sch C'!D27</f>
        <v>0</v>
      </c>
      <c r="D38" s="267">
        <f>'[3]Sch C'!F27</f>
        <v>0</v>
      </c>
      <c r="E38" s="253">
        <f t="shared" si="2"/>
        <v>0</v>
      </c>
      <c r="F38" s="177"/>
      <c r="G38" s="177">
        <f t="shared" si="3"/>
        <v>0</v>
      </c>
      <c r="H38" s="175">
        <f t="shared" si="4"/>
        <v>0</v>
      </c>
      <c r="J38" s="133"/>
      <c r="K38" s="133"/>
      <c r="M38" s="231">
        <f t="shared" si="5"/>
        <v>0</v>
      </c>
      <c r="N38" s="237">
        <f>SUMMARY!M38</f>
        <v>3.4646492172278012E-2</v>
      </c>
    </row>
    <row r="39" spans="1:14" s="41" customFormat="1">
      <c r="A39" s="40">
        <v>190</v>
      </c>
      <c r="B39" s="113" t="s">
        <v>35</v>
      </c>
      <c r="C39" s="267">
        <f>'[3]Sch C'!D28</f>
        <v>0</v>
      </c>
      <c r="D39" s="267">
        <f>'[3]Sch C'!F28</f>
        <v>0</v>
      </c>
      <c r="E39" s="253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  <c r="M39" s="231">
        <f t="shared" si="5"/>
        <v>0</v>
      </c>
      <c r="N39" s="237">
        <f>SUMMARY!M39</f>
        <v>0</v>
      </c>
    </row>
    <row r="40" spans="1:14" s="41" customFormat="1">
      <c r="A40" s="40">
        <v>200</v>
      </c>
      <c r="B40" s="113" t="s">
        <v>36</v>
      </c>
      <c r="C40" s="267">
        <f>'[3]Sch C'!D29</f>
        <v>2516</v>
      </c>
      <c r="D40" s="267">
        <f>'[3]Sch C'!F29</f>
        <v>-2516</v>
      </c>
      <c r="E40" s="253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  <c r="M40" s="231">
        <f t="shared" si="5"/>
        <v>0</v>
      </c>
      <c r="N40" s="237">
        <f>SUMMARY!M40</f>
        <v>0</v>
      </c>
    </row>
    <row r="41" spans="1:14" s="41" customFormat="1">
      <c r="A41" s="40">
        <v>210</v>
      </c>
      <c r="B41" s="113" t="s">
        <v>37</v>
      </c>
      <c r="C41" s="267">
        <f>'[3]Sch C'!D30</f>
        <v>0</v>
      </c>
      <c r="D41" s="267">
        <f>'[3]Sch C'!F30</f>
        <v>0</v>
      </c>
      <c r="E41" s="253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  <c r="M41" s="231">
        <f t="shared" si="5"/>
        <v>0</v>
      </c>
      <c r="N41" s="237">
        <f>SUMMARY!M41</f>
        <v>0</v>
      </c>
    </row>
    <row r="42" spans="1:14" s="41" customFormat="1">
      <c r="A42" s="40">
        <v>220</v>
      </c>
      <c r="B42" s="113" t="s">
        <v>214</v>
      </c>
      <c r="C42" s="267">
        <f>'[3]Sch C'!D31</f>
        <v>31942</v>
      </c>
      <c r="D42" s="267">
        <f>'[3]Sch C'!F31</f>
        <v>0</v>
      </c>
      <c r="E42" s="253">
        <f t="shared" si="2"/>
        <v>31942</v>
      </c>
      <c r="F42" s="177"/>
      <c r="G42" s="177">
        <f t="shared" si="3"/>
        <v>31942</v>
      </c>
      <c r="H42" s="175">
        <f t="shared" si="4"/>
        <v>1.5369077088749213E-2</v>
      </c>
      <c r="J42" s="133"/>
      <c r="K42" s="133"/>
      <c r="M42" s="231">
        <f t="shared" si="5"/>
        <v>2.6060210491963778</v>
      </c>
      <c r="N42" s="237">
        <f>SUMMARY!M42</f>
        <v>1.5147902388511165</v>
      </c>
    </row>
    <row r="43" spans="1:14" s="41" customFormat="1">
      <c r="A43" s="40">
        <v>230</v>
      </c>
      <c r="B43" s="113" t="s">
        <v>148</v>
      </c>
      <c r="C43" s="267">
        <f>'[3]Sch C'!D32</f>
        <v>0</v>
      </c>
      <c r="D43" s="267">
        <f>'[3]Sch C'!F32</f>
        <v>0</v>
      </c>
      <c r="E43" s="253">
        <f t="shared" si="2"/>
        <v>0</v>
      </c>
      <c r="F43" s="177"/>
      <c r="G43" s="177">
        <f t="shared" si="3"/>
        <v>0</v>
      </c>
      <c r="H43" s="175">
        <f t="shared" si="4"/>
        <v>0</v>
      </c>
      <c r="J43" s="133"/>
      <c r="K43" s="133"/>
      <c r="M43" s="231">
        <f t="shared" si="5"/>
        <v>0</v>
      </c>
      <c r="N43" s="237">
        <f>SUMMARY!M43</f>
        <v>0.91162758482870754</v>
      </c>
    </row>
    <row r="44" spans="1:14" s="41" customFormat="1">
      <c r="A44" s="40">
        <v>240</v>
      </c>
      <c r="B44" s="113" t="s">
        <v>167</v>
      </c>
      <c r="C44" s="267">
        <f>'[3]Sch C'!D33</f>
        <v>0</v>
      </c>
      <c r="D44" s="267">
        <f>'[3]Sch C'!F33</f>
        <v>0</v>
      </c>
      <c r="E44" s="253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  <c r="M44" s="231">
        <f t="shared" si="5"/>
        <v>0</v>
      </c>
      <c r="N44" s="237">
        <f>SUMMARY!M44</f>
        <v>0</v>
      </c>
    </row>
    <row r="45" spans="1:14" s="41" customFormat="1">
      <c r="A45" s="40">
        <v>250</v>
      </c>
      <c r="B45" s="113" t="s">
        <v>168</v>
      </c>
      <c r="C45" s="267">
        <f>'[3]Sch C'!D34</f>
        <v>0</v>
      </c>
      <c r="D45" s="267">
        <f>'[3]Sch C'!F34</f>
        <v>0</v>
      </c>
      <c r="E45" s="253">
        <f t="shared" si="2"/>
        <v>0</v>
      </c>
      <c r="F45" s="177"/>
      <c r="G45" s="177">
        <f t="shared" si="3"/>
        <v>0</v>
      </c>
      <c r="H45" s="175">
        <f t="shared" si="4"/>
        <v>0</v>
      </c>
      <c r="J45" s="133"/>
      <c r="K45" s="133"/>
      <c r="M45" s="231">
        <f t="shared" si="5"/>
        <v>0</v>
      </c>
      <c r="N45" s="237">
        <f>SUMMARY!M45</f>
        <v>0.95284109747069434</v>
      </c>
    </row>
    <row r="46" spans="1:14" s="41" customFormat="1">
      <c r="A46" s="40">
        <v>270</v>
      </c>
      <c r="B46" s="113" t="s">
        <v>215</v>
      </c>
      <c r="C46" s="267">
        <f>'[3]Sch C'!D35</f>
        <v>0</v>
      </c>
      <c r="D46" s="267">
        <f>'[3]Sch C'!F35</f>
        <v>0</v>
      </c>
      <c r="E46" s="253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  <c r="M46" s="231">
        <f t="shared" si="5"/>
        <v>0</v>
      </c>
      <c r="N46" s="237">
        <f>SUMMARY!M46</f>
        <v>0</v>
      </c>
    </row>
    <row r="47" spans="1:14" s="41" customFormat="1">
      <c r="A47" s="40">
        <v>280</v>
      </c>
      <c r="B47" s="113" t="s">
        <v>216</v>
      </c>
      <c r="C47" s="267">
        <f>'[3]Sch C'!D36</f>
        <v>0</v>
      </c>
      <c r="D47" s="267">
        <f>'[3]Sch C'!F36</f>
        <v>0</v>
      </c>
      <c r="E47" s="253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55">
        <v>0</v>
      </c>
      <c r="K47" s="255">
        <v>0</v>
      </c>
      <c r="M47" s="231">
        <f t="shared" si="5"/>
        <v>0</v>
      </c>
      <c r="N47" s="237">
        <f>SUMMARY!M47</f>
        <v>0.19233028581290676</v>
      </c>
    </row>
    <row r="48" spans="1:14" s="41" customFormat="1">
      <c r="A48" s="40">
        <v>290</v>
      </c>
      <c r="B48" s="113" t="s">
        <v>170</v>
      </c>
      <c r="C48" s="267">
        <f>'[3]Sch C'!D37</f>
        <v>0</v>
      </c>
      <c r="D48" s="267">
        <f>'[3]Sch C'!F37</f>
        <v>0</v>
      </c>
      <c r="E48" s="253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  <c r="M48" s="231">
        <f t="shared" si="5"/>
        <v>0</v>
      </c>
      <c r="N48" s="237">
        <f>SUMMARY!M48</f>
        <v>0</v>
      </c>
    </row>
    <row r="49" spans="1:16" s="41" customFormat="1">
      <c r="A49" s="40">
        <v>300</v>
      </c>
      <c r="B49" s="113" t="s">
        <v>171</v>
      </c>
      <c r="C49" s="267">
        <f>'[3]Sch C'!D38</f>
        <v>0</v>
      </c>
      <c r="D49" s="267">
        <f>'[3]Sch C'!F38</f>
        <v>0</v>
      </c>
      <c r="E49" s="253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  <c r="M49" s="231">
        <f t="shared" si="5"/>
        <v>0</v>
      </c>
      <c r="N49" s="237">
        <f>SUMMARY!M49</f>
        <v>1.5984176510929746E-2</v>
      </c>
    </row>
    <row r="50" spans="1:16" s="41" customFormat="1">
      <c r="A50" s="40">
        <v>310</v>
      </c>
      <c r="B50" s="113" t="s">
        <v>172</v>
      </c>
      <c r="C50" s="267">
        <f>'[3]Sch C'!D39</f>
        <v>272</v>
      </c>
      <c r="D50" s="267">
        <f>'[3]Sch C'!F39</f>
        <v>0</v>
      </c>
      <c r="E50" s="253">
        <f t="shared" si="2"/>
        <v>272</v>
      </c>
      <c r="F50" s="177"/>
      <c r="G50" s="177">
        <f t="shared" si="3"/>
        <v>272</v>
      </c>
      <c r="H50" s="175">
        <f t="shared" si="4"/>
        <v>1.3087436504100514E-4</v>
      </c>
      <c r="J50" s="133"/>
      <c r="K50" s="133"/>
      <c r="M50" s="231">
        <f t="shared" si="5"/>
        <v>2.2191400832177532E-2</v>
      </c>
      <c r="N50" s="237">
        <f>SUMMARY!M50</f>
        <v>0.13508290981428747</v>
      </c>
    </row>
    <row r="51" spans="1:16" s="41" customFormat="1">
      <c r="A51" s="40">
        <v>320</v>
      </c>
      <c r="B51" s="113" t="s">
        <v>173</v>
      </c>
      <c r="C51" s="267">
        <f>'[3]Sch C'!D40</f>
        <v>0</v>
      </c>
      <c r="D51" s="267">
        <f>'[3]Sch C'!F40</f>
        <v>0</v>
      </c>
      <c r="E51" s="253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  <c r="M51" s="231">
        <f t="shared" si="5"/>
        <v>0</v>
      </c>
      <c r="N51" s="237">
        <f>SUMMARY!M51</f>
        <v>6.1666189781950142E-3</v>
      </c>
    </row>
    <row r="52" spans="1:16" s="41" customFormat="1">
      <c r="A52" s="40">
        <v>330</v>
      </c>
      <c r="B52" s="113" t="s">
        <v>44</v>
      </c>
      <c r="C52" s="267">
        <f>'[3]Sch C'!D41</f>
        <v>2527</v>
      </c>
      <c r="D52" s="267">
        <f>'[3]Sch C'!F41</f>
        <v>0</v>
      </c>
      <c r="E52" s="253">
        <f t="shared" si="2"/>
        <v>2527</v>
      </c>
      <c r="F52" s="177"/>
      <c r="G52" s="177">
        <f t="shared" si="3"/>
        <v>2527</v>
      </c>
      <c r="H52" s="175">
        <f t="shared" si="4"/>
        <v>1.215880589921397E-3</v>
      </c>
      <c r="J52" s="133"/>
      <c r="K52" s="133"/>
      <c r="M52" s="231">
        <f t="shared" si="5"/>
        <v>0.20616790405482582</v>
      </c>
      <c r="N52" s="237">
        <f>SUMMARY!M52</f>
        <v>0.42601224458281667</v>
      </c>
    </row>
    <row r="53" spans="1:16" s="41" customFormat="1">
      <c r="A53" s="40">
        <v>340</v>
      </c>
      <c r="B53" s="113" t="s">
        <v>174</v>
      </c>
      <c r="C53" s="267">
        <f>'[3]Sch C'!D42</f>
        <v>0</v>
      </c>
      <c r="D53" s="267">
        <f>'[3]Sch C'!F42</f>
        <v>0</v>
      </c>
      <c r="E53" s="253">
        <f t="shared" si="2"/>
        <v>0</v>
      </c>
      <c r="F53" s="177"/>
      <c r="G53" s="177">
        <f t="shared" si="3"/>
        <v>0</v>
      </c>
      <c r="H53" s="175">
        <f t="shared" si="4"/>
        <v>0</v>
      </c>
      <c r="J53" s="133"/>
      <c r="K53" s="133"/>
      <c r="M53" s="231">
        <f t="shared" si="5"/>
        <v>0</v>
      </c>
      <c r="N53" s="237">
        <f>SUMMARY!M53</f>
        <v>7.6151676590410528E-2</v>
      </c>
    </row>
    <row r="54" spans="1:16" s="41" customFormat="1">
      <c r="A54" s="40">
        <v>350</v>
      </c>
      <c r="B54" s="113" t="s">
        <v>175</v>
      </c>
      <c r="C54" s="267">
        <f>'[3]Sch C'!D43</f>
        <v>770</v>
      </c>
      <c r="D54" s="267">
        <f>'[3]Sch C'!F43</f>
        <v>0</v>
      </c>
      <c r="E54" s="253">
        <f t="shared" si="2"/>
        <v>770</v>
      </c>
      <c r="F54" s="177"/>
      <c r="G54" s="177">
        <f t="shared" si="3"/>
        <v>770</v>
      </c>
      <c r="H54" s="175">
        <f t="shared" si="4"/>
        <v>3.7048993044696307E-4</v>
      </c>
      <c r="J54" s="133"/>
      <c r="K54" s="133"/>
      <c r="M54" s="231">
        <f t="shared" si="5"/>
        <v>6.2821245002855505E-2</v>
      </c>
      <c r="N54" s="237">
        <f>SUMMARY!M54</f>
        <v>0.14480490873334878</v>
      </c>
    </row>
    <row r="55" spans="1:16" s="41" customFormat="1">
      <c r="A55" s="40">
        <v>360</v>
      </c>
      <c r="B55" s="113" t="s">
        <v>176</v>
      </c>
      <c r="C55" s="267">
        <f>'[3]Sch C'!D44</f>
        <v>0</v>
      </c>
      <c r="D55" s="267">
        <f>'[3]Sch C'!F44</f>
        <v>0</v>
      </c>
      <c r="E55" s="253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  <c r="M55" s="231">
        <f t="shared" si="5"/>
        <v>0</v>
      </c>
      <c r="N55" s="237">
        <f>SUMMARY!M55</f>
        <v>0</v>
      </c>
    </row>
    <row r="56" spans="1:16" s="41" customFormat="1">
      <c r="A56" s="40">
        <v>490</v>
      </c>
      <c r="B56" s="113" t="s">
        <v>301</v>
      </c>
      <c r="C56" s="267">
        <f>'[3]Sch C'!D45</f>
        <v>0</v>
      </c>
      <c r="D56" s="267">
        <f>'[3]Sch C'!F45</f>
        <v>0</v>
      </c>
      <c r="E56" s="253">
        <f t="shared" si="2"/>
        <v>0</v>
      </c>
      <c r="F56" s="177"/>
      <c r="G56" s="177">
        <f t="shared" si="3"/>
        <v>0</v>
      </c>
      <c r="H56" s="175">
        <f t="shared" si="4"/>
        <v>0</v>
      </c>
      <c r="J56" s="133"/>
      <c r="K56" s="133"/>
      <c r="M56" s="231">
        <f t="shared" si="5"/>
        <v>0</v>
      </c>
      <c r="N56" s="237">
        <f>SUMMARY!M56</f>
        <v>0.3925260810522348</v>
      </c>
    </row>
    <row r="57" spans="1:16" s="41" customFormat="1">
      <c r="A57" s="40"/>
      <c r="B57" s="113" t="s">
        <v>217</v>
      </c>
      <c r="C57" s="267">
        <f>SUM(C21:C56)</f>
        <v>648237</v>
      </c>
      <c r="D57" s="267">
        <f>SUM(D21:D56)</f>
        <v>-157629.91</v>
      </c>
      <c r="E57" s="177">
        <f>SUM(E21:E56)</f>
        <v>490607.08999999997</v>
      </c>
      <c r="F57" s="177">
        <f>SUM(F21:F56)</f>
        <v>0</v>
      </c>
      <c r="G57" s="177">
        <f t="shared" si="3"/>
        <v>490607.08999999997</v>
      </c>
      <c r="H57" s="175">
        <f t="shared" si="4"/>
        <v>0.2360584242219311</v>
      </c>
      <c r="J57" s="133"/>
      <c r="K57" s="133"/>
      <c r="M57" s="231">
        <f t="shared" si="5"/>
        <v>40.026685975361012</v>
      </c>
      <c r="N57" s="237">
        <f>SUMMARY!M57</f>
        <v>35.330519668088229</v>
      </c>
      <c r="O57" s="232">
        <f>M57/N57-1</f>
        <v>0.13292095195289555</v>
      </c>
      <c r="P57" s="172">
        <f>IF(O57&gt;=0.2,2.1,0)</f>
        <v>0</v>
      </c>
    </row>
    <row r="58" spans="1:16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6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6" s="41" customFormat="1">
      <c r="A60" s="185">
        <v>230</v>
      </c>
      <c r="B60" s="186" t="s">
        <v>261</v>
      </c>
      <c r="C60" s="267">
        <f>'[3]Sch C'!D57</f>
        <v>79156</v>
      </c>
      <c r="D60" s="267">
        <f>'[3]Sch C'!F57</f>
        <v>0</v>
      </c>
      <c r="E60" s="253">
        <f t="shared" ref="E60:E76" si="6">SUM(C60:D60)</f>
        <v>79156</v>
      </c>
      <c r="F60" s="173"/>
      <c r="G60" s="173">
        <f>IF(ISERROR(E60+F60),"",(E60+F60))</f>
        <v>79156</v>
      </c>
      <c r="H60" s="175">
        <f>IF(ISERROR(G60/$G$183),"",(G60/$G$183))</f>
        <v>3.8086364849947804E-2</v>
      </c>
      <c r="J60" s="133"/>
      <c r="K60" s="133"/>
      <c r="M60" s="231">
        <f>IFERROR(G60/G$198,0)</f>
        <v>6.4580239862935462</v>
      </c>
      <c r="N60" s="237">
        <f>SUMMARY!M60</f>
        <v>5.4215628193424443</v>
      </c>
    </row>
    <row r="61" spans="1:16" s="41" customFormat="1">
      <c r="A61" s="187">
        <v>240</v>
      </c>
      <c r="B61" s="186" t="s">
        <v>262</v>
      </c>
      <c r="C61" s="267">
        <f>'[3]Sch C'!D58</f>
        <v>3409</v>
      </c>
      <c r="D61" s="267">
        <f>'[3]Sch C'!F58</f>
        <v>0</v>
      </c>
      <c r="E61" s="253">
        <f t="shared" si="6"/>
        <v>3409</v>
      </c>
      <c r="F61" s="173"/>
      <c r="G61" s="173">
        <f t="shared" ref="G61:G76" si="7">IF(ISERROR(E61+F61),"",(E61+F61))</f>
        <v>3409</v>
      </c>
      <c r="H61" s="175">
        <f t="shared" ref="H61:H76" si="8">IF(ISERROR(G61/$G$183),"",(G61/$G$183))</f>
        <v>1.6402599647970092E-3</v>
      </c>
      <c r="J61" s="133"/>
      <c r="K61" s="133"/>
      <c r="M61" s="231">
        <f t="shared" ref="M61:M77" si="9">IFERROR(G61/G$198,0)</f>
        <v>0.27812678469446028</v>
      </c>
      <c r="N61" s="237">
        <f>SUMMARY!M61</f>
        <v>1.3135909419154417</v>
      </c>
    </row>
    <row r="62" spans="1:16" s="41" customFormat="1">
      <c r="A62" s="188">
        <v>250</v>
      </c>
      <c r="B62" s="186" t="s">
        <v>263</v>
      </c>
      <c r="C62" s="267">
        <f>'[3]Sch C'!D59</f>
        <v>0</v>
      </c>
      <c r="D62" s="267">
        <f>'[3]Sch C'!F59</f>
        <v>0</v>
      </c>
      <c r="E62" s="253">
        <f t="shared" si="6"/>
        <v>0</v>
      </c>
      <c r="F62" s="173"/>
      <c r="G62" s="173">
        <f t="shared" si="7"/>
        <v>0</v>
      </c>
      <c r="H62" s="175">
        <f t="shared" si="8"/>
        <v>0</v>
      </c>
      <c r="J62" s="133"/>
      <c r="K62" s="133"/>
      <c r="M62" s="231">
        <f t="shared" si="9"/>
        <v>0</v>
      </c>
      <c r="N62" s="237">
        <f>SUMMARY!M62</f>
        <v>1.8916694144309858</v>
      </c>
    </row>
    <row r="63" spans="1:16" s="41" customFormat="1">
      <c r="A63" s="188">
        <v>260</v>
      </c>
      <c r="B63" s="189" t="s">
        <v>316</v>
      </c>
      <c r="C63" s="267">
        <f>'[3]Sch C'!D60</f>
        <v>878</v>
      </c>
      <c r="D63" s="267">
        <f>'[3]Sch C'!F60</f>
        <v>0</v>
      </c>
      <c r="E63" s="253">
        <f t="shared" si="6"/>
        <v>878</v>
      </c>
      <c r="F63" s="173"/>
      <c r="G63" s="173">
        <f t="shared" si="7"/>
        <v>878</v>
      </c>
      <c r="H63" s="175">
        <f t="shared" si="8"/>
        <v>4.2245475186030335E-4</v>
      </c>
      <c r="J63" s="133"/>
      <c r="K63" s="133"/>
      <c r="M63" s="231">
        <f t="shared" si="9"/>
        <v>7.1632536509749531E-2</v>
      </c>
      <c r="N63" s="237">
        <f>SUMMARY!M63</f>
        <v>0.34129826186875223</v>
      </c>
    </row>
    <row r="64" spans="1:16" s="41" customFormat="1">
      <c r="A64" s="188">
        <v>270</v>
      </c>
      <c r="B64" s="189" t="s">
        <v>317</v>
      </c>
      <c r="C64" s="267">
        <f>'[3]Sch C'!D61</f>
        <v>9366</v>
      </c>
      <c r="D64" s="267">
        <f>'[3]Sch C'!F61</f>
        <v>0</v>
      </c>
      <c r="E64" s="253">
        <f t="shared" si="6"/>
        <v>9366</v>
      </c>
      <c r="F64" s="173"/>
      <c r="G64" s="173">
        <f t="shared" si="7"/>
        <v>9366</v>
      </c>
      <c r="H64" s="175">
        <f t="shared" si="8"/>
        <v>4.5065047903457868E-3</v>
      </c>
      <c r="J64" s="133"/>
      <c r="K64" s="133"/>
      <c r="M64" s="231">
        <f t="shared" si="9"/>
        <v>0.76413478012564251</v>
      </c>
      <c r="N64" s="237">
        <f>SUMMARY!M64</f>
        <v>0.50198147870596199</v>
      </c>
    </row>
    <row r="65" spans="1:16" s="41" customFormat="1">
      <c r="A65" s="190" t="s">
        <v>337</v>
      </c>
      <c r="B65" s="186" t="s">
        <v>338</v>
      </c>
      <c r="C65" s="267">
        <f>'[3]Sch C'!D62</f>
        <v>0</v>
      </c>
      <c r="D65" s="267">
        <f>'[3]Sch C'!F62</f>
        <v>0</v>
      </c>
      <c r="E65" s="253">
        <f t="shared" si="6"/>
        <v>0</v>
      </c>
      <c r="F65" s="173"/>
      <c r="G65" s="173">
        <f t="shared" si="7"/>
        <v>0</v>
      </c>
      <c r="H65" s="175">
        <f t="shared" si="8"/>
        <v>0</v>
      </c>
      <c r="J65" s="133"/>
      <c r="K65" s="133"/>
      <c r="M65" s="231">
        <f t="shared" si="9"/>
        <v>0</v>
      </c>
      <c r="N65" s="237">
        <f>SUMMARY!M65</f>
        <v>0</v>
      </c>
    </row>
    <row r="66" spans="1:16" s="41" customFormat="1">
      <c r="A66" s="190" t="s">
        <v>339</v>
      </c>
      <c r="B66" s="186" t="s">
        <v>340</v>
      </c>
      <c r="C66" s="267">
        <f>'[3]Sch C'!D63</f>
        <v>0</v>
      </c>
      <c r="D66" s="267">
        <f>'[3]Sch C'!F63</f>
        <v>0</v>
      </c>
      <c r="E66" s="253">
        <f t="shared" si="6"/>
        <v>0</v>
      </c>
      <c r="F66" s="173"/>
      <c r="G66" s="173">
        <f t="shared" si="7"/>
        <v>0</v>
      </c>
      <c r="H66" s="175">
        <f t="shared" si="8"/>
        <v>0</v>
      </c>
      <c r="J66" s="133"/>
      <c r="K66" s="133"/>
      <c r="M66" s="231">
        <f t="shared" si="9"/>
        <v>0</v>
      </c>
      <c r="N66" s="237">
        <f>SUMMARY!M66</f>
        <v>0</v>
      </c>
    </row>
    <row r="67" spans="1:16" s="41" customFormat="1">
      <c r="A67" s="188">
        <v>280</v>
      </c>
      <c r="B67" s="191" t="s">
        <v>266</v>
      </c>
      <c r="C67" s="267">
        <f>'[3]Sch C'!D64</f>
        <v>10596</v>
      </c>
      <c r="D67" s="267">
        <f>'[3]Sch C'!F64</f>
        <v>0</v>
      </c>
      <c r="E67" s="253">
        <f t="shared" si="6"/>
        <v>10596</v>
      </c>
      <c r="F67" s="173"/>
      <c r="G67" s="173">
        <f t="shared" si="7"/>
        <v>10596</v>
      </c>
      <c r="H67" s="175">
        <f t="shared" si="8"/>
        <v>5.0983263675532737E-3</v>
      </c>
      <c r="J67" s="133"/>
      <c r="K67" s="133"/>
      <c r="M67" s="231">
        <f t="shared" si="9"/>
        <v>0.86448560006526887</v>
      </c>
      <c r="N67" s="237">
        <f>SUMMARY!M67</f>
        <v>0.4414637181565908</v>
      </c>
    </row>
    <row r="68" spans="1:16" s="41" customFormat="1">
      <c r="A68" s="188">
        <v>290</v>
      </c>
      <c r="B68" s="191" t="s">
        <v>267</v>
      </c>
      <c r="C68" s="267">
        <f>'[3]Sch C'!D65</f>
        <v>0</v>
      </c>
      <c r="D68" s="267">
        <f>'[3]Sch C'!F65</f>
        <v>0</v>
      </c>
      <c r="E68" s="253">
        <f t="shared" si="6"/>
        <v>0</v>
      </c>
      <c r="F68" s="173"/>
      <c r="G68" s="173">
        <f t="shared" si="7"/>
        <v>0</v>
      </c>
      <c r="H68" s="175">
        <f t="shared" si="8"/>
        <v>0</v>
      </c>
      <c r="J68" s="133"/>
      <c r="K68" s="133"/>
      <c r="M68" s="231">
        <f t="shared" si="9"/>
        <v>0</v>
      </c>
      <c r="N68" s="237">
        <f>SUMMARY!M68</f>
        <v>5.4220702246808278E-2</v>
      </c>
    </row>
    <row r="69" spans="1:16" s="41" customFormat="1">
      <c r="A69" s="188">
        <v>300</v>
      </c>
      <c r="B69" s="191" t="s">
        <v>269</v>
      </c>
      <c r="C69" s="267">
        <f>'[3]Sch C'!D66</f>
        <v>0</v>
      </c>
      <c r="D69" s="267">
        <f>'[3]Sch C'!F66</f>
        <v>0</v>
      </c>
      <c r="E69" s="253">
        <f t="shared" si="6"/>
        <v>0</v>
      </c>
      <c r="F69" s="173"/>
      <c r="G69" s="173">
        <f t="shared" si="7"/>
        <v>0</v>
      </c>
      <c r="H69" s="175">
        <f t="shared" si="8"/>
        <v>0</v>
      </c>
      <c r="J69" s="133"/>
      <c r="K69" s="133"/>
      <c r="M69" s="231">
        <f t="shared" si="9"/>
        <v>0</v>
      </c>
      <c r="N69" s="237">
        <f>SUMMARY!M69</f>
        <v>6.88076519559086E-3</v>
      </c>
    </row>
    <row r="70" spans="1:16" s="41" customFormat="1">
      <c r="A70" s="188">
        <v>310</v>
      </c>
      <c r="B70" s="191" t="s">
        <v>318</v>
      </c>
      <c r="C70" s="267">
        <f>'[3]Sch C'!D67</f>
        <v>12295</v>
      </c>
      <c r="D70" s="267">
        <f>'[3]Sch C'!F67</f>
        <v>0</v>
      </c>
      <c r="E70" s="253">
        <f t="shared" si="6"/>
        <v>12295</v>
      </c>
      <c r="F70" s="173"/>
      <c r="G70" s="173">
        <f t="shared" si="7"/>
        <v>12295</v>
      </c>
      <c r="H70" s="175">
        <f t="shared" si="8"/>
        <v>5.9158099933057286E-3</v>
      </c>
      <c r="J70" s="133"/>
      <c r="K70" s="133"/>
      <c r="M70" s="231">
        <f t="shared" si="9"/>
        <v>1.003100269233907</v>
      </c>
      <c r="N70" s="237">
        <f>SUMMARY!M70</f>
        <v>0.48399538557264771</v>
      </c>
    </row>
    <row r="71" spans="1:16" s="41" customFormat="1">
      <c r="A71" s="188">
        <v>320</v>
      </c>
      <c r="B71" s="191" t="s">
        <v>270</v>
      </c>
      <c r="C71" s="267">
        <f>'[3]Sch C'!D68</f>
        <v>0</v>
      </c>
      <c r="D71" s="267">
        <f>'[3]Sch C'!F68</f>
        <v>0</v>
      </c>
      <c r="E71" s="253">
        <f t="shared" si="6"/>
        <v>0</v>
      </c>
      <c r="F71" s="173"/>
      <c r="G71" s="173">
        <f t="shared" si="7"/>
        <v>0</v>
      </c>
      <c r="H71" s="175">
        <f t="shared" si="8"/>
        <v>0</v>
      </c>
      <c r="J71" s="133"/>
      <c r="K71" s="133"/>
      <c r="M71" s="231">
        <f t="shared" si="9"/>
        <v>0</v>
      </c>
      <c r="N71" s="237">
        <f>SUMMARY!M71</f>
        <v>2.030829461483611E-2</v>
      </c>
    </row>
    <row r="72" spans="1:16" s="41" customFormat="1">
      <c r="A72" s="188">
        <v>330</v>
      </c>
      <c r="B72" s="191" t="s">
        <v>271</v>
      </c>
      <c r="C72" s="267">
        <f>'[3]Sch C'!D69</f>
        <v>984</v>
      </c>
      <c r="D72" s="267">
        <f>'[3]Sch C'!F69</f>
        <v>0</v>
      </c>
      <c r="E72" s="253">
        <f t="shared" si="6"/>
        <v>984</v>
      </c>
      <c r="F72" s="174"/>
      <c r="G72" s="173">
        <f t="shared" si="7"/>
        <v>984</v>
      </c>
      <c r="H72" s="175">
        <f t="shared" si="8"/>
        <v>4.7345726176598919E-4</v>
      </c>
      <c r="J72" s="133"/>
      <c r="K72" s="133"/>
      <c r="M72" s="231">
        <f t="shared" si="9"/>
        <v>8.0280655951701071E-2</v>
      </c>
      <c r="N72" s="237">
        <f>SUMMARY!M72</f>
        <v>0.13610743985575371</v>
      </c>
    </row>
    <row r="73" spans="1:16" s="41" customFormat="1">
      <c r="A73" s="188">
        <v>340</v>
      </c>
      <c r="B73" s="191" t="s">
        <v>272</v>
      </c>
      <c r="C73" s="267">
        <f>'[3]Sch C'!D70</f>
        <v>0</v>
      </c>
      <c r="D73" s="267">
        <f>'[3]Sch C'!F70</f>
        <v>0</v>
      </c>
      <c r="E73" s="253">
        <f t="shared" si="6"/>
        <v>0</v>
      </c>
      <c r="F73" s="173"/>
      <c r="G73" s="173">
        <f t="shared" si="7"/>
        <v>0</v>
      </c>
      <c r="H73" s="175">
        <f t="shared" si="8"/>
        <v>0</v>
      </c>
      <c r="J73" s="133"/>
      <c r="K73" s="133"/>
      <c r="M73" s="231">
        <f t="shared" si="9"/>
        <v>0</v>
      </c>
      <c r="N73" s="237">
        <f>SUMMARY!M73</f>
        <v>0</v>
      </c>
    </row>
    <row r="74" spans="1:16" s="41" customFormat="1">
      <c r="A74" s="188">
        <v>350</v>
      </c>
      <c r="B74" s="41" t="s">
        <v>332</v>
      </c>
      <c r="C74" s="267">
        <f>'[3]Sch C'!D71</f>
        <v>0</v>
      </c>
      <c r="D74" s="267">
        <f>'[3]Sch C'!F71</f>
        <v>0</v>
      </c>
      <c r="E74" s="253">
        <f t="shared" si="6"/>
        <v>0</v>
      </c>
      <c r="F74" s="173"/>
      <c r="G74" s="173">
        <f t="shared" si="7"/>
        <v>0</v>
      </c>
      <c r="H74" s="175">
        <f t="shared" si="8"/>
        <v>0</v>
      </c>
      <c r="J74" s="133"/>
      <c r="K74" s="133"/>
      <c r="M74" s="231">
        <f t="shared" si="9"/>
        <v>0</v>
      </c>
      <c r="N74" s="237">
        <f>SUMMARY!M74</f>
        <v>2.3935071010405172E-2</v>
      </c>
    </row>
    <row r="75" spans="1:16" s="41" customFormat="1">
      <c r="A75" s="188">
        <v>360</v>
      </c>
      <c r="B75" s="191" t="s">
        <v>177</v>
      </c>
      <c r="C75" s="267">
        <f>'[3]Sch C'!D72</f>
        <v>0</v>
      </c>
      <c r="D75" s="267">
        <f>'[3]Sch C'!F72</f>
        <v>0</v>
      </c>
      <c r="E75" s="253">
        <f t="shared" si="6"/>
        <v>0</v>
      </c>
      <c r="F75" s="173"/>
      <c r="G75" s="173">
        <f t="shared" si="7"/>
        <v>0</v>
      </c>
      <c r="H75" s="175">
        <f t="shared" si="8"/>
        <v>0</v>
      </c>
      <c r="J75" s="133"/>
      <c r="K75" s="133"/>
      <c r="M75" s="231">
        <f t="shared" si="9"/>
        <v>0</v>
      </c>
      <c r="N75" s="237">
        <f>SUMMARY!M75</f>
        <v>-4.5417592050104689E-3</v>
      </c>
    </row>
    <row r="76" spans="1:16" s="41" customFormat="1">
      <c r="A76" s="188">
        <v>490</v>
      </c>
      <c r="B76" s="113" t="s">
        <v>301</v>
      </c>
      <c r="C76" s="267">
        <f>'[3]Sch C'!D73</f>
        <v>0</v>
      </c>
      <c r="D76" s="267">
        <f>'[3]Sch C'!F73</f>
        <v>0</v>
      </c>
      <c r="E76" s="253">
        <f t="shared" si="6"/>
        <v>0</v>
      </c>
      <c r="F76" s="173"/>
      <c r="G76" s="173">
        <f t="shared" si="7"/>
        <v>0</v>
      </c>
      <c r="H76" s="175">
        <f t="shared" si="8"/>
        <v>0</v>
      </c>
      <c r="J76" s="133"/>
      <c r="K76" s="133"/>
      <c r="M76" s="231">
        <f t="shared" si="9"/>
        <v>0</v>
      </c>
      <c r="N76" s="237">
        <f>SUMMARY!M76</f>
        <v>6.8126388075157029E-4</v>
      </c>
    </row>
    <row r="77" spans="1:16" s="41" customFormat="1">
      <c r="A77" s="40"/>
      <c r="B77" s="113" t="s">
        <v>219</v>
      </c>
      <c r="C77" s="267">
        <f>SUM(C60:C76)</f>
        <v>116684</v>
      </c>
      <c r="D77" s="267">
        <f>SUM(D60:D76)</f>
        <v>0</v>
      </c>
      <c r="E77" s="176">
        <f>SUM(E60:E76)</f>
        <v>116684</v>
      </c>
      <c r="F77" s="176">
        <f>SUM(F60:F76)</f>
        <v>0</v>
      </c>
      <c r="G77" s="177">
        <f>IF(ISERROR(E77+F77),"",(E77+F77))</f>
        <v>116684</v>
      </c>
      <c r="H77" s="175">
        <f>IF(ISERROR(G77/$G$183),"",(G77/$G$183))</f>
        <v>5.6143177979575895E-2</v>
      </c>
      <c r="J77" s="133"/>
      <c r="K77" s="133"/>
      <c r="M77" s="231">
        <f t="shared" si="9"/>
        <v>9.5197846128742754</v>
      </c>
      <c r="N77" s="237">
        <f>SUMMARY!M77</f>
        <v>10.633153797591957</v>
      </c>
      <c r="O77" s="232"/>
      <c r="P77" s="172"/>
    </row>
    <row r="78" spans="1:16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6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6" s="41" customFormat="1">
      <c r="A80" s="127" t="s">
        <v>201</v>
      </c>
      <c r="B80" s="113" t="s">
        <v>40</v>
      </c>
      <c r="C80" s="267">
        <f>'[3]Sch C'!D78</f>
        <v>34329</v>
      </c>
      <c r="D80" s="267">
        <f>'[3]Sch C'!F78</f>
        <v>0</v>
      </c>
      <c r="E80" s="253">
        <f t="shared" ref="E80:E91" si="10">SUM(C80:D80)</f>
        <v>34329</v>
      </c>
      <c r="F80" s="174"/>
      <c r="G80" s="174">
        <f>IF(ISERROR(E80+F80),"",(E80+F80))</f>
        <v>34329</v>
      </c>
      <c r="H80" s="175">
        <f t="shared" ref="H80:H92" si="11">IF(ISERROR(G80/$G$183),"",(G80/$G$183))</f>
        <v>1.65175958731348E-2</v>
      </c>
      <c r="J80" s="255">
        <v>1896</v>
      </c>
      <c r="K80" s="255">
        <v>2120</v>
      </c>
      <c r="M80" s="231">
        <f t="shared" ref="M80:M92" si="12">IFERROR(G80/G$198,0)</f>
        <v>2.8007669087052296</v>
      </c>
      <c r="N80" s="237">
        <f>SUMMARY!M80</f>
        <v>2.6967785756134783</v>
      </c>
    </row>
    <row r="81" spans="1:16" s="41" customFormat="1">
      <c r="A81" s="127" t="s">
        <v>202</v>
      </c>
      <c r="B81" s="113" t="s">
        <v>23</v>
      </c>
      <c r="C81" s="267">
        <f>'[3]Sch C'!D79</f>
        <v>0</v>
      </c>
      <c r="D81" s="267">
        <f>'[3]Sch C'!F79</f>
        <v>3815</v>
      </c>
      <c r="E81" s="253">
        <f t="shared" si="10"/>
        <v>3815</v>
      </c>
      <c r="F81" s="177"/>
      <c r="G81" s="177">
        <f>IF(ISERROR(E81+F81),"",(E81+F81))</f>
        <v>3815</v>
      </c>
      <c r="H81" s="175">
        <f t="shared" si="11"/>
        <v>1.8356092008508624E-3</v>
      </c>
      <c r="J81" s="133"/>
      <c r="K81" s="133"/>
      <c r="M81" s="231">
        <f t="shared" si="12"/>
        <v>0.31125071387778414</v>
      </c>
      <c r="N81" s="237">
        <f>SUMMARY!M81</f>
        <v>0.51090140294941844</v>
      </c>
    </row>
    <row r="82" spans="1:16" s="41" customFormat="1">
      <c r="A82" s="127" t="s">
        <v>209</v>
      </c>
      <c r="B82" s="113" t="s">
        <v>43</v>
      </c>
      <c r="C82" s="267">
        <f>'[3]Sch C'!D80</f>
        <v>248</v>
      </c>
      <c r="D82" s="267">
        <f>'[3]Sch C'!F80</f>
        <v>0</v>
      </c>
      <c r="E82" s="253">
        <f t="shared" si="10"/>
        <v>248</v>
      </c>
      <c r="F82" s="177"/>
      <c r="G82" s="177">
        <f>IF(ISERROR(E82+F82),"",(E82+F82))</f>
        <v>248</v>
      </c>
      <c r="H82" s="175">
        <f t="shared" si="11"/>
        <v>1.1932662694915175E-4</v>
      </c>
      <c r="J82" s="133"/>
      <c r="K82" s="133"/>
      <c r="M82" s="231">
        <f t="shared" si="12"/>
        <v>2.0233336052867749E-2</v>
      </c>
      <c r="N82" s="237">
        <f>SUMMARY!M82</f>
        <v>0.38492322156063935</v>
      </c>
    </row>
    <row r="83" spans="1:16" s="41" customFormat="1">
      <c r="A83" s="40">
        <v>230</v>
      </c>
      <c r="B83" s="113" t="s">
        <v>42</v>
      </c>
      <c r="C83" s="267">
        <f>'[3]Sch C'!D81</f>
        <v>1677</v>
      </c>
      <c r="D83" s="267">
        <f>'[3]Sch C'!F81</f>
        <v>0</v>
      </c>
      <c r="E83" s="253">
        <f t="shared" si="10"/>
        <v>1677</v>
      </c>
      <c r="F83" s="177"/>
      <c r="G83" s="177">
        <f>IF(ISERROR(E83+F83),"",(E83+F83))</f>
        <v>1677</v>
      </c>
      <c r="H83" s="175">
        <f t="shared" si="11"/>
        <v>8.068981991682559E-4</v>
      </c>
      <c r="J83" s="133"/>
      <c r="K83" s="133"/>
      <c r="M83" s="231">
        <f t="shared" si="12"/>
        <v>0.13681977645427104</v>
      </c>
      <c r="N83" s="237">
        <f>SUMMARY!M83</f>
        <v>4.51410443321116E-2</v>
      </c>
    </row>
    <row r="84" spans="1:16" s="41" customFormat="1">
      <c r="A84" s="40">
        <v>240</v>
      </c>
      <c r="B84" s="193" t="s">
        <v>274</v>
      </c>
      <c r="C84" s="267">
        <f>'[3]Sch C'!D82</f>
        <v>1164</v>
      </c>
      <c r="D84" s="267">
        <f>'[3]Sch C'!F82</f>
        <v>0</v>
      </c>
      <c r="E84" s="253">
        <f t="shared" si="10"/>
        <v>1164</v>
      </c>
      <c r="F84" s="177"/>
      <c r="G84" s="177">
        <f t="shared" ref="G84:G91" si="13">IF(ISERROR(E84+F84),"",(E84+F84))</f>
        <v>1164</v>
      </c>
      <c r="H84" s="175">
        <f t="shared" si="11"/>
        <v>5.600652974548896E-4</v>
      </c>
      <c r="J84" s="133"/>
      <c r="K84" s="133"/>
      <c r="M84" s="231">
        <f t="shared" si="12"/>
        <v>9.4966141796524434E-2</v>
      </c>
      <c r="N84" s="237">
        <f>SUMMARY!M84</f>
        <v>0.10878875823761576</v>
      </c>
    </row>
    <row r="85" spans="1:16" s="41" customFormat="1">
      <c r="A85" s="40">
        <v>310</v>
      </c>
      <c r="B85" s="113" t="s">
        <v>44</v>
      </c>
      <c r="C85" s="267">
        <f>'[3]Sch C'!D83</f>
        <v>4623</v>
      </c>
      <c r="D85" s="267">
        <f>'[3]Sch C'!F83</f>
        <v>0</v>
      </c>
      <c r="E85" s="253">
        <f t="shared" si="10"/>
        <v>4623</v>
      </c>
      <c r="F85" s="177"/>
      <c r="G85" s="177">
        <f t="shared" si="13"/>
        <v>4623</v>
      </c>
      <c r="H85" s="175">
        <f t="shared" si="11"/>
        <v>2.2243830499432599E-3</v>
      </c>
      <c r="J85" s="133"/>
      <c r="K85" s="133"/>
      <c r="M85" s="231">
        <f t="shared" si="12"/>
        <v>0.37717222811454681</v>
      </c>
      <c r="N85" s="237">
        <f>SUMMARY!M85</f>
        <v>0.65728516343520504</v>
      </c>
    </row>
    <row r="86" spans="1:16" s="41" customFormat="1">
      <c r="A86" s="40">
        <v>320</v>
      </c>
      <c r="B86" s="113" t="s">
        <v>45</v>
      </c>
      <c r="C86" s="267">
        <f>'[3]Sch C'!D84</f>
        <v>250</v>
      </c>
      <c r="D86" s="267">
        <f>'[3]Sch C'!F84</f>
        <v>0</v>
      </c>
      <c r="E86" s="253">
        <f t="shared" si="10"/>
        <v>250</v>
      </c>
      <c r="F86" s="174"/>
      <c r="G86" s="177">
        <f t="shared" si="13"/>
        <v>250</v>
      </c>
      <c r="H86" s="175">
        <f t="shared" si="11"/>
        <v>1.2028893845680619E-4</v>
      </c>
      <c r="J86" s="133"/>
      <c r="K86" s="133"/>
      <c r="M86" s="231">
        <f t="shared" si="12"/>
        <v>2.0396508117810231E-2</v>
      </c>
      <c r="N86" s="237">
        <f>SUMMARY!M86</f>
        <v>0.8642678911249484</v>
      </c>
    </row>
    <row r="87" spans="1:16" s="41" customFormat="1">
      <c r="A87" s="40">
        <v>330</v>
      </c>
      <c r="B87" s="113" t="s">
        <v>46</v>
      </c>
      <c r="C87" s="267">
        <f>'[3]Sch C'!D85</f>
        <v>24469</v>
      </c>
      <c r="D87" s="267">
        <f>'[3]Sch C'!F85</f>
        <v>0</v>
      </c>
      <c r="E87" s="253">
        <f t="shared" si="10"/>
        <v>24469</v>
      </c>
      <c r="F87" s="174"/>
      <c r="G87" s="177">
        <f t="shared" si="13"/>
        <v>24469</v>
      </c>
      <c r="H87" s="175">
        <f t="shared" si="11"/>
        <v>1.1773400140398363E-2</v>
      </c>
      <c r="J87" s="133"/>
      <c r="K87" s="133"/>
      <c r="M87" s="231">
        <f t="shared" si="12"/>
        <v>1.9963286285387942</v>
      </c>
      <c r="N87" s="237">
        <f>SUMMARY!M87</f>
        <v>1.0171775691596383</v>
      </c>
    </row>
    <row r="88" spans="1:16" s="41" customFormat="1">
      <c r="A88" s="40">
        <v>340</v>
      </c>
      <c r="B88" s="113" t="s">
        <v>221</v>
      </c>
      <c r="C88" s="267">
        <f>'[3]Sch C'!D86</f>
        <v>0</v>
      </c>
      <c r="D88" s="267">
        <f>'[3]Sch C'!F86</f>
        <v>0</v>
      </c>
      <c r="E88" s="253">
        <f t="shared" si="10"/>
        <v>0</v>
      </c>
      <c r="F88" s="174"/>
      <c r="G88" s="177">
        <f t="shared" si="13"/>
        <v>0</v>
      </c>
      <c r="H88" s="175">
        <f t="shared" si="11"/>
        <v>0</v>
      </c>
      <c r="J88" s="133"/>
      <c r="K88" s="133"/>
      <c r="M88" s="231">
        <f t="shared" si="12"/>
        <v>0</v>
      </c>
      <c r="N88" s="237">
        <f>SUMMARY!M88</f>
        <v>0.80890003133813848</v>
      </c>
    </row>
    <row r="89" spans="1:16" s="41" customFormat="1">
      <c r="A89" s="40">
        <v>350</v>
      </c>
      <c r="B89" s="113" t="s">
        <v>48</v>
      </c>
      <c r="C89" s="267">
        <f>'[3]Sch C'!D87</f>
        <v>25541</v>
      </c>
      <c r="D89" s="267">
        <f>'[3]Sch C'!F87</f>
        <v>0</v>
      </c>
      <c r="E89" s="253">
        <f t="shared" si="10"/>
        <v>25541</v>
      </c>
      <c r="F89" s="174"/>
      <c r="G89" s="177">
        <f t="shared" si="13"/>
        <v>25541</v>
      </c>
      <c r="H89" s="175">
        <f t="shared" si="11"/>
        <v>1.2289199108501148E-2</v>
      </c>
      <c r="J89" s="133"/>
      <c r="K89" s="133"/>
      <c r="M89" s="231">
        <f t="shared" si="12"/>
        <v>2.0837888553479642</v>
      </c>
      <c r="N89" s="237">
        <f>SUMMARY!M89</f>
        <v>2.4554858546909557</v>
      </c>
    </row>
    <row r="90" spans="1:16" s="41" customFormat="1">
      <c r="A90" s="40">
        <v>360</v>
      </c>
      <c r="B90" s="113" t="s">
        <v>178</v>
      </c>
      <c r="C90" s="267">
        <f>'[3]Sch C'!D88</f>
        <v>0</v>
      </c>
      <c r="D90" s="267">
        <f>'[3]Sch C'!F88</f>
        <v>0</v>
      </c>
      <c r="E90" s="253">
        <f t="shared" si="10"/>
        <v>0</v>
      </c>
      <c r="F90" s="177"/>
      <c r="G90" s="177">
        <f t="shared" si="13"/>
        <v>0</v>
      </c>
      <c r="H90" s="175">
        <f t="shared" si="11"/>
        <v>0</v>
      </c>
      <c r="J90" s="133"/>
      <c r="K90" s="133"/>
      <c r="M90" s="231">
        <f t="shared" si="12"/>
        <v>0</v>
      </c>
      <c r="N90" s="237">
        <f>SUMMARY!M90</f>
        <v>0</v>
      </c>
    </row>
    <row r="91" spans="1:16" s="41" customFormat="1">
      <c r="A91" s="40">
        <v>490</v>
      </c>
      <c r="B91" s="113" t="s">
        <v>301</v>
      </c>
      <c r="C91" s="267">
        <f>'[3]Sch C'!D89</f>
        <v>22085</v>
      </c>
      <c r="D91" s="267">
        <f>'[3]Sch C'!F89</f>
        <v>0</v>
      </c>
      <c r="E91" s="253">
        <f t="shared" si="10"/>
        <v>22085</v>
      </c>
      <c r="F91" s="174"/>
      <c r="G91" s="177">
        <f t="shared" si="13"/>
        <v>22085</v>
      </c>
      <c r="H91" s="175">
        <f t="shared" si="11"/>
        <v>1.0626324823274259E-2</v>
      </c>
      <c r="J91" s="133"/>
      <c r="K91" s="133"/>
      <c r="M91" s="231">
        <f t="shared" si="12"/>
        <v>1.8018275271273558</v>
      </c>
      <c r="N91" s="237">
        <f>SUMMARY!M91</f>
        <v>0.51024847964610609</v>
      </c>
    </row>
    <row r="92" spans="1:16" s="41" customFormat="1">
      <c r="A92" s="40"/>
      <c r="B92" s="113" t="s">
        <v>49</v>
      </c>
      <c r="C92" s="267">
        <f>SUM(C80:C91)</f>
        <v>114386</v>
      </c>
      <c r="D92" s="267">
        <f>SUM(D80:D91)</f>
        <v>3815</v>
      </c>
      <c r="E92" s="177">
        <f>SUM(E80:E91)</f>
        <v>118201</v>
      </c>
      <c r="F92" s="177">
        <f>SUM(F80:F91)</f>
        <v>0</v>
      </c>
      <c r="G92" s="177">
        <f>IF(ISERROR(E92+F92),"",(E92+F92))</f>
        <v>118201</v>
      </c>
      <c r="H92" s="175">
        <f t="shared" si="11"/>
        <v>5.6873091258131794E-2</v>
      </c>
      <c r="J92" s="133"/>
      <c r="K92" s="133"/>
      <c r="M92" s="231">
        <f t="shared" si="12"/>
        <v>9.6435506241331481</v>
      </c>
      <c r="N92" s="237">
        <f>SUMMARY!M92</f>
        <v>10.059897992088256</v>
      </c>
      <c r="O92" s="232">
        <f>M92/N92-1</f>
        <v>-4.138683794632414E-2</v>
      </c>
      <c r="P92" s="172">
        <f>IF(O92&gt;=0.2,0.6,0)</f>
        <v>0</v>
      </c>
    </row>
    <row r="93" spans="1:16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6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6" s="41" customFormat="1">
      <c r="A95" s="127" t="s">
        <v>201</v>
      </c>
      <c r="B95" s="113" t="s">
        <v>40</v>
      </c>
      <c r="C95" s="267">
        <f>'[3]Sch C'!D93</f>
        <v>72096</v>
      </c>
      <c r="D95" s="267">
        <f>'[3]Sch C'!F93</f>
        <v>0</v>
      </c>
      <c r="E95" s="253">
        <f t="shared" ref="E95:E100" si="14">SUM(C95:D95)</f>
        <v>72096</v>
      </c>
      <c r="F95" s="174"/>
      <c r="G95" s="174">
        <f t="shared" ref="G95:G101" si="15">IF(ISERROR(E95+F95),"",(E95+F95))</f>
        <v>72096</v>
      </c>
      <c r="H95" s="175">
        <f t="shared" ref="H95:H101" si="16">IF(ISERROR(G95/$G$183),"",(G95/$G$183))</f>
        <v>3.46894052279276E-2</v>
      </c>
      <c r="J95" s="255">
        <v>5507</v>
      </c>
      <c r="K95" s="255">
        <v>5719.95</v>
      </c>
      <c r="M95" s="231">
        <f t="shared" ref="M95:M101" si="17">IFERROR(G95/G$198,0)</f>
        <v>5.8820265970465853</v>
      </c>
      <c r="N95" s="237">
        <f>SUMMARY!M95</f>
        <v>5.9213296908424509</v>
      </c>
    </row>
    <row r="96" spans="1:16" s="41" customFormat="1">
      <c r="A96" s="127" t="s">
        <v>202</v>
      </c>
      <c r="B96" s="113" t="s">
        <v>23</v>
      </c>
      <c r="C96" s="267">
        <f>'[3]Sch C'!D94</f>
        <v>0</v>
      </c>
      <c r="D96" s="267">
        <f>'[3]Sch C'!F94</f>
        <v>8015</v>
      </c>
      <c r="E96" s="253">
        <f t="shared" si="14"/>
        <v>8015</v>
      </c>
      <c r="F96" s="177"/>
      <c r="G96" s="177">
        <f t="shared" si="15"/>
        <v>8015</v>
      </c>
      <c r="H96" s="175">
        <f t="shared" si="16"/>
        <v>3.8564633669252064E-3</v>
      </c>
      <c r="J96" s="133"/>
      <c r="K96" s="133"/>
      <c r="M96" s="231">
        <f t="shared" si="17"/>
        <v>0.65391205025699595</v>
      </c>
      <c r="N96" s="237">
        <f>SUMMARY!M96</f>
        <v>1.0135787700007721</v>
      </c>
    </row>
    <row r="97" spans="1:16" s="41" customFormat="1">
      <c r="A97" s="40">
        <v>310</v>
      </c>
      <c r="B97" s="113" t="s">
        <v>77</v>
      </c>
      <c r="C97" s="267">
        <f>'[3]Sch C'!D95</f>
        <v>3900</v>
      </c>
      <c r="D97" s="267">
        <f>'[3]Sch C'!F95</f>
        <v>0</v>
      </c>
      <c r="E97" s="253">
        <f t="shared" si="14"/>
        <v>3900</v>
      </c>
      <c r="F97" s="177"/>
      <c r="G97" s="177">
        <f t="shared" si="15"/>
        <v>3900</v>
      </c>
      <c r="H97" s="175">
        <f t="shared" si="16"/>
        <v>1.8765074399261766E-3</v>
      </c>
      <c r="J97" s="133"/>
      <c r="K97" s="133"/>
      <c r="M97" s="231">
        <f t="shared" si="17"/>
        <v>0.31818552663783961</v>
      </c>
      <c r="N97" s="237">
        <f>SUMMARY!M97</f>
        <v>0.32210610457854744</v>
      </c>
    </row>
    <row r="98" spans="1:16" s="41" customFormat="1">
      <c r="A98" s="40">
        <v>380</v>
      </c>
      <c r="B98" s="113" t="s">
        <v>51</v>
      </c>
      <c r="C98" s="267">
        <f>'[3]Sch C'!D96</f>
        <v>80073</v>
      </c>
      <c r="D98" s="267">
        <f>'[3]Sch C'!F96</f>
        <v>0</v>
      </c>
      <c r="E98" s="253">
        <f t="shared" si="14"/>
        <v>80073</v>
      </c>
      <c r="F98" s="177"/>
      <c r="G98" s="177">
        <f t="shared" si="15"/>
        <v>80073</v>
      </c>
      <c r="H98" s="175">
        <f t="shared" si="16"/>
        <v>3.8527584676207371E-2</v>
      </c>
      <c r="J98" s="133"/>
      <c r="K98" s="133"/>
      <c r="M98" s="231">
        <f t="shared" si="17"/>
        <v>6.5328383780696742</v>
      </c>
      <c r="N98" s="237">
        <f>SUMMARY!M98</f>
        <v>6.8555198724674016</v>
      </c>
    </row>
    <row r="99" spans="1:16" s="41" customFormat="1">
      <c r="A99" s="40">
        <v>390</v>
      </c>
      <c r="B99" s="113" t="s">
        <v>52</v>
      </c>
      <c r="C99" s="267">
        <f>'[3]Sch C'!D97</f>
        <v>9755</v>
      </c>
      <c r="D99" s="267">
        <f>'[3]Sch C'!F97</f>
        <v>0</v>
      </c>
      <c r="E99" s="253">
        <f t="shared" si="14"/>
        <v>9755</v>
      </c>
      <c r="F99" s="177"/>
      <c r="G99" s="177">
        <f t="shared" si="15"/>
        <v>9755</v>
      </c>
      <c r="H99" s="175">
        <f t="shared" si="16"/>
        <v>4.6936743785845779E-3</v>
      </c>
      <c r="J99" s="133"/>
      <c r="K99" s="133"/>
      <c r="M99" s="231">
        <f t="shared" si="17"/>
        <v>0.79587174675695516</v>
      </c>
      <c r="N99" s="237">
        <f>SUMMARY!M99</f>
        <v>0.63233432797859923</v>
      </c>
    </row>
    <row r="100" spans="1:16" s="41" customFormat="1">
      <c r="A100" s="40">
        <v>490</v>
      </c>
      <c r="B100" s="113" t="s">
        <v>301</v>
      </c>
      <c r="C100" s="267">
        <f>'[3]Sch C'!D98</f>
        <v>22</v>
      </c>
      <c r="D100" s="267">
        <f>'[3]Sch C'!F98</f>
        <v>0</v>
      </c>
      <c r="E100" s="253">
        <f t="shared" si="14"/>
        <v>22</v>
      </c>
      <c r="F100" s="177"/>
      <c r="G100" s="177">
        <f t="shared" si="15"/>
        <v>22</v>
      </c>
      <c r="H100" s="175">
        <f t="shared" si="16"/>
        <v>1.0585426584198945E-5</v>
      </c>
      <c r="J100" s="133"/>
      <c r="K100" s="133"/>
      <c r="M100" s="231">
        <f t="shared" si="17"/>
        <v>1.7948927143673003E-3</v>
      </c>
      <c r="N100" s="237">
        <f>SUMMARY!M100</f>
        <v>2.6342203389060719E-2</v>
      </c>
    </row>
    <row r="101" spans="1:16" s="41" customFormat="1">
      <c r="A101" s="40"/>
      <c r="B101" s="113" t="s">
        <v>54</v>
      </c>
      <c r="C101" s="267">
        <f>SUM(C95:C100)</f>
        <v>165846</v>
      </c>
      <c r="D101" s="267">
        <f>SUM(D95:D100)</f>
        <v>8015</v>
      </c>
      <c r="E101" s="177">
        <f>SUM(E95:E100)</f>
        <v>173861</v>
      </c>
      <c r="F101" s="177">
        <f>SUM(F95:F100)</f>
        <v>0</v>
      </c>
      <c r="G101" s="177">
        <f t="shared" si="15"/>
        <v>173861</v>
      </c>
      <c r="H101" s="175">
        <f t="shared" si="16"/>
        <v>8.365422051615512E-2</v>
      </c>
      <c r="J101" s="133"/>
      <c r="K101" s="133"/>
      <c r="M101" s="231">
        <f t="shared" si="17"/>
        <v>14.184629191482419</v>
      </c>
      <c r="N101" s="237">
        <f>SUMMARY!M101</f>
        <v>14.771210969256831</v>
      </c>
      <c r="O101" s="232">
        <f>M101/N101-1</f>
        <v>-3.9711150222907166E-2</v>
      </c>
      <c r="P101" s="172">
        <f>IF(O101&gt;=0.2,0.9,0)</f>
        <v>0</v>
      </c>
    </row>
    <row r="102" spans="1:16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6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6" s="41" customFormat="1">
      <c r="A104" s="127" t="s">
        <v>201</v>
      </c>
      <c r="B104" s="113" t="s">
        <v>40</v>
      </c>
      <c r="C104" s="267">
        <f>'[3]Sch C'!D102</f>
        <v>35674</v>
      </c>
      <c r="D104" s="267">
        <f>'[3]Sch C'!F102</f>
        <v>0</v>
      </c>
      <c r="E104" s="253">
        <f t="shared" ref="E104:E109" si="18">SUM(C104:D104)</f>
        <v>35674</v>
      </c>
      <c r="F104" s="174"/>
      <c r="G104" s="174">
        <f t="shared" ref="G104:G110" si="19">IF(ISERROR(E104+F104),"",(E104+F104))</f>
        <v>35674</v>
      </c>
      <c r="H104" s="175">
        <f t="shared" ref="H104:H110" si="20">IF(ISERROR(G104/$G$183),"",(G104/$G$183))</f>
        <v>1.7164750362032417E-2</v>
      </c>
      <c r="J104" s="255">
        <v>3290.75</v>
      </c>
      <c r="K104" s="255">
        <v>3661.78</v>
      </c>
      <c r="M104" s="231">
        <f t="shared" ref="M104:M110" si="21">IFERROR(G104/G$198,0)</f>
        <v>2.9105001223790485</v>
      </c>
      <c r="N104" s="237">
        <f>SUMMARY!M104</f>
        <v>1.8769967617256869</v>
      </c>
    </row>
    <row r="105" spans="1:16" s="41" customFormat="1">
      <c r="A105" s="127" t="s">
        <v>202</v>
      </c>
      <c r="B105" s="113" t="s">
        <v>23</v>
      </c>
      <c r="C105" s="267">
        <f>'[3]Sch C'!D103</f>
        <v>0</v>
      </c>
      <c r="D105" s="267">
        <f>'[3]Sch C'!F103</f>
        <v>3966</v>
      </c>
      <c r="E105" s="253">
        <f t="shared" si="18"/>
        <v>3966</v>
      </c>
      <c r="F105" s="177"/>
      <c r="G105" s="177">
        <f t="shared" si="19"/>
        <v>3966</v>
      </c>
      <c r="H105" s="175">
        <f t="shared" si="20"/>
        <v>1.9082637196787735E-3</v>
      </c>
      <c r="J105" s="133"/>
      <c r="K105" s="133"/>
      <c r="M105" s="231">
        <f t="shared" si="21"/>
        <v>0.32357020478094151</v>
      </c>
      <c r="N105" s="237">
        <f>SUMMARY!M105</f>
        <v>0.30704885570376833</v>
      </c>
    </row>
    <row r="106" spans="1:16" s="41" customFormat="1">
      <c r="A106" s="40">
        <v>110</v>
      </c>
      <c r="B106" s="113" t="s">
        <v>43</v>
      </c>
      <c r="C106" s="267">
        <f>'[3]Sch C'!D104</f>
        <v>0</v>
      </c>
      <c r="D106" s="267">
        <f>'[3]Sch C'!F104</f>
        <v>0</v>
      </c>
      <c r="E106" s="253">
        <f t="shared" si="18"/>
        <v>0</v>
      </c>
      <c r="F106" s="177"/>
      <c r="G106" s="177">
        <f t="shared" si="19"/>
        <v>0</v>
      </c>
      <c r="H106" s="175">
        <f t="shared" si="20"/>
        <v>0</v>
      </c>
      <c r="J106" s="133"/>
      <c r="K106" s="133"/>
      <c r="M106" s="231">
        <f t="shared" si="21"/>
        <v>0</v>
      </c>
      <c r="N106" s="237">
        <f>SUMMARY!M106</f>
        <v>0.11829334314353321</v>
      </c>
    </row>
    <row r="107" spans="1:16" s="41" customFormat="1">
      <c r="A107" s="40">
        <v>310</v>
      </c>
      <c r="B107" s="113" t="s">
        <v>77</v>
      </c>
      <c r="C107" s="267">
        <f>'[3]Sch C'!D105</f>
        <v>0</v>
      </c>
      <c r="D107" s="267">
        <f>'[3]Sch C'!F105</f>
        <v>0</v>
      </c>
      <c r="E107" s="253">
        <f t="shared" si="18"/>
        <v>0</v>
      </c>
      <c r="F107" s="177"/>
      <c r="G107" s="177">
        <f t="shared" si="19"/>
        <v>0</v>
      </c>
      <c r="H107" s="175">
        <f t="shared" si="20"/>
        <v>0</v>
      </c>
      <c r="J107" s="133"/>
      <c r="K107" s="133"/>
      <c r="M107" s="231">
        <f t="shared" si="21"/>
        <v>0</v>
      </c>
      <c r="N107" s="237">
        <f>SUMMARY!M107</f>
        <v>6.4038804790647608E-4</v>
      </c>
    </row>
    <row r="108" spans="1:16" s="41" customFormat="1">
      <c r="A108" s="40">
        <v>410</v>
      </c>
      <c r="B108" s="113" t="s">
        <v>56</v>
      </c>
      <c r="C108" s="267">
        <f>'[3]Sch C'!D106</f>
        <v>3170</v>
      </c>
      <c r="D108" s="267">
        <f>'[3]Sch C'!F106</f>
        <v>0</v>
      </c>
      <c r="E108" s="253">
        <f t="shared" si="18"/>
        <v>3170</v>
      </c>
      <c r="F108" s="177"/>
      <c r="G108" s="177">
        <f t="shared" si="19"/>
        <v>3170</v>
      </c>
      <c r="H108" s="175">
        <f t="shared" si="20"/>
        <v>1.5252637396323025E-3</v>
      </c>
      <c r="J108" s="133"/>
      <c r="K108" s="133"/>
      <c r="M108" s="231">
        <f t="shared" si="21"/>
        <v>0.25862772293383374</v>
      </c>
      <c r="N108" s="237">
        <f>SUMMARY!M108</f>
        <v>0.1609415521007907</v>
      </c>
    </row>
    <row r="109" spans="1:16" s="41" customFormat="1">
      <c r="A109" s="40">
        <v>490</v>
      </c>
      <c r="B109" s="113" t="s">
        <v>301</v>
      </c>
      <c r="C109" s="267">
        <f>'[3]Sch C'!D107</f>
        <v>0</v>
      </c>
      <c r="D109" s="267">
        <f>'[3]Sch C'!F107</f>
        <v>0</v>
      </c>
      <c r="E109" s="253">
        <f t="shared" si="18"/>
        <v>0</v>
      </c>
      <c r="F109" s="177"/>
      <c r="G109" s="177">
        <f t="shared" si="19"/>
        <v>0</v>
      </c>
      <c r="H109" s="175">
        <f t="shared" si="20"/>
        <v>0</v>
      </c>
      <c r="J109" s="133"/>
      <c r="K109" s="133"/>
      <c r="M109" s="231">
        <f t="shared" si="21"/>
        <v>0</v>
      </c>
      <c r="N109" s="237">
        <f>SUMMARY!M109</f>
        <v>0</v>
      </c>
    </row>
    <row r="110" spans="1:16" s="41" customFormat="1">
      <c r="A110" s="40"/>
      <c r="B110" s="113" t="s">
        <v>58</v>
      </c>
      <c r="C110" s="267">
        <f>SUM(C104:C109)</f>
        <v>38844</v>
      </c>
      <c r="D110" s="267">
        <f>SUM(D104:D109)</f>
        <v>3966</v>
      </c>
      <c r="E110" s="177">
        <f>SUM(E104:E109)</f>
        <v>42810</v>
      </c>
      <c r="F110" s="177">
        <f>SUM(F104:F109)</f>
        <v>0</v>
      </c>
      <c r="G110" s="177">
        <f t="shared" si="19"/>
        <v>42810</v>
      </c>
      <c r="H110" s="175">
        <f t="shared" si="20"/>
        <v>2.0598277821343491E-2</v>
      </c>
      <c r="J110" s="133"/>
      <c r="K110" s="133"/>
      <c r="M110" s="231">
        <f t="shared" si="21"/>
        <v>3.4926980500938241</v>
      </c>
      <c r="N110" s="237">
        <f>SUMMARY!M110</f>
        <v>2.4639209007216856</v>
      </c>
      <c r="O110" s="232">
        <f>M110/N110-1</f>
        <v>0.41753659749012573</v>
      </c>
      <c r="P110" s="172">
        <f>IF(O110&gt;=0.2,0.2,0)</f>
        <v>0.2</v>
      </c>
    </row>
    <row r="111" spans="1:16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6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6" s="41" customFormat="1">
      <c r="A113" s="127" t="s">
        <v>201</v>
      </c>
      <c r="B113" s="113" t="s">
        <v>40</v>
      </c>
      <c r="C113" s="267">
        <f>'[3]Sch C'!D121</f>
        <v>0</v>
      </c>
      <c r="D113" s="267">
        <f>'[3]Sch C'!F121</f>
        <v>0</v>
      </c>
      <c r="E113" s="253">
        <f t="shared" ref="E113:E117" si="22">SUM(C113:D113)</f>
        <v>0</v>
      </c>
      <c r="F113" s="174"/>
      <c r="G113" s="174">
        <f t="shared" ref="G113:G118" si="23">IF(ISERROR(E113+F113),"",(E113+F113))</f>
        <v>0</v>
      </c>
      <c r="H113" s="175">
        <f t="shared" ref="H113:H118" si="24">IF(ISERROR(G113/$G$183),"",(G113/$G$183))</f>
        <v>0</v>
      </c>
      <c r="J113" s="255">
        <v>0</v>
      </c>
      <c r="K113" s="255">
        <v>0</v>
      </c>
      <c r="M113" s="231">
        <f t="shared" ref="M113:M118" si="25">IFERROR(G113/G$198,0)</f>
        <v>0</v>
      </c>
      <c r="N113" s="237">
        <f>SUMMARY!M113</f>
        <v>1.9805243461002184</v>
      </c>
    </row>
    <row r="114" spans="1:16" s="41" customFormat="1">
      <c r="A114" s="127" t="s">
        <v>202</v>
      </c>
      <c r="B114" s="113" t="s">
        <v>225</v>
      </c>
      <c r="C114" s="267">
        <f>'[3]Sch C'!D122</f>
        <v>0</v>
      </c>
      <c r="D114" s="267">
        <f>'[3]Sch C'!F122</f>
        <v>0</v>
      </c>
      <c r="E114" s="253">
        <f t="shared" si="22"/>
        <v>0</v>
      </c>
      <c r="F114" s="177"/>
      <c r="G114" s="177">
        <f t="shared" si="23"/>
        <v>0</v>
      </c>
      <c r="H114" s="175">
        <f t="shared" si="24"/>
        <v>0</v>
      </c>
      <c r="J114" s="133"/>
      <c r="K114" s="133"/>
      <c r="M114" s="231">
        <f t="shared" si="25"/>
        <v>0</v>
      </c>
      <c r="N114" s="237">
        <f>SUMMARY!M114</f>
        <v>0.43739720863479259</v>
      </c>
    </row>
    <row r="115" spans="1:16" s="41" customFormat="1">
      <c r="A115" s="127" t="s">
        <v>209</v>
      </c>
      <c r="B115" s="113" t="s">
        <v>43</v>
      </c>
      <c r="C115" s="267">
        <f>'[3]Sch C'!D123</f>
        <v>8446</v>
      </c>
      <c r="D115" s="267">
        <f>'[3]Sch C'!F123</f>
        <v>0</v>
      </c>
      <c r="E115" s="253">
        <f t="shared" si="22"/>
        <v>8446</v>
      </c>
      <c r="F115" s="174"/>
      <c r="G115" s="177">
        <f t="shared" si="23"/>
        <v>8446</v>
      </c>
      <c r="H115" s="175">
        <f t="shared" si="24"/>
        <v>4.0638414968247405E-3</v>
      </c>
      <c r="J115" s="133"/>
      <c r="K115" s="133"/>
      <c r="M115" s="231">
        <f t="shared" si="25"/>
        <v>0.68907563025210083</v>
      </c>
      <c r="N115" s="237">
        <f>SUMMARY!M115</f>
        <v>0.9707691469213684</v>
      </c>
    </row>
    <row r="116" spans="1:16" s="41" customFormat="1">
      <c r="A116" s="40">
        <v>310</v>
      </c>
      <c r="B116" s="113" t="s">
        <v>57</v>
      </c>
      <c r="C116" s="267">
        <f>'[3]Sch C'!D124</f>
        <v>0</v>
      </c>
      <c r="D116" s="267">
        <f>'[3]Sch C'!F124</f>
        <v>0</v>
      </c>
      <c r="E116" s="253">
        <f t="shared" si="22"/>
        <v>0</v>
      </c>
      <c r="F116" s="177"/>
      <c r="G116" s="177">
        <f t="shared" si="23"/>
        <v>0</v>
      </c>
      <c r="H116" s="175">
        <f t="shared" si="24"/>
        <v>0</v>
      </c>
      <c r="J116" s="133"/>
      <c r="K116" s="133"/>
      <c r="M116" s="231">
        <f t="shared" si="25"/>
        <v>0</v>
      </c>
      <c r="N116" s="237">
        <f>SUMMARY!M116</f>
        <v>4.2074857275216981E-2</v>
      </c>
    </row>
    <row r="117" spans="1:16" s="41" customFormat="1">
      <c r="A117" s="40">
        <v>490</v>
      </c>
      <c r="B117" s="113" t="s">
        <v>301</v>
      </c>
      <c r="C117" s="267">
        <f>'[3]Sch C'!D125</f>
        <v>0</v>
      </c>
      <c r="D117" s="267">
        <f>'[3]Sch C'!F125</f>
        <v>0</v>
      </c>
      <c r="E117" s="253">
        <f t="shared" si="22"/>
        <v>0</v>
      </c>
      <c r="F117" s="177"/>
      <c r="G117" s="177">
        <f t="shared" si="23"/>
        <v>0</v>
      </c>
      <c r="H117" s="175">
        <f t="shared" si="24"/>
        <v>0</v>
      </c>
      <c r="J117" s="133"/>
      <c r="K117" s="133"/>
      <c r="M117" s="231">
        <f t="shared" si="25"/>
        <v>0</v>
      </c>
      <c r="N117" s="237">
        <f>SUMMARY!M117</f>
        <v>1.2489837813778788E-3</v>
      </c>
    </row>
    <row r="118" spans="1:16" s="41" customFormat="1">
      <c r="A118" s="40"/>
      <c r="B118" s="113" t="s">
        <v>60</v>
      </c>
      <c r="C118" s="267">
        <f>SUM(C113:C117)</f>
        <v>8446</v>
      </c>
      <c r="D118" s="267">
        <f>SUM(D113:D117)</f>
        <v>0</v>
      </c>
      <c r="E118" s="177">
        <f>SUM(E113:E117)</f>
        <v>8446</v>
      </c>
      <c r="F118" s="177">
        <f>SUM(F113:F117)</f>
        <v>0</v>
      </c>
      <c r="G118" s="177">
        <f t="shared" si="23"/>
        <v>8446</v>
      </c>
      <c r="H118" s="175">
        <f t="shared" si="24"/>
        <v>4.0638414968247405E-3</v>
      </c>
      <c r="J118" s="133"/>
      <c r="K118" s="133"/>
      <c r="M118" s="231">
        <f t="shared" si="25"/>
        <v>0.68907563025210083</v>
      </c>
      <c r="N118" s="237">
        <f>SUMMARY!M118</f>
        <v>3.4320145427129747</v>
      </c>
      <c r="O118" s="232">
        <f>M118/N118-1</f>
        <v>-0.79922123823304281</v>
      </c>
      <c r="P118" s="172">
        <f>IF(O118&gt;=0.2,0.2,0)</f>
        <v>0</v>
      </c>
    </row>
    <row r="119" spans="1:16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6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6" s="41" customFormat="1">
      <c r="A121" s="127" t="s">
        <v>201</v>
      </c>
      <c r="B121" s="113" t="s">
        <v>227</v>
      </c>
      <c r="C121" s="267">
        <f>'[3]Sch C'!D129</f>
        <v>75907</v>
      </c>
      <c r="D121" s="267">
        <f>'[3]Sch C'!F129</f>
        <v>0</v>
      </c>
      <c r="E121" s="253">
        <f t="shared" ref="E121:E131" si="26">SUM(C121:D121)</f>
        <v>75907</v>
      </c>
      <c r="F121" s="174"/>
      <c r="G121" s="174">
        <f>IF(ISERROR(E121+F121),"",(E121+F121))</f>
        <v>75907</v>
      </c>
      <c r="H121" s="175">
        <f>IF(ISERROR(G121/$G$183),"",(G121/$G$183))</f>
        <v>3.6523089805763152E-2</v>
      </c>
      <c r="J121" s="255">
        <v>2703</v>
      </c>
      <c r="K121" s="255">
        <v>2893.97</v>
      </c>
      <c r="M121" s="231">
        <f t="shared" ref="M121:M131" si="27">IFERROR(G121/G$198,0)</f>
        <v>6.1929509667944851</v>
      </c>
      <c r="N121" s="237">
        <f>SUMMARY!M121</f>
        <v>4.5535256314180739</v>
      </c>
    </row>
    <row r="122" spans="1:16" s="41" customFormat="1">
      <c r="A122" s="127" t="s">
        <v>228</v>
      </c>
      <c r="B122" s="113" t="s">
        <v>229</v>
      </c>
      <c r="C122" s="267">
        <f>'[3]Sch C'!D130</f>
        <v>0</v>
      </c>
      <c r="D122" s="267">
        <f>'[3]Sch C'!F130</f>
        <v>8438</v>
      </c>
      <c r="E122" s="253">
        <f t="shared" si="26"/>
        <v>8438</v>
      </c>
      <c r="F122" s="174"/>
      <c r="G122" s="174">
        <f t="shared" ref="G122:G131" si="28">IF(ISERROR(E122+F122),"",(E122+F122))</f>
        <v>8438</v>
      </c>
      <c r="H122" s="175">
        <f t="shared" ref="H122:H131" si="29">IF(ISERROR(G122/$G$183),"",(G122/$G$183))</f>
        <v>4.0599922507941226E-3</v>
      </c>
      <c r="J122" s="133"/>
      <c r="K122" s="133"/>
      <c r="M122" s="231">
        <f t="shared" si="27"/>
        <v>0.68842294199233089</v>
      </c>
      <c r="N122" s="237">
        <f>SUMMARY!M122</f>
        <v>0.37552059914887431</v>
      </c>
    </row>
    <row r="123" spans="1:16" s="41" customFormat="1">
      <c r="A123" s="127" t="s">
        <v>202</v>
      </c>
      <c r="B123" s="113" t="s">
        <v>230</v>
      </c>
      <c r="C123" s="267">
        <f>'[3]Sch C'!D131</f>
        <v>50974</v>
      </c>
      <c r="D123" s="267">
        <f>'[3]Sch C'!F131</f>
        <v>0</v>
      </c>
      <c r="E123" s="253">
        <f t="shared" si="26"/>
        <v>50974</v>
      </c>
      <c r="F123" s="174"/>
      <c r="G123" s="174">
        <f t="shared" si="28"/>
        <v>50974</v>
      </c>
      <c r="H123" s="175">
        <f t="shared" si="29"/>
        <v>2.4526433395588954E-2</v>
      </c>
      <c r="J123" s="255">
        <v>4445.5</v>
      </c>
      <c r="K123" s="255">
        <v>4520.9799999999996</v>
      </c>
      <c r="M123" s="231">
        <f t="shared" si="27"/>
        <v>4.1587664191890346</v>
      </c>
      <c r="N123" s="237">
        <f>SUMMARY!M123</f>
        <v>20.426397522016178</v>
      </c>
    </row>
    <row r="124" spans="1:16" s="41" customFormat="1">
      <c r="A124" s="127" t="s">
        <v>231</v>
      </c>
      <c r="B124" s="113" t="s">
        <v>232</v>
      </c>
      <c r="C124" s="267">
        <f>'[3]Sch C'!D132</f>
        <v>0</v>
      </c>
      <c r="D124" s="267">
        <f>'[3]Sch C'!F132</f>
        <v>5667</v>
      </c>
      <c r="E124" s="253">
        <f t="shared" si="26"/>
        <v>5667</v>
      </c>
      <c r="F124" s="174"/>
      <c r="G124" s="174">
        <f t="shared" si="28"/>
        <v>5667</v>
      </c>
      <c r="H124" s="175">
        <f t="shared" si="29"/>
        <v>2.726709656938883E-3</v>
      </c>
      <c r="J124" s="133"/>
      <c r="K124" s="133"/>
      <c r="M124" s="231">
        <f t="shared" si="27"/>
        <v>0.46234804601452234</v>
      </c>
      <c r="N124" s="237">
        <f>SUMMARY!M124</f>
        <v>3.7333012685133462</v>
      </c>
    </row>
    <row r="125" spans="1:16" s="41" customFormat="1">
      <c r="A125" s="127" t="s">
        <v>149</v>
      </c>
      <c r="B125" s="113" t="s">
        <v>150</v>
      </c>
      <c r="C125" s="267">
        <f>'[3]Sch C'!D133</f>
        <v>0</v>
      </c>
      <c r="D125" s="267">
        <f>'[3]Sch C'!F133</f>
        <v>0</v>
      </c>
      <c r="E125" s="253">
        <f t="shared" si="26"/>
        <v>0</v>
      </c>
      <c r="F125" s="174"/>
      <c r="G125" s="174">
        <f t="shared" si="28"/>
        <v>0</v>
      </c>
      <c r="H125" s="175">
        <f t="shared" si="29"/>
        <v>0</v>
      </c>
      <c r="J125" s="255">
        <v>0</v>
      </c>
      <c r="K125" s="255">
        <v>0</v>
      </c>
      <c r="M125" s="231">
        <f t="shared" si="27"/>
        <v>0</v>
      </c>
      <c r="N125" s="237">
        <f>SUMMARY!M125</f>
        <v>0.23602473442063049</v>
      </c>
    </row>
    <row r="126" spans="1:16" s="41" customFormat="1">
      <c r="A126" s="40">
        <v>110</v>
      </c>
      <c r="B126" s="41" t="s">
        <v>69</v>
      </c>
      <c r="C126" s="267">
        <f>'[3]Sch C'!D134</f>
        <v>8822</v>
      </c>
      <c r="D126" s="267">
        <f>'[3]Sch C'!F134</f>
        <v>0</v>
      </c>
      <c r="E126" s="253">
        <f t="shared" si="26"/>
        <v>8822</v>
      </c>
      <c r="F126" s="174"/>
      <c r="G126" s="174">
        <f t="shared" si="28"/>
        <v>8822</v>
      </c>
      <c r="H126" s="175">
        <f t="shared" si="29"/>
        <v>4.2447560602637772E-3</v>
      </c>
      <c r="J126" s="133"/>
      <c r="K126" s="133"/>
      <c r="M126" s="231">
        <f t="shared" si="27"/>
        <v>0.71975197846128747</v>
      </c>
      <c r="N126" s="237">
        <f>SUMMARY!M126</f>
        <v>1.7813900962398777</v>
      </c>
    </row>
    <row r="127" spans="1:16" s="41" customFormat="1">
      <c r="A127" s="40">
        <v>111</v>
      </c>
      <c r="B127" s="113" t="s">
        <v>107</v>
      </c>
      <c r="C127" s="267">
        <f>'[3]Sch C'!D135</f>
        <v>0</v>
      </c>
      <c r="D127" s="267">
        <f>'[3]Sch C'!F135</f>
        <v>0</v>
      </c>
      <c r="E127" s="253">
        <f t="shared" si="26"/>
        <v>0</v>
      </c>
      <c r="F127" s="174"/>
      <c r="G127" s="174">
        <f t="shared" si="28"/>
        <v>0</v>
      </c>
      <c r="H127" s="175">
        <f t="shared" si="29"/>
        <v>0</v>
      </c>
      <c r="J127" s="133"/>
      <c r="K127" s="133"/>
      <c r="M127" s="231">
        <f t="shared" si="27"/>
        <v>0</v>
      </c>
      <c r="N127" s="237">
        <f>SUMMARY!M127</f>
        <v>1.0927472647255188E-2</v>
      </c>
    </row>
    <row r="128" spans="1:16" s="41" customFormat="1">
      <c r="A128" s="40">
        <v>230</v>
      </c>
      <c r="B128" s="113" t="s">
        <v>233</v>
      </c>
      <c r="C128" s="267">
        <f>'[3]Sch C'!D136</f>
        <v>0</v>
      </c>
      <c r="D128" s="267">
        <f>'[3]Sch C'!F136</f>
        <v>0</v>
      </c>
      <c r="E128" s="253">
        <f t="shared" si="26"/>
        <v>0</v>
      </c>
      <c r="F128" s="174"/>
      <c r="G128" s="174">
        <f t="shared" si="28"/>
        <v>0</v>
      </c>
      <c r="H128" s="175">
        <f t="shared" si="29"/>
        <v>0</v>
      </c>
      <c r="J128" s="133"/>
      <c r="K128" s="133"/>
      <c r="M128" s="231">
        <f t="shared" si="27"/>
        <v>0</v>
      </c>
      <c r="N128" s="237">
        <f>SUMMARY!M128</f>
        <v>2.802083759123259E-3</v>
      </c>
    </row>
    <row r="129" spans="1:16" s="41" customFormat="1">
      <c r="A129" s="40">
        <v>310</v>
      </c>
      <c r="B129" s="113" t="s">
        <v>77</v>
      </c>
      <c r="C129" s="267">
        <f>'[3]Sch C'!D137</f>
        <v>14912</v>
      </c>
      <c r="D129" s="267">
        <f>'[3]Sch C'!F137</f>
        <v>0</v>
      </c>
      <c r="E129" s="253">
        <f t="shared" si="26"/>
        <v>14912</v>
      </c>
      <c r="F129" s="174"/>
      <c r="G129" s="174">
        <f t="shared" si="28"/>
        <v>14912</v>
      </c>
      <c r="H129" s="175">
        <f t="shared" si="29"/>
        <v>7.1749946010715758E-3</v>
      </c>
      <c r="J129" s="133"/>
      <c r="K129" s="133"/>
      <c r="M129" s="231">
        <f t="shared" si="27"/>
        <v>1.2166109162111447</v>
      </c>
      <c r="N129" s="237">
        <f>SUMMARY!M129</f>
        <v>1.5442435472956095</v>
      </c>
    </row>
    <row r="130" spans="1:16" s="41" customFormat="1">
      <c r="A130" s="40">
        <v>330</v>
      </c>
      <c r="B130" s="113" t="s">
        <v>311</v>
      </c>
      <c r="C130" s="267">
        <f>'[3]Sch C'!D138</f>
        <v>0</v>
      </c>
      <c r="D130" s="267">
        <f>'[3]Sch C'!F138</f>
        <v>0</v>
      </c>
      <c r="E130" s="253">
        <f t="shared" si="26"/>
        <v>0</v>
      </c>
      <c r="F130" s="174"/>
      <c r="G130" s="174">
        <f t="shared" si="28"/>
        <v>0</v>
      </c>
      <c r="H130" s="175">
        <f t="shared" si="29"/>
        <v>0</v>
      </c>
      <c r="J130" s="133"/>
      <c r="K130" s="133"/>
      <c r="M130" s="231">
        <f t="shared" si="27"/>
        <v>0</v>
      </c>
      <c r="N130" s="237">
        <f>SUMMARY!M130</f>
        <v>9.9918702510230314E-2</v>
      </c>
    </row>
    <row r="131" spans="1:16" s="41" customFormat="1">
      <c r="A131" s="40">
        <v>390</v>
      </c>
      <c r="B131" s="113" t="s">
        <v>70</v>
      </c>
      <c r="C131" s="267">
        <f>'[3]Sch C'!D139</f>
        <v>0</v>
      </c>
      <c r="D131" s="267">
        <f>'[3]Sch C'!F139</f>
        <v>0</v>
      </c>
      <c r="E131" s="253">
        <f t="shared" si="26"/>
        <v>0</v>
      </c>
      <c r="F131" s="174">
        <v>0</v>
      </c>
      <c r="G131" s="174">
        <f t="shared" si="28"/>
        <v>0</v>
      </c>
      <c r="H131" s="175">
        <f t="shared" si="29"/>
        <v>0</v>
      </c>
      <c r="J131" s="133"/>
      <c r="K131" s="133"/>
      <c r="M131" s="231">
        <f t="shared" si="27"/>
        <v>0</v>
      </c>
      <c r="N131" s="237">
        <f>SUMMARY!M131</f>
        <v>3.731441236448526E-2</v>
      </c>
    </row>
    <row r="132" spans="1:16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6" s="41" customFormat="1">
      <c r="A133" s="40" t="s">
        <v>325</v>
      </c>
      <c r="B133" s="40" t="s">
        <v>235</v>
      </c>
      <c r="C133" s="267">
        <f>'[3]Sch C'!D141</f>
        <v>0</v>
      </c>
      <c r="D133" s="267">
        <f>'[3]Sch C'!F141</f>
        <v>0</v>
      </c>
      <c r="E133" s="253">
        <f t="shared" ref="E133:E138" si="30">SUM(C133:D133)</f>
        <v>0</v>
      </c>
      <c r="F133" s="177"/>
      <c r="G133" s="177">
        <f>IF(ISERROR(E133+F133)," ",(E133+F133))</f>
        <v>0</v>
      </c>
      <c r="H133" s="175">
        <f t="shared" ref="H133:H139" si="31">IF(ISERROR(G133/$G$183),"",(G133/$G$183))</f>
        <v>0</v>
      </c>
      <c r="J133" s="133"/>
      <c r="K133" s="133"/>
      <c r="M133" s="231">
        <f t="shared" ref="M133:M139" si="32">IFERROR(G133/G$198,0)</f>
        <v>0</v>
      </c>
      <c r="N133" s="237">
        <f>SUMMARY!M133</f>
        <v>0</v>
      </c>
    </row>
    <row r="134" spans="1:16" s="41" customFormat="1">
      <c r="A134" s="40" t="s">
        <v>326</v>
      </c>
      <c r="B134" s="40" t="s">
        <v>236</v>
      </c>
      <c r="C134" s="267">
        <f>'[3]Sch C'!D142</f>
        <v>0</v>
      </c>
      <c r="D134" s="267">
        <f>'[3]Sch C'!F142</f>
        <v>0</v>
      </c>
      <c r="E134" s="253">
        <f t="shared" si="30"/>
        <v>0</v>
      </c>
      <c r="F134" s="177"/>
      <c r="G134" s="177">
        <f t="shared" ref="G134:G139" si="33">IF(ISERROR(E134+F134),"",(E134+F134))</f>
        <v>0</v>
      </c>
      <c r="H134" s="175">
        <f t="shared" si="31"/>
        <v>0</v>
      </c>
      <c r="J134" s="133"/>
      <c r="K134" s="133"/>
      <c r="M134" s="231">
        <f t="shared" si="32"/>
        <v>0</v>
      </c>
      <c r="N134" s="237">
        <f>SUMMARY!M134</f>
        <v>0</v>
      </c>
    </row>
    <row r="135" spans="1:16" s="41" customFormat="1">
      <c r="A135" s="40" t="s">
        <v>327</v>
      </c>
      <c r="B135" s="40" t="s">
        <v>237</v>
      </c>
      <c r="C135" s="267">
        <f>'[3]Sch C'!D143</f>
        <v>0</v>
      </c>
      <c r="D135" s="267">
        <f>'[3]Sch C'!F143</f>
        <v>0</v>
      </c>
      <c r="E135" s="253">
        <f t="shared" si="30"/>
        <v>0</v>
      </c>
      <c r="F135" s="177"/>
      <c r="G135" s="177">
        <f t="shared" si="33"/>
        <v>0</v>
      </c>
      <c r="H135" s="175">
        <f t="shared" si="31"/>
        <v>0</v>
      </c>
      <c r="J135" s="133"/>
      <c r="K135" s="133"/>
      <c r="M135" s="231">
        <f t="shared" si="32"/>
        <v>0</v>
      </c>
      <c r="N135" s="237">
        <f>SUMMARY!M135</f>
        <v>0</v>
      </c>
    </row>
    <row r="136" spans="1:16" s="41" customFormat="1">
      <c r="A136" s="40" t="s">
        <v>328</v>
      </c>
      <c r="B136" s="40" t="s">
        <v>238</v>
      </c>
      <c r="C136" s="267">
        <f>'[3]Sch C'!D144</f>
        <v>0</v>
      </c>
      <c r="D136" s="267">
        <f>'[3]Sch C'!F144</f>
        <v>0</v>
      </c>
      <c r="E136" s="253">
        <f t="shared" si="30"/>
        <v>0</v>
      </c>
      <c r="F136" s="177"/>
      <c r="G136" s="177">
        <f t="shared" si="33"/>
        <v>0</v>
      </c>
      <c r="H136" s="175">
        <f t="shared" si="31"/>
        <v>0</v>
      </c>
      <c r="J136" s="133"/>
      <c r="K136" s="133"/>
      <c r="M136" s="231">
        <f t="shared" si="32"/>
        <v>0</v>
      </c>
      <c r="N136" s="237">
        <f>SUMMARY!M136</f>
        <v>1.1354398012526172E-3</v>
      </c>
    </row>
    <row r="137" spans="1:16" s="41" customFormat="1">
      <c r="A137" s="40" t="s">
        <v>351</v>
      </c>
      <c r="B137" s="40" t="s">
        <v>239</v>
      </c>
      <c r="C137" s="267">
        <f>'[3]Sch C'!D145</f>
        <v>0</v>
      </c>
      <c r="D137" s="267">
        <f>'[3]Sch C'!F145</f>
        <v>0</v>
      </c>
      <c r="E137" s="253">
        <f t="shared" si="30"/>
        <v>0</v>
      </c>
      <c r="F137" s="177"/>
      <c r="G137" s="177">
        <f t="shared" si="33"/>
        <v>0</v>
      </c>
      <c r="H137" s="175">
        <f t="shared" si="31"/>
        <v>0</v>
      </c>
      <c r="J137" s="133"/>
      <c r="K137" s="133"/>
      <c r="M137" s="231">
        <f t="shared" si="32"/>
        <v>0</v>
      </c>
      <c r="N137" s="237">
        <f>SUMMARY!M137</f>
        <v>3.7850567038636746E-3</v>
      </c>
    </row>
    <row r="138" spans="1:16" s="41" customFormat="1">
      <c r="A138" s="40">
        <v>490</v>
      </c>
      <c r="B138" s="113" t="s">
        <v>301</v>
      </c>
      <c r="C138" s="267">
        <f>'[3]Sch C'!D146</f>
        <v>0</v>
      </c>
      <c r="D138" s="267">
        <f>'[3]Sch C'!F146</f>
        <v>0</v>
      </c>
      <c r="E138" s="253">
        <f t="shared" si="30"/>
        <v>0</v>
      </c>
      <c r="F138" s="177"/>
      <c r="G138" s="177">
        <f>IF(ISERROR(E138+F138),"",(E138+F138))</f>
        <v>0</v>
      </c>
      <c r="H138" s="175">
        <f t="shared" si="31"/>
        <v>0</v>
      </c>
      <c r="J138" s="133"/>
      <c r="K138" s="133"/>
      <c r="M138" s="231">
        <f t="shared" si="32"/>
        <v>0</v>
      </c>
      <c r="N138" s="237">
        <f>SUMMARY!M138</f>
        <v>0.12069725087315321</v>
      </c>
    </row>
    <row r="139" spans="1:16" s="41" customFormat="1">
      <c r="A139" s="40"/>
      <c r="B139" s="113" t="s">
        <v>71</v>
      </c>
      <c r="C139" s="267">
        <f>SUM(C121:C138)</f>
        <v>150615</v>
      </c>
      <c r="D139" s="267">
        <f>SUM(D121:D138)</f>
        <v>14105</v>
      </c>
      <c r="E139" s="176">
        <f>SUM(E121:E138)</f>
        <v>164720</v>
      </c>
      <c r="F139" s="176">
        <f>SUM(F121:F138)</f>
        <v>0</v>
      </c>
      <c r="G139" s="177">
        <f t="shared" si="33"/>
        <v>164720</v>
      </c>
      <c r="H139" s="175">
        <f t="shared" si="31"/>
        <v>7.925597577042047E-2</v>
      </c>
      <c r="J139" s="133"/>
      <c r="K139" s="133"/>
      <c r="M139" s="231">
        <f t="shared" si="32"/>
        <v>13.438851268662805</v>
      </c>
      <c r="N139" s="237">
        <f>SUMMARY!M139</f>
        <v>32.92698381771195</v>
      </c>
      <c r="O139" s="232">
        <f>M139/N139-1</f>
        <v>-0.59185902531911128</v>
      </c>
      <c r="P139" s="172">
        <f>IF(O139&gt;=0.2,1.6,0)</f>
        <v>0</v>
      </c>
    </row>
    <row r="140" spans="1:16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6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6" s="41" customFormat="1">
      <c r="A142" s="127" t="s">
        <v>201</v>
      </c>
      <c r="B142" s="113" t="s">
        <v>73</v>
      </c>
      <c r="C142" s="267">
        <f>'[3]Sch C'!D150</f>
        <v>0</v>
      </c>
      <c r="D142" s="267">
        <f>'[3]Sch C'!F150</f>
        <v>0</v>
      </c>
      <c r="E142" s="253">
        <f t="shared" ref="E142:E146" si="34">SUM(C142:D142)</f>
        <v>0</v>
      </c>
      <c r="F142" s="174"/>
      <c r="G142" s="174">
        <f t="shared" ref="G142:G147" si="35">IF(ISERROR(E142+F142),"",(E142+F142))</f>
        <v>0</v>
      </c>
      <c r="H142" s="175">
        <f t="shared" ref="H142:H147" si="36">IF(ISERROR(G142/$G$183),"",(G142/$G$183))</f>
        <v>0</v>
      </c>
      <c r="J142" s="255">
        <v>0</v>
      </c>
      <c r="K142" s="255">
        <v>0</v>
      </c>
      <c r="M142" s="231">
        <f t="shared" ref="M142:M147" si="37">IFERROR(G142/G$198,0)</f>
        <v>0</v>
      </c>
      <c r="N142" s="237">
        <f>SUMMARY!M142</f>
        <v>3.3195038128068526</v>
      </c>
    </row>
    <row r="143" spans="1:16" s="41" customFormat="1">
      <c r="A143" s="127" t="s">
        <v>202</v>
      </c>
      <c r="B143" s="113" t="s">
        <v>23</v>
      </c>
      <c r="C143" s="267">
        <f>'[3]Sch C'!D151</f>
        <v>0</v>
      </c>
      <c r="D143" s="267">
        <f>'[3]Sch C'!F151</f>
        <v>0</v>
      </c>
      <c r="E143" s="253">
        <f t="shared" si="34"/>
        <v>0</v>
      </c>
      <c r="F143" s="177"/>
      <c r="G143" s="177">
        <f t="shared" si="35"/>
        <v>0</v>
      </c>
      <c r="H143" s="175">
        <f t="shared" si="36"/>
        <v>0</v>
      </c>
      <c r="J143" s="133"/>
      <c r="K143" s="133"/>
      <c r="M143" s="231">
        <f t="shared" si="37"/>
        <v>0</v>
      </c>
      <c r="N143" s="237">
        <f>SUMMARY!M143</f>
        <v>0.67458000081751668</v>
      </c>
    </row>
    <row r="144" spans="1:16" s="41" customFormat="1">
      <c r="A144" s="127">
        <v>110</v>
      </c>
      <c r="B144" s="113" t="s">
        <v>258</v>
      </c>
      <c r="C144" s="267">
        <f>'[3]Sch C'!D152</f>
        <v>0</v>
      </c>
      <c r="D144" s="267">
        <f>'[3]Sch C'!F152</f>
        <v>0</v>
      </c>
      <c r="E144" s="253">
        <f t="shared" si="34"/>
        <v>0</v>
      </c>
      <c r="F144" s="177"/>
      <c r="G144" s="177">
        <f t="shared" si="35"/>
        <v>0</v>
      </c>
      <c r="H144" s="175">
        <f t="shared" si="36"/>
        <v>0</v>
      </c>
      <c r="J144" s="133"/>
      <c r="K144" s="133"/>
      <c r="M144" s="231">
        <f t="shared" si="37"/>
        <v>0</v>
      </c>
      <c r="N144" s="237">
        <f>SUMMARY!M144</f>
        <v>0.19288769592013771</v>
      </c>
    </row>
    <row r="145" spans="1:16" s="41" customFormat="1">
      <c r="A145" s="127" t="s">
        <v>241</v>
      </c>
      <c r="B145" s="113" t="s">
        <v>77</v>
      </c>
      <c r="C145" s="267">
        <f>'[3]Sch C'!D153</f>
        <v>0</v>
      </c>
      <c r="D145" s="267">
        <f>'[3]Sch C'!F153</f>
        <v>0</v>
      </c>
      <c r="E145" s="253">
        <f t="shared" si="34"/>
        <v>0</v>
      </c>
      <c r="F145" s="177"/>
      <c r="G145" s="177">
        <f t="shared" si="35"/>
        <v>0</v>
      </c>
      <c r="H145" s="175">
        <f t="shared" si="36"/>
        <v>0</v>
      </c>
      <c r="J145" s="133"/>
      <c r="K145" s="133"/>
      <c r="M145" s="231">
        <f t="shared" si="37"/>
        <v>0</v>
      </c>
      <c r="N145" s="237">
        <f>SUMMARY!M145</f>
        <v>0.1348362014542713</v>
      </c>
    </row>
    <row r="146" spans="1:16" s="41" customFormat="1">
      <c r="A146" s="127" t="s">
        <v>242</v>
      </c>
      <c r="B146" s="113" t="s">
        <v>301</v>
      </c>
      <c r="C146" s="267">
        <f>'[3]Sch C'!D154</f>
        <v>5499</v>
      </c>
      <c r="D146" s="267">
        <f>'[3]Sch C'!F154</f>
        <v>0</v>
      </c>
      <c r="E146" s="253">
        <f t="shared" si="34"/>
        <v>5499</v>
      </c>
      <c r="F146" s="177"/>
      <c r="G146" s="177">
        <f t="shared" si="35"/>
        <v>5499</v>
      </c>
      <c r="H146" s="175">
        <f t="shared" si="36"/>
        <v>2.6458754902959091E-3</v>
      </c>
      <c r="J146" s="133"/>
      <c r="K146" s="133"/>
      <c r="M146" s="231">
        <f t="shared" si="37"/>
        <v>0.44864159255935382</v>
      </c>
      <c r="N146" s="237">
        <f>SUMMARY!M146</f>
        <v>0.22358626390346037</v>
      </c>
    </row>
    <row r="147" spans="1:16" s="41" customFormat="1">
      <c r="A147" s="40"/>
      <c r="B147" s="113" t="s">
        <v>243</v>
      </c>
      <c r="C147" s="267">
        <f>SUM(C142:C146)</f>
        <v>5499</v>
      </c>
      <c r="D147" s="267">
        <f>SUM(D142:D146)</f>
        <v>0</v>
      </c>
      <c r="E147" s="177">
        <f>SUM(E142:E146)</f>
        <v>5499</v>
      </c>
      <c r="F147" s="177">
        <f>SUM(F142:F146)</f>
        <v>0</v>
      </c>
      <c r="G147" s="177">
        <f t="shared" si="35"/>
        <v>5499</v>
      </c>
      <c r="H147" s="198">
        <f t="shared" si="36"/>
        <v>2.6458754902959091E-3</v>
      </c>
      <c r="J147" s="133"/>
      <c r="K147" s="133"/>
      <c r="M147" s="231">
        <f t="shared" si="37"/>
        <v>0.44864159255935382</v>
      </c>
      <c r="N147" s="237">
        <f>SUMMARY!M147</f>
        <v>4.5453939749022387</v>
      </c>
      <c r="O147" s="232">
        <f>M147/N147-1</f>
        <v>-0.90129753437511362</v>
      </c>
      <c r="P147" s="172">
        <f>IF(O147&gt;=0.2,0.3,0)</f>
        <v>0</v>
      </c>
    </row>
    <row r="148" spans="1:16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6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6" s="41" customFormat="1">
      <c r="A150" s="127" t="s">
        <v>201</v>
      </c>
      <c r="B150" s="113" t="s">
        <v>40</v>
      </c>
      <c r="C150" s="267">
        <f>'[3]Sch C'!D158</f>
        <v>643892</v>
      </c>
      <c r="D150" s="267">
        <f>'[3]Sch C'!F158</f>
        <v>0</v>
      </c>
      <c r="E150" s="253">
        <f t="shared" ref="E150:E163" si="38">SUM(C150:D150)</f>
        <v>643892</v>
      </c>
      <c r="F150" s="177"/>
      <c r="G150" s="177">
        <f>IF(ISERROR(E150+F150),"",(E150+F150))</f>
        <v>643892</v>
      </c>
      <c r="H150" s="175">
        <f>IF(ISERROR(G150/$G$183),"",(G150/$G$183))</f>
        <v>0.30981234064331942</v>
      </c>
      <c r="J150" s="255">
        <v>46073.25</v>
      </c>
      <c r="K150" s="255">
        <v>48970.1</v>
      </c>
      <c r="M150" s="231">
        <f t="shared" ref="M150:M164" si="39">IFERROR(G150/G$198,0)</f>
        <v>52.532593619972261</v>
      </c>
      <c r="N150" s="237">
        <f>SUMMARY!M150</f>
        <v>36.736125288969433</v>
      </c>
    </row>
    <row r="151" spans="1:16" s="41" customFormat="1">
      <c r="A151" s="127" t="s">
        <v>202</v>
      </c>
      <c r="B151" s="113" t="s">
        <v>76</v>
      </c>
      <c r="C151" s="267">
        <f>'[3]Sch C'!D159</f>
        <v>0</v>
      </c>
      <c r="D151" s="267">
        <f>'[3]Sch C'!F159</f>
        <v>71580</v>
      </c>
      <c r="E151" s="253">
        <f t="shared" si="38"/>
        <v>71580</v>
      </c>
      <c r="F151" s="177"/>
      <c r="G151" s="177">
        <f>IF(ISERROR(E151+F151),"",(E151+F151))</f>
        <v>71580</v>
      </c>
      <c r="H151" s="175">
        <f>IF(ISERROR(G151/$G$183),"",(G151/$G$183))</f>
        <v>3.4441128858952751E-2</v>
      </c>
      <c r="J151" s="133"/>
      <c r="K151" s="133"/>
      <c r="M151" s="231">
        <f t="shared" si="39"/>
        <v>5.8399282042914251</v>
      </c>
      <c r="N151" s="237">
        <f>SUMMARY!M151</f>
        <v>6.0365011649612361</v>
      </c>
    </row>
    <row r="152" spans="1:16" s="41" customFormat="1">
      <c r="A152" s="127">
        <v>110</v>
      </c>
      <c r="B152" s="113" t="s">
        <v>331</v>
      </c>
      <c r="C152" s="267">
        <f>'[3]Sch C'!D160</f>
        <v>0</v>
      </c>
      <c r="D152" s="267">
        <f>'[3]Sch C'!F160</f>
        <v>0</v>
      </c>
      <c r="E152" s="253">
        <f t="shared" si="38"/>
        <v>0</v>
      </c>
      <c r="F152" s="177"/>
      <c r="G152" s="177">
        <f t="shared" ref="G152:G163" si="40">IF(ISERROR(E152+F152),"",(E152+F152))</f>
        <v>0</v>
      </c>
      <c r="H152" s="175">
        <f t="shared" ref="H152:H163" si="41">IF(ISERROR(G152/$G$183),"",(G152/$G$183))</f>
        <v>0</v>
      </c>
      <c r="J152" s="133"/>
      <c r="K152" s="133"/>
      <c r="M152" s="231">
        <f t="shared" si="39"/>
        <v>0</v>
      </c>
      <c r="N152" s="237">
        <f>SUMMARY!M152</f>
        <v>0.29206527416329442</v>
      </c>
    </row>
    <row r="153" spans="1:16" s="41" customFormat="1">
      <c r="A153" s="40">
        <v>310</v>
      </c>
      <c r="B153" s="113" t="s">
        <v>77</v>
      </c>
      <c r="C153" s="267">
        <f>'[3]Sch C'!D161</f>
        <v>0</v>
      </c>
      <c r="D153" s="267">
        <f>'[3]Sch C'!F161</f>
        <v>0</v>
      </c>
      <c r="E153" s="253">
        <f t="shared" si="38"/>
        <v>0</v>
      </c>
      <c r="F153" s="177"/>
      <c r="G153" s="177">
        <f t="shared" si="40"/>
        <v>0</v>
      </c>
      <c r="H153" s="175">
        <f t="shared" si="41"/>
        <v>0</v>
      </c>
      <c r="J153" s="200"/>
      <c r="K153" s="200"/>
      <c r="M153" s="231">
        <f t="shared" si="39"/>
        <v>0</v>
      </c>
      <c r="N153" s="237">
        <f>SUMMARY!M153</f>
        <v>0.26431149201331644</v>
      </c>
    </row>
    <row r="154" spans="1:16" s="41" customFormat="1">
      <c r="A154" s="40">
        <v>313</v>
      </c>
      <c r="B154" s="113" t="s">
        <v>78</v>
      </c>
      <c r="C154" s="267">
        <f>'[3]Sch C'!D162</f>
        <v>1350</v>
      </c>
      <c r="D154" s="267">
        <f>'[3]Sch C'!F162</f>
        <v>0</v>
      </c>
      <c r="E154" s="253">
        <f t="shared" si="38"/>
        <v>1350</v>
      </c>
      <c r="F154" s="177"/>
      <c r="G154" s="177">
        <f t="shared" si="40"/>
        <v>1350</v>
      </c>
      <c r="H154" s="175">
        <f t="shared" si="41"/>
        <v>6.4956026766675343E-4</v>
      </c>
      <c r="J154" s="200"/>
      <c r="K154" s="200"/>
      <c r="M154" s="231">
        <f t="shared" si="39"/>
        <v>0.11014114383617525</v>
      </c>
      <c r="N154" s="237">
        <f>SUMMARY!M154</f>
        <v>0.19712143301586438</v>
      </c>
    </row>
    <row r="155" spans="1:16" s="41" customFormat="1">
      <c r="A155" s="40">
        <v>314</v>
      </c>
      <c r="B155" s="113" t="s">
        <v>79</v>
      </c>
      <c r="C155" s="267">
        <f>'[3]Sch C'!D163</f>
        <v>300</v>
      </c>
      <c r="D155" s="267">
        <f>'[3]Sch C'!F163</f>
        <v>0</v>
      </c>
      <c r="E155" s="253">
        <f t="shared" si="38"/>
        <v>300</v>
      </c>
      <c r="F155" s="177"/>
      <c r="G155" s="177">
        <f t="shared" si="40"/>
        <v>300</v>
      </c>
      <c r="H155" s="175">
        <f t="shared" si="41"/>
        <v>1.4434672614816742E-4</v>
      </c>
      <c r="J155" s="200"/>
      <c r="K155" s="200"/>
      <c r="M155" s="231">
        <f t="shared" si="39"/>
        <v>2.4475809741372277E-2</v>
      </c>
      <c r="N155" s="237">
        <f>SUMMARY!M155</f>
        <v>0.1314975542626681</v>
      </c>
    </row>
    <row r="156" spans="1:16" s="41" customFormat="1">
      <c r="A156" s="40">
        <v>315</v>
      </c>
      <c r="B156" s="113" t="s">
        <v>80</v>
      </c>
      <c r="C156" s="267">
        <f>'[3]Sch C'!D164</f>
        <v>0</v>
      </c>
      <c r="D156" s="267">
        <f>'[3]Sch C'!F164</f>
        <v>0</v>
      </c>
      <c r="E156" s="253">
        <f t="shared" si="38"/>
        <v>0</v>
      </c>
      <c r="F156" s="177"/>
      <c r="G156" s="177">
        <f t="shared" si="40"/>
        <v>0</v>
      </c>
      <c r="H156" s="175">
        <f t="shared" si="41"/>
        <v>0</v>
      </c>
      <c r="J156" s="200"/>
      <c r="K156" s="200"/>
      <c r="M156" s="231">
        <f t="shared" si="39"/>
        <v>0</v>
      </c>
      <c r="N156" s="237">
        <f>SUMMARY!M156</f>
        <v>1.5587317591595928E-2</v>
      </c>
    </row>
    <row r="157" spans="1:16" s="41" customFormat="1">
      <c r="A157" s="40">
        <v>316</v>
      </c>
      <c r="B157" s="113" t="s">
        <v>81</v>
      </c>
      <c r="C157" s="267">
        <f>'[3]Sch C'!D165</f>
        <v>1710</v>
      </c>
      <c r="D157" s="267">
        <f>'[3]Sch C'!F165</f>
        <v>0</v>
      </c>
      <c r="E157" s="253">
        <f t="shared" si="38"/>
        <v>1710</v>
      </c>
      <c r="F157" s="177"/>
      <c r="G157" s="177">
        <f t="shared" si="40"/>
        <v>1710</v>
      </c>
      <c r="H157" s="175">
        <f t="shared" si="41"/>
        <v>8.2277633904455437E-4</v>
      </c>
      <c r="J157" s="200"/>
      <c r="K157" s="200"/>
      <c r="M157" s="231">
        <f t="shared" si="39"/>
        <v>0.13951211552582199</v>
      </c>
      <c r="N157" s="237">
        <f>SUMMARY!M157</f>
        <v>0.15464235917140146</v>
      </c>
    </row>
    <row r="158" spans="1:16" s="41" customFormat="1">
      <c r="A158" s="40">
        <v>317</v>
      </c>
      <c r="B158" s="113" t="s">
        <v>82</v>
      </c>
      <c r="C158" s="267">
        <f>'[3]Sch C'!D166</f>
        <v>5050</v>
      </c>
      <c r="D158" s="267">
        <f>'[3]Sch C'!F166</f>
        <v>0</v>
      </c>
      <c r="E158" s="253">
        <f t="shared" si="38"/>
        <v>5050</v>
      </c>
      <c r="F158" s="177"/>
      <c r="G158" s="177">
        <f t="shared" si="40"/>
        <v>5050</v>
      </c>
      <c r="H158" s="175">
        <f t="shared" si="41"/>
        <v>2.4298365568274851E-3</v>
      </c>
      <c r="J158" s="200"/>
      <c r="K158" s="200"/>
      <c r="M158" s="231">
        <f t="shared" si="39"/>
        <v>0.41200946397976668</v>
      </c>
      <c r="N158" s="237">
        <f>SUMMARY!M158</f>
        <v>0.15845970778321275</v>
      </c>
    </row>
    <row r="159" spans="1:16" s="41" customFormat="1">
      <c r="A159" s="40">
        <v>318</v>
      </c>
      <c r="B159" s="113" t="s">
        <v>179</v>
      </c>
      <c r="C159" s="267">
        <f>'[3]Sch C'!D167</f>
        <v>217607</v>
      </c>
      <c r="D159" s="267">
        <f>'[3]Sch C'!F167</f>
        <v>0</v>
      </c>
      <c r="E159" s="253">
        <f t="shared" si="38"/>
        <v>217607</v>
      </c>
      <c r="F159" s="177"/>
      <c r="G159" s="177">
        <f t="shared" si="40"/>
        <v>217607</v>
      </c>
      <c r="H159" s="175">
        <f t="shared" si="41"/>
        <v>0.1047028601230809</v>
      </c>
      <c r="J159" s="200"/>
      <c r="K159" s="200"/>
      <c r="M159" s="231">
        <f t="shared" si="39"/>
        <v>17.753691767969325</v>
      </c>
      <c r="N159" s="237">
        <f>SUMMARY!M159</f>
        <v>10.207996493761893</v>
      </c>
    </row>
    <row r="160" spans="1:16" s="41" customFormat="1">
      <c r="A160" s="40">
        <v>319</v>
      </c>
      <c r="B160" s="113" t="s">
        <v>83</v>
      </c>
      <c r="C160" s="267">
        <f>'[3]Sch C'!D168</f>
        <v>0</v>
      </c>
      <c r="D160" s="267">
        <f>'[3]Sch C'!F168</f>
        <v>0</v>
      </c>
      <c r="E160" s="253">
        <f t="shared" si="38"/>
        <v>0</v>
      </c>
      <c r="F160" s="177"/>
      <c r="G160" s="177">
        <f t="shared" si="40"/>
        <v>0</v>
      </c>
      <c r="H160" s="175">
        <f t="shared" si="41"/>
        <v>0</v>
      </c>
      <c r="J160" s="133"/>
      <c r="K160" s="133"/>
      <c r="M160" s="231">
        <f t="shared" si="39"/>
        <v>0</v>
      </c>
      <c r="N160" s="237">
        <f>SUMMARY!M160</f>
        <v>2.7094781518673439</v>
      </c>
    </row>
    <row r="161" spans="1:16" s="41" customFormat="1">
      <c r="A161" s="40">
        <v>391</v>
      </c>
      <c r="B161" s="113" t="s">
        <v>84</v>
      </c>
      <c r="C161" s="267">
        <f>'[3]Sch C'!D169</f>
        <v>0</v>
      </c>
      <c r="D161" s="267">
        <f>'[3]Sch C'!F169</f>
        <v>0</v>
      </c>
      <c r="E161" s="253">
        <f t="shared" si="38"/>
        <v>0</v>
      </c>
      <c r="F161" s="177"/>
      <c r="G161" s="177">
        <f t="shared" si="40"/>
        <v>0</v>
      </c>
      <c r="H161" s="175">
        <f t="shared" si="41"/>
        <v>0</v>
      </c>
      <c r="J161" s="133"/>
      <c r="K161" s="133"/>
      <c r="M161" s="231">
        <f t="shared" si="39"/>
        <v>0</v>
      </c>
      <c r="N161" s="237">
        <f>SUMMARY!M161</f>
        <v>2.2617960840952134E-3</v>
      </c>
    </row>
    <row r="162" spans="1:16" s="41" customFormat="1">
      <c r="A162" s="40">
        <v>392</v>
      </c>
      <c r="B162" s="113" t="s">
        <v>245</v>
      </c>
      <c r="C162" s="267">
        <f>'[3]Sch C'!D170</f>
        <v>4607</v>
      </c>
      <c r="D162" s="267">
        <f>'[3]Sch C'!F170</f>
        <v>0</v>
      </c>
      <c r="E162" s="253">
        <f t="shared" si="38"/>
        <v>4607</v>
      </c>
      <c r="F162" s="177"/>
      <c r="G162" s="177">
        <f t="shared" si="40"/>
        <v>4607</v>
      </c>
      <c r="H162" s="175">
        <f t="shared" si="41"/>
        <v>2.2166845578820244E-3</v>
      </c>
      <c r="J162" s="133"/>
      <c r="K162" s="133"/>
      <c r="M162" s="231">
        <f t="shared" si="39"/>
        <v>0.37586685159500693</v>
      </c>
      <c r="N162" s="237">
        <f>SUMMARY!M162</f>
        <v>0.21066164348098596</v>
      </c>
    </row>
    <row r="163" spans="1:16" s="41" customFormat="1">
      <c r="A163" s="40">
        <v>490</v>
      </c>
      <c r="B163" s="113" t="s">
        <v>301</v>
      </c>
      <c r="C163" s="267">
        <f>'[3]Sch C'!D171</f>
        <v>0</v>
      </c>
      <c r="D163" s="267">
        <f>'[3]Sch C'!F171</f>
        <v>0</v>
      </c>
      <c r="E163" s="253">
        <f t="shared" si="38"/>
        <v>0</v>
      </c>
      <c r="F163" s="177"/>
      <c r="G163" s="177">
        <f t="shared" si="40"/>
        <v>0</v>
      </c>
      <c r="H163" s="175">
        <f t="shared" si="41"/>
        <v>0</v>
      </c>
      <c r="J163" s="133"/>
      <c r="K163" s="133"/>
      <c r="M163" s="231">
        <f t="shared" si="39"/>
        <v>0</v>
      </c>
      <c r="N163" s="237">
        <f>SUMMARY!M163</f>
        <v>0.31220961127082963</v>
      </c>
    </row>
    <row r="164" spans="1:16" s="41" customFormat="1">
      <c r="A164" s="40"/>
      <c r="B164" s="199" t="s">
        <v>86</v>
      </c>
      <c r="C164" s="267">
        <f>SUM(C150:C163)</f>
        <v>874516</v>
      </c>
      <c r="D164" s="267">
        <f>SUM(D150:D163)</f>
        <v>71580</v>
      </c>
      <c r="E164" s="177">
        <f>SUM(E150:E163)</f>
        <v>946096</v>
      </c>
      <c r="F164" s="177">
        <f>SUM(F150:F163)</f>
        <v>0</v>
      </c>
      <c r="G164" s="177">
        <f>IF(ISERROR(E164+F164),"",(E164+F164))</f>
        <v>946096</v>
      </c>
      <c r="H164" s="175">
        <f>IF(ISERROR(G164/$G$183),"",(G164/$G$183))</f>
        <v>0.45521953407292204</v>
      </c>
      <c r="J164" s="133"/>
      <c r="K164" s="133"/>
      <c r="M164" s="231">
        <f t="shared" si="39"/>
        <v>77.188218976911159</v>
      </c>
      <c r="N164" s="237">
        <f>SUMMARY!M164</f>
        <v>57.428919288397175</v>
      </c>
      <c r="O164" s="232">
        <f>M164/N164-1</f>
        <v>0.34406532341809393</v>
      </c>
      <c r="P164" s="172">
        <f>IF(O164&gt;=0.2,3.5,0)</f>
        <v>3.5</v>
      </c>
    </row>
    <row r="165" spans="1:16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6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6" s="41" customFormat="1">
      <c r="A167" s="201" t="s">
        <v>198</v>
      </c>
      <c r="B167" s="206" t="s">
        <v>278</v>
      </c>
      <c r="C167" s="267">
        <f>'[3]Sch C'!D186</f>
        <v>0</v>
      </c>
      <c r="D167" s="267">
        <f>'[3]Sch C'!F186</f>
        <v>0</v>
      </c>
      <c r="E167" s="253">
        <f t="shared" ref="E167:E180" si="4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56">
        <v>0</v>
      </c>
      <c r="K167" s="256">
        <v>0</v>
      </c>
      <c r="M167" s="231">
        <f t="shared" ref="M167:M181" si="43">IFERROR(G167/G$198,0)</f>
        <v>0</v>
      </c>
      <c r="N167" s="237">
        <f>SUMMARY!M167</f>
        <v>0</v>
      </c>
    </row>
    <row r="168" spans="1:16" s="41" customFormat="1">
      <c r="A168" s="201" t="s">
        <v>279</v>
      </c>
      <c r="B168" s="207" t="s">
        <v>341</v>
      </c>
      <c r="C168" s="267">
        <f>'[3]Sch C'!D187</f>
        <v>0</v>
      </c>
      <c r="D168" s="267">
        <f>'[3]Sch C'!F187</f>
        <v>0</v>
      </c>
      <c r="E168" s="253">
        <f t="shared" si="4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  <c r="M168" s="231">
        <f t="shared" si="43"/>
        <v>0</v>
      </c>
      <c r="N168" s="237">
        <f>SUMMARY!M168</f>
        <v>0</v>
      </c>
    </row>
    <row r="169" spans="1:16" s="41" customFormat="1">
      <c r="A169" s="201" t="s">
        <v>280</v>
      </c>
      <c r="B169" s="207" t="s">
        <v>281</v>
      </c>
      <c r="C169" s="267">
        <f>'[3]Sch C'!D188</f>
        <v>0</v>
      </c>
      <c r="D169" s="267">
        <f>'[3]Sch C'!F188</f>
        <v>0</v>
      </c>
      <c r="E169" s="253">
        <f t="shared" si="4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  <c r="M169" s="231">
        <f t="shared" si="43"/>
        <v>0</v>
      </c>
      <c r="N169" s="237">
        <f>SUMMARY!M169</f>
        <v>0</v>
      </c>
    </row>
    <row r="170" spans="1:16" s="41" customFormat="1">
      <c r="A170" s="201" t="s">
        <v>202</v>
      </c>
      <c r="B170" s="207" t="s">
        <v>282</v>
      </c>
      <c r="C170" s="267">
        <f>'[3]Sch C'!D189</f>
        <v>4000</v>
      </c>
      <c r="D170" s="267">
        <f>'[3]Sch C'!F189</f>
        <v>0</v>
      </c>
      <c r="E170" s="253">
        <f t="shared" si="42"/>
        <v>4000</v>
      </c>
      <c r="F170" s="177"/>
      <c r="G170" s="177">
        <f>IF(ISERROR(E170+F170),"",(E170+F170))</f>
        <v>4000</v>
      </c>
      <c r="H170" s="175">
        <f>IF(ISERROR(G170/$G$183),"",(G170/$G$183))</f>
        <v>1.924623015308899E-3</v>
      </c>
      <c r="I170" s="209"/>
      <c r="J170" s="205"/>
      <c r="K170" s="40"/>
      <c r="M170" s="231">
        <f t="shared" si="43"/>
        <v>0.3263441298849637</v>
      </c>
      <c r="N170" s="237">
        <f>SUMMARY!M170</f>
        <v>0.44454739098642471</v>
      </c>
    </row>
    <row r="171" spans="1:16" s="41" customFormat="1">
      <c r="A171" s="201" t="s">
        <v>283</v>
      </c>
      <c r="B171" s="207" t="s">
        <v>284</v>
      </c>
      <c r="C171" s="267">
        <f>'[3]Sch C'!D190</f>
        <v>0</v>
      </c>
      <c r="D171" s="267">
        <f>'[3]Sch C'!F190</f>
        <v>0</v>
      </c>
      <c r="E171" s="253">
        <f t="shared" si="4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  <c r="M171" s="231">
        <f t="shared" si="43"/>
        <v>0</v>
      </c>
      <c r="N171" s="237">
        <f>SUMMARY!M171</f>
        <v>4.7325130916209086E-3</v>
      </c>
    </row>
    <row r="172" spans="1:16" s="41" customFormat="1">
      <c r="A172" s="201" t="s">
        <v>285</v>
      </c>
      <c r="B172" s="207" t="s">
        <v>286</v>
      </c>
      <c r="C172" s="267">
        <f>'[3]Sch C'!D191</f>
        <v>7040</v>
      </c>
      <c r="D172" s="267">
        <f>'[3]Sch C'!F191</f>
        <v>0</v>
      </c>
      <c r="E172" s="253">
        <f t="shared" si="42"/>
        <v>7040</v>
      </c>
      <c r="F172" s="177"/>
      <c r="G172" s="177">
        <f t="shared" ref="G172:G181" si="44">IF(ISERROR(E172+F172),"",(E172+F172))</f>
        <v>7040</v>
      </c>
      <c r="H172" s="175">
        <f t="shared" ref="H172:H180" si="45">IF(ISERROR(G172/$G$183),"",(G172/$G$183))</f>
        <v>3.3873365069436623E-3</v>
      </c>
      <c r="I172" s="209"/>
      <c r="J172" s="205"/>
      <c r="K172" s="40"/>
      <c r="M172" s="231">
        <f t="shared" si="43"/>
        <v>0.57436566859753613</v>
      </c>
      <c r="N172" s="237">
        <f>SUMMARY!M172</f>
        <v>0.29515984721522032</v>
      </c>
    </row>
    <row r="173" spans="1:16" s="41" customFormat="1">
      <c r="A173" s="201" t="s">
        <v>287</v>
      </c>
      <c r="B173" s="207" t="s">
        <v>288</v>
      </c>
      <c r="C173" s="267">
        <f>'[3]Sch C'!D192</f>
        <v>247</v>
      </c>
      <c r="D173" s="267">
        <f>'[3]Sch C'!F192</f>
        <v>0</v>
      </c>
      <c r="E173" s="253">
        <f t="shared" si="42"/>
        <v>247</v>
      </c>
      <c r="F173" s="177"/>
      <c r="G173" s="177">
        <f t="shared" si="44"/>
        <v>247</v>
      </c>
      <c r="H173" s="175">
        <f t="shared" si="45"/>
        <v>1.1884547119532452E-4</v>
      </c>
      <c r="I173" s="209"/>
      <c r="J173" s="205"/>
      <c r="K173" s="40"/>
      <c r="M173" s="231">
        <f t="shared" si="43"/>
        <v>2.0151750020396507E-2</v>
      </c>
      <c r="N173" s="237">
        <f>SUMMARY!M173</f>
        <v>9.3414903328655319E-2</v>
      </c>
    </row>
    <row r="174" spans="1:16" s="41" customFormat="1">
      <c r="A174" s="201" t="s">
        <v>289</v>
      </c>
      <c r="B174" s="207" t="s">
        <v>290</v>
      </c>
      <c r="C174" s="267">
        <f>'[3]Sch C'!D193</f>
        <v>0</v>
      </c>
      <c r="D174" s="267">
        <f>'[3]Sch C'!F193</f>
        <v>0</v>
      </c>
      <c r="E174" s="253">
        <f t="shared" si="42"/>
        <v>0</v>
      </c>
      <c r="F174" s="177"/>
      <c r="G174" s="177">
        <f t="shared" si="44"/>
        <v>0</v>
      </c>
      <c r="H174" s="175">
        <f t="shared" si="45"/>
        <v>0</v>
      </c>
      <c r="I174" s="209"/>
      <c r="J174" s="205"/>
      <c r="K174" s="40"/>
      <c r="M174" s="231">
        <f t="shared" si="43"/>
        <v>0</v>
      </c>
      <c r="N174" s="237">
        <f>SUMMARY!M174</f>
        <v>0</v>
      </c>
    </row>
    <row r="175" spans="1:16" s="41" customFormat="1">
      <c r="A175" s="201" t="s">
        <v>291</v>
      </c>
      <c r="B175" s="207" t="s">
        <v>292</v>
      </c>
      <c r="C175" s="267">
        <f>'[3]Sch C'!D194</f>
        <v>0</v>
      </c>
      <c r="D175" s="267">
        <f>'[3]Sch C'!F194</f>
        <v>0</v>
      </c>
      <c r="E175" s="253">
        <f t="shared" si="42"/>
        <v>0</v>
      </c>
      <c r="F175" s="177"/>
      <c r="G175" s="177">
        <f t="shared" si="44"/>
        <v>0</v>
      </c>
      <c r="H175" s="175">
        <f t="shared" si="45"/>
        <v>0</v>
      </c>
      <c r="I175" s="209"/>
      <c r="J175" s="205"/>
      <c r="K175" s="40"/>
      <c r="M175" s="231">
        <f t="shared" si="43"/>
        <v>0</v>
      </c>
      <c r="N175" s="237">
        <f>SUMMARY!M175</f>
        <v>0</v>
      </c>
    </row>
    <row r="176" spans="1:16" s="41" customFormat="1">
      <c r="A176" s="201" t="s">
        <v>293</v>
      </c>
      <c r="B176" s="207" t="s">
        <v>294</v>
      </c>
      <c r="C176" s="267">
        <f>'[3]Sch C'!D195</f>
        <v>0</v>
      </c>
      <c r="D176" s="267">
        <f>'[3]Sch C'!F195</f>
        <v>0</v>
      </c>
      <c r="E176" s="253">
        <f t="shared" si="42"/>
        <v>0</v>
      </c>
      <c r="F176" s="177"/>
      <c r="G176" s="177">
        <f t="shared" si="44"/>
        <v>0</v>
      </c>
      <c r="H176" s="175">
        <f t="shared" si="45"/>
        <v>0</v>
      </c>
      <c r="I176" s="209"/>
      <c r="J176" s="205"/>
      <c r="K176" s="40"/>
      <c r="M176" s="231">
        <f t="shared" si="43"/>
        <v>0</v>
      </c>
      <c r="N176" s="237">
        <f>SUMMARY!M176</f>
        <v>0</v>
      </c>
    </row>
    <row r="177" spans="1:16" s="41" customFormat="1">
      <c r="A177" s="201" t="s">
        <v>295</v>
      </c>
      <c r="B177" s="207" t="s">
        <v>296</v>
      </c>
      <c r="C177" s="267">
        <f>'[3]Sch C'!D196</f>
        <v>0</v>
      </c>
      <c r="D177" s="267">
        <f>'[3]Sch C'!F196</f>
        <v>0</v>
      </c>
      <c r="E177" s="253">
        <f t="shared" si="42"/>
        <v>0</v>
      </c>
      <c r="F177" s="177"/>
      <c r="G177" s="177">
        <f t="shared" si="44"/>
        <v>0</v>
      </c>
      <c r="H177" s="175">
        <f t="shared" si="45"/>
        <v>0</v>
      </c>
      <c r="I177" s="209"/>
      <c r="J177" s="205"/>
      <c r="K177" s="40"/>
      <c r="M177" s="231">
        <f t="shared" si="43"/>
        <v>0</v>
      </c>
      <c r="N177" s="237">
        <f>SUMMARY!M177</f>
        <v>5.3138582698622483E-4</v>
      </c>
    </row>
    <row r="178" spans="1:16" s="41" customFormat="1">
      <c r="A178" s="201" t="s">
        <v>297</v>
      </c>
      <c r="B178" s="207" t="s">
        <v>298</v>
      </c>
      <c r="C178" s="267">
        <f>'[3]Sch C'!D197</f>
        <v>118</v>
      </c>
      <c r="D178" s="267">
        <f>'[3]Sch C'!F197</f>
        <v>0</v>
      </c>
      <c r="E178" s="253">
        <f t="shared" si="42"/>
        <v>118</v>
      </c>
      <c r="F178" s="177"/>
      <c r="G178" s="177">
        <f t="shared" si="44"/>
        <v>118</v>
      </c>
      <c r="H178" s="175">
        <f t="shared" si="45"/>
        <v>5.6776378951612521E-5</v>
      </c>
      <c r="I178" s="209"/>
      <c r="J178" s="205"/>
      <c r="K178" s="40"/>
      <c r="M178" s="231">
        <f t="shared" si="43"/>
        <v>9.6271518316064283E-3</v>
      </c>
      <c r="N178" s="237">
        <f>SUMMARY!M178</f>
        <v>8.6647682113189725E-2</v>
      </c>
    </row>
    <row r="179" spans="1:16" s="41" customFormat="1">
      <c r="A179" s="201" t="s">
        <v>299</v>
      </c>
      <c r="B179" s="207" t="s">
        <v>300</v>
      </c>
      <c r="C179" s="267">
        <f>'[3]Sch C'!D198</f>
        <v>0</v>
      </c>
      <c r="D179" s="267">
        <f>'[3]Sch C'!F198</f>
        <v>0</v>
      </c>
      <c r="E179" s="253">
        <f t="shared" si="42"/>
        <v>0</v>
      </c>
      <c r="F179" s="177"/>
      <c r="G179" s="177">
        <f t="shared" si="44"/>
        <v>0</v>
      </c>
      <c r="H179" s="175">
        <f t="shared" si="45"/>
        <v>0</v>
      </c>
      <c r="I179" s="209"/>
      <c r="J179" s="205"/>
      <c r="K179" s="40"/>
      <c r="M179" s="231">
        <f t="shared" si="43"/>
        <v>0</v>
      </c>
      <c r="N179" s="237">
        <f>SUMMARY!M179</f>
        <v>0</v>
      </c>
    </row>
    <row r="180" spans="1:16" s="41" customFormat="1">
      <c r="A180" s="201" t="s">
        <v>242</v>
      </c>
      <c r="B180" s="210" t="s">
        <v>301</v>
      </c>
      <c r="C180" s="267">
        <f>'[3]Sch C'!D199</f>
        <v>0</v>
      </c>
      <c r="D180" s="267">
        <f>'[3]Sch C'!F199</f>
        <v>0</v>
      </c>
      <c r="E180" s="253">
        <f t="shared" si="42"/>
        <v>0</v>
      </c>
      <c r="F180" s="177"/>
      <c r="G180" s="177">
        <f t="shared" si="44"/>
        <v>0</v>
      </c>
      <c r="H180" s="175">
        <f t="shared" si="45"/>
        <v>0</v>
      </c>
      <c r="I180" s="209"/>
      <c r="J180" s="205"/>
      <c r="K180" s="40"/>
      <c r="M180" s="231">
        <f t="shared" si="43"/>
        <v>0</v>
      </c>
      <c r="N180" s="237">
        <f>SUMMARY!M180</f>
        <v>1.2739634570054365E-2</v>
      </c>
    </row>
    <row r="181" spans="1:16" s="41" customFormat="1">
      <c r="A181" s="211"/>
      <c r="B181" s="207" t="s">
        <v>302</v>
      </c>
      <c r="C181" s="267">
        <f>SUM(C167:C180)</f>
        <v>11405</v>
      </c>
      <c r="D181" s="267">
        <f>SUM(D167:D180)</f>
        <v>0</v>
      </c>
      <c r="E181" s="212">
        <f>SUM(E167:E180)</f>
        <v>11405</v>
      </c>
      <c r="F181" s="212">
        <f>SUM(F167:F180)</f>
        <v>0</v>
      </c>
      <c r="G181" s="177">
        <f t="shared" si="44"/>
        <v>11405</v>
      </c>
      <c r="H181" s="175">
        <f>IF(ISERROR(G181/$G$183),"",(G181/$G$183))</f>
        <v>5.4875813723994984E-3</v>
      </c>
      <c r="I181" s="213"/>
      <c r="J181" s="205"/>
      <c r="K181" s="205"/>
      <c r="M181" s="231">
        <f t="shared" si="43"/>
        <v>0.93048870033450271</v>
      </c>
      <c r="N181" s="237">
        <f>SUMMARY!M181</f>
        <v>0.9377733571321516</v>
      </c>
      <c r="O181" s="232"/>
      <c r="P181" s="172"/>
    </row>
    <row r="182" spans="1:16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6" s="41" customFormat="1">
      <c r="A183" s="214"/>
      <c r="B183" s="215" t="s">
        <v>246</v>
      </c>
      <c r="C183" s="267">
        <f>SUM(C21:C181)/2</f>
        <v>2134478</v>
      </c>
      <c r="D183" s="267">
        <f>SUM(D21:D181)/2</f>
        <v>-56148.91</v>
      </c>
      <c r="E183" s="252">
        <f>SUM(E21:E181)/2</f>
        <v>2078329.0899999999</v>
      </c>
      <c r="F183" s="173">
        <f>SUM(F21:F181)/2</f>
        <v>0</v>
      </c>
      <c r="G183" s="173">
        <f>SUM(G21:G181)/2</f>
        <v>2078329.0899999999</v>
      </c>
      <c r="H183" s="175">
        <f>IF(ISERROR(G183/$G$183),"",(G183/$G$183))</f>
        <v>1</v>
      </c>
      <c r="J183" s="255">
        <f>SUM(J21:J181)</f>
        <v>67700.75</v>
      </c>
      <c r="K183" s="255">
        <f>SUM(K21:K181)</f>
        <v>72108.03</v>
      </c>
      <c r="M183" s="231">
        <f>IFERROR(G183/G$198,0)</f>
        <v>169.5626246226646</v>
      </c>
      <c r="N183" s="237">
        <f>SUMMARY!M183</f>
        <v>172.52978830860349</v>
      </c>
      <c r="P183" s="172">
        <f>SUM(P57:P181)</f>
        <v>3.7</v>
      </c>
    </row>
    <row r="184" spans="1:16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6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6" s="41" customFormat="1" ht="13.5" thickBot="1">
      <c r="A186" s="40"/>
      <c r="B186" s="216" t="s">
        <v>146</v>
      </c>
      <c r="C186" s="306">
        <f>'[3]Sch C'!D204</f>
        <v>2134478</v>
      </c>
      <c r="D186" s="27"/>
      <c r="E186" s="290"/>
      <c r="F186" s="27"/>
      <c r="G186" s="27"/>
      <c r="J186" s="133"/>
      <c r="K186" s="133"/>
      <c r="M186" s="231"/>
      <c r="N186" s="237"/>
    </row>
    <row r="187" spans="1:16" s="41" customFormat="1" ht="13.5" thickTop="1">
      <c r="A187" s="40"/>
      <c r="B187" s="113" t="s">
        <v>180</v>
      </c>
      <c r="C187" s="267">
        <f>C183-C186</f>
        <v>0</v>
      </c>
      <c r="D187"/>
      <c r="E187" s="291"/>
      <c r="F187" s="27"/>
      <c r="G187" s="27"/>
      <c r="J187" s="133"/>
      <c r="K187" s="133"/>
    </row>
    <row r="188" spans="1:16" s="41" customFormat="1">
      <c r="A188" s="40"/>
      <c r="B188" s="217"/>
      <c r="C188" s="282"/>
      <c r="D188" s="282"/>
      <c r="E188" s="277"/>
      <c r="F188" s="35"/>
      <c r="G188" s="35"/>
      <c r="H188" s="172"/>
      <c r="J188" s="133"/>
      <c r="K188" s="133"/>
    </row>
    <row r="189" spans="1:16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6" s="41" customFormat="1">
      <c r="A190" s="40"/>
      <c r="B190" s="215" t="s">
        <v>247</v>
      </c>
      <c r="C190" s="267">
        <f>C17-C183</f>
        <v>104654</v>
      </c>
      <c r="D190" s="267">
        <f>D17-D183</f>
        <v>58388.91</v>
      </c>
      <c r="E190" s="253">
        <f>E17-E183</f>
        <v>163042.91000000015</v>
      </c>
      <c r="F190" s="174">
        <f>F17-F183</f>
        <v>0</v>
      </c>
      <c r="G190" s="174">
        <f>G17-G183</f>
        <v>163042.91000000015</v>
      </c>
      <c r="J190" s="133"/>
      <c r="K190" s="133"/>
      <c r="M190" s="231">
        <f>IFERROR(G190/G$198,0)</f>
        <v>13.302024149465623</v>
      </c>
      <c r="N190" s="237">
        <f>SUMMARY!M190</f>
        <v>14.272084985398237</v>
      </c>
    </row>
    <row r="191" spans="1:16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6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74">
        <f>'[3]Sch D'!C9</f>
        <v>12257</v>
      </c>
      <c r="D194" s="284"/>
      <c r="E194" s="258">
        <f>C194+D194</f>
        <v>12257</v>
      </c>
      <c r="F194" s="218"/>
      <c r="G194" s="219">
        <f>E194+F194</f>
        <v>12257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74">
        <f>'[3]Sch D'!D9</f>
        <v>0</v>
      </c>
      <c r="D195" s="284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74">
        <f>'[3]Sch D'!E9</f>
        <v>0</v>
      </c>
      <c r="D196" s="284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74">
        <f>'[3]Sch D'!F9</f>
        <v>0</v>
      </c>
      <c r="D197" s="284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74">
        <f>SUM(C194:C197)</f>
        <v>12257</v>
      </c>
      <c r="D198" s="284"/>
      <c r="E198" s="259">
        <f>SUM(E194:E197)</f>
        <v>12257</v>
      </c>
      <c r="F198" s="223">
        <f>SUM(F194:F197)</f>
        <v>0</v>
      </c>
      <c r="G198" s="223">
        <f>SUM(G194:G197)</f>
        <v>12257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85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6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8">
        <f>'[3]Sch D'!G22</f>
        <v>35</v>
      </c>
      <c r="D201" s="283"/>
      <c r="E201" s="258">
        <f>C201+D201</f>
        <v>35</v>
      </c>
      <c r="F201" s="218"/>
      <c r="G201" s="225">
        <f t="shared" ref="G201:G202" si="46">E201+F201</f>
        <v>35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8">
        <f>'[3]Sch D'!G24</f>
        <v>35</v>
      </c>
      <c r="D202" s="283"/>
      <c r="E202" s="258">
        <f>C202+D202</f>
        <v>35</v>
      </c>
      <c r="F202" s="220"/>
      <c r="G202" s="225">
        <f t="shared" si="46"/>
        <v>35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8">
        <f>$C$4-$C$3+1</f>
        <v>365</v>
      </c>
      <c r="D203" s="35"/>
      <c r="E203" s="225">
        <f>C203</f>
        <v>365</v>
      </c>
      <c r="F203" s="295"/>
      <c r="G203" s="225">
        <f>E203+F203</f>
        <v>365</v>
      </c>
      <c r="H203" s="41"/>
      <c r="I203" s="41"/>
      <c r="J203" s="133"/>
      <c r="K203" s="133"/>
    </row>
    <row r="204" spans="1:11">
      <c r="A204" s="40"/>
      <c r="B204" s="115"/>
      <c r="C204" s="286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74">
        <f>'[3]Sch D'!G28</f>
        <v>12775</v>
      </c>
      <c r="D205" s="275"/>
      <c r="E205" s="254">
        <f>E201*E203</f>
        <v>12775</v>
      </c>
      <c r="F205" s="254">
        <f>G201*F203</f>
        <v>0</v>
      </c>
      <c r="G205" s="218">
        <f>G201*G203</f>
        <v>12775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9">
        <f>'[3]Sch D'!G30</f>
        <v>0.95945205479452056</v>
      </c>
      <c r="D206" s="35"/>
      <c r="E206" s="260">
        <f>IFERROR(E198/E205,"0")</f>
        <v>0.95945205479452056</v>
      </c>
      <c r="F206" s="293" t="str">
        <f>IFERROR(F198/F205,"")</f>
        <v/>
      </c>
      <c r="G206" s="227">
        <f>G198/G205</f>
        <v>0.95945205479452056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9">
        <f>'[3]Sch D'!G32</f>
        <v>0.95945205479452056</v>
      </c>
      <c r="D207" s="35"/>
      <c r="E207" s="260">
        <f>IFERROR((E194+E195)/E205,"0")</f>
        <v>0.95945205479452056</v>
      </c>
      <c r="F207" s="293" t="str">
        <f>IFERROR(((F194+F195)/F205),"")</f>
        <v/>
      </c>
      <c r="G207" s="227">
        <f>(G194+G195)/G205</f>
        <v>0.95945205479452056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9">
        <f>'[3]Sch D'!G34</f>
        <v>1</v>
      </c>
      <c r="D208" s="35"/>
      <c r="E208" s="260">
        <f>IFERROR(E207/E206,"0")</f>
        <v>1</v>
      </c>
      <c r="F208" s="293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phoneticPr fontId="0" type="noConversion"/>
  <conditionalFormatting sqref="D2">
    <cfRule type="cellIs" dxfId="38" priority="2" stopIfTrue="1" operator="equal">
      <formula>0</formula>
    </cfRule>
  </conditionalFormatting>
  <conditionalFormatting sqref="C2">
    <cfRule type="cellIs" dxfId="37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P213"/>
  <sheetViews>
    <sheetView showGridLines="0" topLeftCell="A39" zoomScaleNormal="100" workbookViewId="0">
      <selection activeCell="I68" sqref="I68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3" width="11.69921875" style="50"/>
    <col min="14" max="14" width="12" style="50" bestFit="1" customWidth="1"/>
    <col min="15" max="15" width="14.296875" style="50" bestFit="1" customWidth="1"/>
    <col min="16" max="16" width="20.296875" style="50" bestFit="1" customWidth="1"/>
    <col min="17" max="16384" width="11.69921875" style="50"/>
  </cols>
  <sheetData>
    <row r="1" spans="1:16" ht="22.5">
      <c r="A1" s="157"/>
      <c r="B1" s="153" t="s">
        <v>333</v>
      </c>
      <c r="C1" s="277"/>
    </row>
    <row r="2" spans="1:16" ht="23" customHeight="1">
      <c r="A2" s="154" t="s">
        <v>401</v>
      </c>
      <c r="B2" s="155" t="s">
        <v>184</v>
      </c>
      <c r="C2" s="251" t="s">
        <v>369</v>
      </c>
      <c r="E2" s="24"/>
    </row>
    <row r="3" spans="1:16">
      <c r="A3" s="23"/>
      <c r="B3" s="50" t="s">
        <v>185</v>
      </c>
      <c r="C3" s="266">
        <f>'[4]Sch A pg 1'!C39</f>
        <v>42917</v>
      </c>
      <c r="D3" s="24"/>
      <c r="E3" s="157"/>
    </row>
    <row r="4" spans="1:16">
      <c r="A4" s="23"/>
      <c r="B4" s="158" t="s">
        <v>186</v>
      </c>
      <c r="C4" s="159">
        <f>'[4]Sch A pg 1'!G39</f>
        <v>43281</v>
      </c>
      <c r="D4" s="24"/>
      <c r="E4" s="160"/>
      <c r="G4" s="161"/>
    </row>
    <row r="5" spans="1:16">
      <c r="A5" s="23"/>
      <c r="B5" s="158"/>
      <c r="C5" s="162"/>
      <c r="D5" s="24"/>
      <c r="E5" s="157"/>
      <c r="G5" s="161"/>
    </row>
    <row r="6" spans="1:16">
      <c r="A6" s="23"/>
      <c r="B6" s="158"/>
      <c r="C6" s="162"/>
      <c r="D6" s="24"/>
    </row>
    <row r="7" spans="1:16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51">
        <v>7</v>
      </c>
      <c r="K7" s="51">
        <v>8</v>
      </c>
      <c r="M7" s="157">
        <v>9</v>
      </c>
      <c r="N7" s="157">
        <v>10</v>
      </c>
      <c r="O7" s="157">
        <v>11</v>
      </c>
      <c r="P7" s="157">
        <v>12</v>
      </c>
    </row>
    <row r="8" spans="1:16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  <c r="M8" s="167" t="s">
        <v>352</v>
      </c>
      <c r="N8" s="167" t="s">
        <v>353</v>
      </c>
      <c r="O8" s="167" t="s">
        <v>354</v>
      </c>
      <c r="P8" s="167" t="s">
        <v>355</v>
      </c>
    </row>
    <row r="9" spans="1:16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  <c r="M9" s="233" t="s">
        <v>356</v>
      </c>
      <c r="N9" s="233" t="s">
        <v>352</v>
      </c>
      <c r="O9" s="233" t="s">
        <v>357</v>
      </c>
      <c r="P9" s="233" t="s">
        <v>358</v>
      </c>
    </row>
    <row r="10" spans="1:16">
      <c r="A10" s="23"/>
      <c r="C10" s="162"/>
      <c r="D10" s="24"/>
      <c r="F10" s="292"/>
      <c r="G10" s="24"/>
    </row>
    <row r="11" spans="1:16" s="41" customFormat="1">
      <c r="A11" s="40" t="s">
        <v>335</v>
      </c>
      <c r="B11" s="171" t="s">
        <v>190</v>
      </c>
      <c r="C11" s="27"/>
      <c r="D11" s="27"/>
      <c r="E11" s="27"/>
      <c r="F11" s="280"/>
      <c r="G11" s="27"/>
      <c r="H11" s="172"/>
      <c r="J11" s="133"/>
      <c r="K11" s="133"/>
    </row>
    <row r="12" spans="1:16" s="41" customFormat="1">
      <c r="A12" s="127" t="s">
        <v>62</v>
      </c>
      <c r="B12" s="113" t="s">
        <v>191</v>
      </c>
      <c r="C12" s="267">
        <f>'[4]Sch B'!E10</f>
        <v>3780176</v>
      </c>
      <c r="D12" s="267">
        <f>'[4]Sch B'!G10</f>
        <v>0</v>
      </c>
      <c r="E12" s="253">
        <f>SUM(C12:D12)</f>
        <v>3780176</v>
      </c>
      <c r="F12" s="174"/>
      <c r="G12" s="174">
        <f>IF(ISERROR(E12+F12)," ",(E12+F12))</f>
        <v>3780176</v>
      </c>
      <c r="H12" s="175">
        <f t="shared" ref="H12:H17" si="0">IF(ISERROR(G12/$G$17),"",(G12/$G$17))</f>
        <v>0.99999206392455864</v>
      </c>
      <c r="J12" s="240" t="s">
        <v>346</v>
      </c>
      <c r="K12" s="241">
        <f>G17</f>
        <v>3780206</v>
      </c>
      <c r="M12" s="231">
        <f>IFERROR(G12/G$194,0)</f>
        <v>182.97076476282672</v>
      </c>
      <c r="N12" s="235">
        <f>SUMMARY!M12</f>
        <v>184.6118644900132</v>
      </c>
    </row>
    <row r="13" spans="1:16" s="41" customFormat="1">
      <c r="A13" s="127" t="s">
        <v>64</v>
      </c>
      <c r="B13" s="113" t="s">
        <v>192</v>
      </c>
      <c r="C13" s="267">
        <f>'[4]Sch B'!E15</f>
        <v>0</v>
      </c>
      <c r="D13" s="267">
        <f>'[4]Sch B'!G15</f>
        <v>0</v>
      </c>
      <c r="E13" s="253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42" t="s">
        <v>347</v>
      </c>
      <c r="K13" s="243">
        <f>G183</f>
        <v>3244101.0300000003</v>
      </c>
      <c r="M13" s="231">
        <f>IFERROR(G13/G$195,0)</f>
        <v>0</v>
      </c>
      <c r="N13" s="235">
        <f>SUMMARY!M13</f>
        <v>273.59202306583376</v>
      </c>
    </row>
    <row r="14" spans="1:16" s="41" customFormat="1">
      <c r="A14" s="127" t="s">
        <v>66</v>
      </c>
      <c r="B14" s="113" t="s">
        <v>193</v>
      </c>
      <c r="C14" s="267">
        <f>'[4]Sch B'!E20</f>
        <v>0</v>
      </c>
      <c r="D14" s="267">
        <f>'[4]Sch B'!G20</f>
        <v>0</v>
      </c>
      <c r="E14" s="253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42" t="s">
        <v>348</v>
      </c>
      <c r="K14" s="243">
        <f>G198</f>
        <v>20660</v>
      </c>
      <c r="M14" s="231">
        <f>IFERROR(G14/G$196,0)</f>
        <v>0</v>
      </c>
      <c r="N14" s="235">
        <f>SUMMARY!M14</f>
        <v>185.53</v>
      </c>
    </row>
    <row r="15" spans="1:16" s="41" customFormat="1">
      <c r="A15" s="127" t="s">
        <v>366</v>
      </c>
      <c r="B15" s="179" t="s">
        <v>194</v>
      </c>
      <c r="C15" s="267">
        <f>'[4]Sch B'!E25</f>
        <v>0</v>
      </c>
      <c r="D15" s="267">
        <f>'[4]Sch B'!G25</f>
        <v>0</v>
      </c>
      <c r="E15" s="253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42" t="s">
        <v>349</v>
      </c>
      <c r="K15" s="243">
        <f>G201</f>
        <v>60</v>
      </c>
      <c r="M15" s="231">
        <f>IFERROR(G15/G$197,0)</f>
        <v>0</v>
      </c>
      <c r="N15" s="235">
        <f>SUMMARY!M15</f>
        <v>261.3311004784689</v>
      </c>
    </row>
    <row r="16" spans="1:16" s="41" customFormat="1">
      <c r="A16" s="127" t="s">
        <v>367</v>
      </c>
      <c r="B16" s="115" t="s">
        <v>195</v>
      </c>
      <c r="C16" s="267">
        <f>'[4]Sch B'!E40</f>
        <v>30</v>
      </c>
      <c r="D16" s="267">
        <f>'[4]Sch B'!G40</f>
        <v>0</v>
      </c>
      <c r="E16" s="253">
        <f t="shared" si="1"/>
        <v>30</v>
      </c>
      <c r="F16" s="177"/>
      <c r="G16" s="177">
        <f>IF(ISERROR(E16+F16),"",(E16+F16))</f>
        <v>30</v>
      </c>
      <c r="H16" s="178">
        <f t="shared" si="0"/>
        <v>7.9360754413912897E-6</v>
      </c>
      <c r="J16" s="242" t="s">
        <v>350</v>
      </c>
      <c r="K16" s="243">
        <f>G205</f>
        <v>21900</v>
      </c>
      <c r="M16" s="238" t="s">
        <v>196</v>
      </c>
      <c r="N16" s="236" t="str">
        <f>SUMMARY!M16</f>
        <v>n/a</v>
      </c>
    </row>
    <row r="17" spans="1:14" s="41" customFormat="1">
      <c r="A17" s="40"/>
      <c r="B17" s="179" t="s">
        <v>91</v>
      </c>
      <c r="C17" s="267">
        <f>SUM(C12:C16)</f>
        <v>3780206</v>
      </c>
      <c r="D17" s="267">
        <f>SUM(D12:D16)</f>
        <v>0</v>
      </c>
      <c r="E17" s="177">
        <f>SUM(E12:E16)</f>
        <v>3780206</v>
      </c>
      <c r="F17" s="177">
        <f>SUM(F12:F16)</f>
        <v>0</v>
      </c>
      <c r="G17" s="177">
        <f>IF(ISERROR(E17+F17),"",(E17+F17))</f>
        <v>3780206</v>
      </c>
      <c r="H17" s="178">
        <f t="shared" si="0"/>
        <v>1</v>
      </c>
      <c r="J17" s="242"/>
      <c r="K17" s="243"/>
      <c r="M17" s="231">
        <f>IFERROR(G17/G$198,0)</f>
        <v>182.97221684414328</v>
      </c>
      <c r="N17" s="235">
        <f>SUMMARY!M17</f>
        <v>186.80187329400172</v>
      </c>
    </row>
    <row r="18" spans="1:14" s="41" customFormat="1">
      <c r="A18" s="265"/>
      <c r="B18" s="215"/>
      <c r="C18" s="27"/>
      <c r="D18" s="27"/>
      <c r="E18" s="27"/>
      <c r="F18" s="27"/>
      <c r="G18" s="27"/>
      <c r="H18" s="180"/>
      <c r="J18" s="242" t="s">
        <v>188</v>
      </c>
      <c r="K18" s="243">
        <f>J183</f>
        <v>113496</v>
      </c>
    </row>
    <row r="19" spans="1:14">
      <c r="A19" s="30" t="s">
        <v>336</v>
      </c>
      <c r="B19" s="181" t="s">
        <v>157</v>
      </c>
      <c r="C19" s="162"/>
      <c r="D19" s="24"/>
      <c r="F19" s="24"/>
      <c r="G19" s="24"/>
      <c r="J19" s="244" t="s">
        <v>309</v>
      </c>
      <c r="K19" s="245">
        <f>K183</f>
        <v>119193</v>
      </c>
    </row>
    <row r="20" spans="1:14">
      <c r="A20" s="182" t="s">
        <v>197</v>
      </c>
      <c r="B20" s="158" t="s">
        <v>19</v>
      </c>
    </row>
    <row r="21" spans="1:14" s="41" customFormat="1">
      <c r="A21" s="127" t="s">
        <v>198</v>
      </c>
      <c r="B21" s="113" t="s">
        <v>20</v>
      </c>
      <c r="C21" s="267">
        <f>'[4]Sch C'!D10</f>
        <v>68107.56</v>
      </c>
      <c r="D21" s="267">
        <f>'[4]Sch C'!F10</f>
        <v>58957</v>
      </c>
      <c r="E21" s="253">
        <f t="shared" ref="E21:E56" si="2">SUM(C21:D21)</f>
        <v>127064.56</v>
      </c>
      <c r="F21" s="174"/>
      <c r="G21" s="174">
        <f t="shared" ref="G21:G57" si="3">IF(ISERROR(E21+F21),"",(E21+F21))</f>
        <v>127064.56</v>
      </c>
      <c r="H21" s="175">
        <f>IF(ISERROR(G21/$G$183),"",(G21/$G$183))</f>
        <v>3.9167880045955283E-2</v>
      </c>
      <c r="J21" s="255">
        <v>3503</v>
      </c>
      <c r="K21" s="255">
        <v>3631</v>
      </c>
      <c r="M21" s="231">
        <f>IFERROR(G21/G$198,0)</f>
        <v>6.1502691190706678</v>
      </c>
      <c r="N21" s="237">
        <f>SUMMARY!M21</f>
        <v>4.89361837414104</v>
      </c>
    </row>
    <row r="22" spans="1:14" s="41" customFormat="1">
      <c r="A22" s="127" t="s">
        <v>199</v>
      </c>
      <c r="B22" s="113" t="s">
        <v>200</v>
      </c>
      <c r="C22" s="267">
        <f>'[4]Sch C'!D11</f>
        <v>0</v>
      </c>
      <c r="D22" s="267">
        <f>'[4]Sch C'!F11</f>
        <v>0</v>
      </c>
      <c r="E22" s="253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  <c r="M22" s="231">
        <f t="shared" ref="M22:M57" si="5">IFERROR(G22/G$198,0)</f>
        <v>0</v>
      </c>
      <c r="N22" s="237">
        <f>SUMMARY!M22</f>
        <v>0.49748613628002669</v>
      </c>
    </row>
    <row r="23" spans="1:14" s="41" customFormat="1">
      <c r="A23" s="127" t="s">
        <v>201</v>
      </c>
      <c r="B23" s="113" t="s">
        <v>22</v>
      </c>
      <c r="C23" s="267">
        <f>'[4]Sch C'!D12</f>
        <v>70744.98</v>
      </c>
      <c r="D23" s="267">
        <f>'[4]Sch C'!F12</f>
        <v>20538</v>
      </c>
      <c r="E23" s="253">
        <f t="shared" si="2"/>
        <v>91282.98</v>
      </c>
      <c r="F23" s="177"/>
      <c r="G23" s="177">
        <f t="shared" si="3"/>
        <v>91282.98</v>
      </c>
      <c r="H23" s="175">
        <f t="shared" si="4"/>
        <v>2.8138143404245333E-2</v>
      </c>
      <c r="J23" s="183">
        <v>4138</v>
      </c>
      <c r="K23" s="183">
        <v>4552</v>
      </c>
      <c r="M23" s="231">
        <f t="shared" si="5"/>
        <v>4.4183436592449175</v>
      </c>
      <c r="N23" s="237">
        <f>SUMMARY!M23</f>
        <v>3.2351822835056927</v>
      </c>
    </row>
    <row r="24" spans="1:14" s="41" customFormat="1">
      <c r="A24" s="127" t="s">
        <v>202</v>
      </c>
      <c r="B24" s="113" t="s">
        <v>23</v>
      </c>
      <c r="C24" s="267">
        <f>'[4]Sch C'!D13</f>
        <v>37119.590000000004</v>
      </c>
      <c r="D24" s="267">
        <f>'[4]Sch C'!F13</f>
        <v>54043</v>
      </c>
      <c r="E24" s="253">
        <f t="shared" si="2"/>
        <v>91162.59</v>
      </c>
      <c r="F24" s="177"/>
      <c r="G24" s="177">
        <f t="shared" si="3"/>
        <v>91162.59</v>
      </c>
      <c r="H24" s="175">
        <f t="shared" si="4"/>
        <v>2.8101032969370866E-2</v>
      </c>
      <c r="J24" s="133"/>
      <c r="K24" s="133"/>
      <c r="M24" s="231">
        <f t="shared" si="5"/>
        <v>4.4125164569215878</v>
      </c>
      <c r="N24" s="237">
        <f>SUMMARY!M24</f>
        <v>2.430674269571576</v>
      </c>
    </row>
    <row r="25" spans="1:14" s="41" customFormat="1">
      <c r="A25" s="127" t="s">
        <v>164</v>
      </c>
      <c r="B25" s="113" t="s">
        <v>163</v>
      </c>
      <c r="C25" s="267">
        <f>'[4]Sch C'!D14</f>
        <v>0</v>
      </c>
      <c r="D25" s="267">
        <f>'[4]Sch C'!F14</f>
        <v>0</v>
      </c>
      <c r="E25" s="253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  <c r="M25" s="231">
        <f t="shared" si="5"/>
        <v>0</v>
      </c>
      <c r="N25" s="237">
        <f>SUMMARY!M25</f>
        <v>8.9708827817366776E-2</v>
      </c>
    </row>
    <row r="26" spans="1:14" s="41" customFormat="1">
      <c r="A26" s="127" t="s">
        <v>203</v>
      </c>
      <c r="B26" s="113" t="s">
        <v>24</v>
      </c>
      <c r="C26" s="267">
        <f>'[4]Sch C'!D15</f>
        <v>217350.95</v>
      </c>
      <c r="D26" s="267">
        <f>'[4]Sch C'!F15</f>
        <v>-229351</v>
      </c>
      <c r="E26" s="253">
        <f t="shared" si="2"/>
        <v>-12000.049999999988</v>
      </c>
      <c r="F26" s="177"/>
      <c r="G26" s="177">
        <f t="shared" si="3"/>
        <v>-12000.049999999988</v>
      </c>
      <c r="H26" s="175">
        <f t="shared" si="4"/>
        <v>-3.6990370796189374E-3</v>
      </c>
      <c r="J26" s="133"/>
      <c r="K26" s="133"/>
      <c r="M26" s="231">
        <f t="shared" si="5"/>
        <v>-0.58083494675701786</v>
      </c>
      <c r="N26" s="237">
        <f>SUMMARY!M26</f>
        <v>1.9962086756684334</v>
      </c>
    </row>
    <row r="27" spans="1:14" s="41" customFormat="1">
      <c r="A27" s="127" t="s">
        <v>204</v>
      </c>
      <c r="B27" s="113" t="s">
        <v>165</v>
      </c>
      <c r="C27" s="267">
        <f>'[4]Sch C'!D16</f>
        <v>0</v>
      </c>
      <c r="D27" s="267">
        <f>'[4]Sch C'!F16</f>
        <v>0</v>
      </c>
      <c r="E27" s="253">
        <f t="shared" si="2"/>
        <v>0</v>
      </c>
      <c r="F27" s="177"/>
      <c r="G27" s="177">
        <f t="shared" si="3"/>
        <v>0</v>
      </c>
      <c r="H27" s="175">
        <f t="shared" si="4"/>
        <v>0</v>
      </c>
      <c r="J27" s="133"/>
      <c r="K27" s="133"/>
      <c r="M27" s="231">
        <f t="shared" si="5"/>
        <v>0</v>
      </c>
      <c r="N27" s="237">
        <f>SUMMARY!M27</f>
        <v>6.3970053910681761</v>
      </c>
    </row>
    <row r="28" spans="1:14" s="41" customFormat="1">
      <c r="A28" s="127" t="s">
        <v>205</v>
      </c>
      <c r="B28" s="113" t="s">
        <v>25</v>
      </c>
      <c r="C28" s="267">
        <f>'[4]Sch C'!D17</f>
        <v>4693.6499999999996</v>
      </c>
      <c r="D28" s="267">
        <f>'[4]Sch C'!F17</f>
        <v>0</v>
      </c>
      <c r="E28" s="253">
        <f t="shared" si="2"/>
        <v>4693.6499999999996</v>
      </c>
      <c r="F28" s="177"/>
      <c r="G28" s="177">
        <f t="shared" si="3"/>
        <v>4693.6499999999996</v>
      </c>
      <c r="H28" s="175">
        <f t="shared" si="4"/>
        <v>1.4468260872874232E-3</v>
      </c>
      <c r="J28" s="133"/>
      <c r="K28" s="133"/>
      <c r="M28" s="231">
        <f t="shared" si="5"/>
        <v>0.22718538238141334</v>
      </c>
      <c r="N28" s="237">
        <f>SUMMARY!M28</f>
        <v>0.11687604176601765</v>
      </c>
    </row>
    <row r="29" spans="1:14" s="41" customFormat="1">
      <c r="A29" s="127" t="s">
        <v>206</v>
      </c>
      <c r="B29" s="113" t="s">
        <v>26</v>
      </c>
      <c r="C29" s="267">
        <f>'[4]Sch C'!D18</f>
        <v>9418.82</v>
      </c>
      <c r="D29" s="267">
        <f>'[4]Sch C'!F18</f>
        <v>7198</v>
      </c>
      <c r="E29" s="253">
        <f t="shared" si="2"/>
        <v>16616.82</v>
      </c>
      <c r="F29" s="177"/>
      <c r="G29" s="177">
        <f t="shared" si="3"/>
        <v>16616.82</v>
      </c>
      <c r="H29" s="175">
        <f t="shared" si="4"/>
        <v>5.1221647680929341E-3</v>
      </c>
      <c r="J29" s="133"/>
      <c r="K29" s="133"/>
      <c r="M29" s="231">
        <f t="shared" si="5"/>
        <v>0.80429912875121001</v>
      </c>
      <c r="N29" s="237">
        <f>SUMMARY!M29</f>
        <v>0.78350101508318237</v>
      </c>
    </row>
    <row r="30" spans="1:14" s="41" customFormat="1">
      <c r="A30" s="127" t="s">
        <v>207</v>
      </c>
      <c r="B30" s="113" t="s">
        <v>208</v>
      </c>
      <c r="C30" s="267">
        <f>'[4]Sch C'!D19</f>
        <v>6745.56</v>
      </c>
      <c r="D30" s="267">
        <f>'[4]Sch C'!F19</f>
        <v>960</v>
      </c>
      <c r="E30" s="253">
        <f t="shared" si="2"/>
        <v>7705.56</v>
      </c>
      <c r="F30" s="177"/>
      <c r="G30" s="177">
        <f t="shared" si="3"/>
        <v>7705.56</v>
      </c>
      <c r="H30" s="175">
        <f t="shared" si="4"/>
        <v>2.3752527830491147E-3</v>
      </c>
      <c r="J30" s="133"/>
      <c r="K30" s="133"/>
      <c r="M30" s="231">
        <f t="shared" si="5"/>
        <v>0.37296999031945793</v>
      </c>
      <c r="N30" s="237">
        <f>SUMMARY!M30</f>
        <v>0.40083114193451697</v>
      </c>
    </row>
    <row r="31" spans="1:14" s="41" customFormat="1">
      <c r="A31" s="127" t="s">
        <v>209</v>
      </c>
      <c r="B31" s="113" t="s">
        <v>210</v>
      </c>
      <c r="C31" s="267">
        <f>'[4]Sch C'!D20</f>
        <v>11507.41</v>
      </c>
      <c r="D31" s="267">
        <f>'[4]Sch C'!F20</f>
        <v>1418</v>
      </c>
      <c r="E31" s="253">
        <f t="shared" si="2"/>
        <v>12925.41</v>
      </c>
      <c r="F31" s="177"/>
      <c r="G31" s="177">
        <f t="shared" si="3"/>
        <v>12925.41</v>
      </c>
      <c r="H31" s="175">
        <f t="shared" si="4"/>
        <v>3.9842809704357445E-3</v>
      </c>
      <c r="J31" s="133"/>
      <c r="K31" s="133"/>
      <c r="M31" s="231">
        <f t="shared" si="5"/>
        <v>0.62562487899322361</v>
      </c>
      <c r="N31" s="237">
        <f>SUMMARY!M31</f>
        <v>0.43509517256414104</v>
      </c>
    </row>
    <row r="32" spans="1:14" s="41" customFormat="1">
      <c r="A32" s="127" t="s">
        <v>211</v>
      </c>
      <c r="B32" s="113" t="s">
        <v>29</v>
      </c>
      <c r="C32" s="267">
        <f>'[4]Sch C'!D21</f>
        <v>4275</v>
      </c>
      <c r="D32" s="267">
        <f>'[4]Sch C'!F21</f>
        <v>4975</v>
      </c>
      <c r="E32" s="253">
        <f t="shared" si="2"/>
        <v>9250</v>
      </c>
      <c r="F32" s="177"/>
      <c r="G32" s="177">
        <f t="shared" si="3"/>
        <v>9250</v>
      </c>
      <c r="H32" s="175">
        <f t="shared" si="4"/>
        <v>2.8513292016679268E-3</v>
      </c>
      <c r="J32" s="133"/>
      <c r="K32" s="133"/>
      <c r="M32" s="231">
        <f t="shared" si="5"/>
        <v>0.44772507260406585</v>
      </c>
      <c r="N32" s="237">
        <f>SUMMARY!M32</f>
        <v>0.49005045894476768</v>
      </c>
    </row>
    <row r="33" spans="1:14" s="41" customFormat="1">
      <c r="A33" s="40">
        <v>130</v>
      </c>
      <c r="B33" s="113" t="s">
        <v>166</v>
      </c>
      <c r="C33" s="267">
        <f>'[4]Sch C'!D22</f>
        <v>0</v>
      </c>
      <c r="D33" s="267">
        <f>'[4]Sch C'!F22</f>
        <v>0</v>
      </c>
      <c r="E33" s="253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  <c r="M33" s="231">
        <f t="shared" si="5"/>
        <v>0</v>
      </c>
      <c r="N33" s="237">
        <f>SUMMARY!M33</f>
        <v>0</v>
      </c>
    </row>
    <row r="34" spans="1:14" s="41" customFormat="1">
      <c r="A34" s="40">
        <v>140</v>
      </c>
      <c r="B34" s="113" t="s">
        <v>212</v>
      </c>
      <c r="C34" s="267">
        <f>'[4]Sch C'!D23</f>
        <v>11439.86</v>
      </c>
      <c r="D34" s="267">
        <f>'[4]Sch C'!F23</f>
        <v>14018</v>
      </c>
      <c r="E34" s="253">
        <f t="shared" si="2"/>
        <v>25457.86</v>
      </c>
      <c r="F34" s="177"/>
      <c r="G34" s="177">
        <f t="shared" si="3"/>
        <v>25457.86</v>
      </c>
      <c r="H34" s="175">
        <f t="shared" si="4"/>
        <v>7.8474313113485235E-3</v>
      </c>
      <c r="J34" s="133"/>
      <c r="K34" s="133"/>
      <c r="M34" s="231">
        <f t="shared" si="5"/>
        <v>1.2322294288480156</v>
      </c>
      <c r="N34" s="237">
        <f>SUMMARY!M34</f>
        <v>0.62292362123544942</v>
      </c>
    </row>
    <row r="35" spans="1:14" s="41" customFormat="1">
      <c r="A35" s="40">
        <v>150</v>
      </c>
      <c r="B35" s="113" t="s">
        <v>31</v>
      </c>
      <c r="C35" s="267">
        <f>'[4]Sch C'!D24</f>
        <v>15710.18</v>
      </c>
      <c r="D35" s="267">
        <f>'[4]Sch C'!F24</f>
        <v>14992</v>
      </c>
      <c r="E35" s="253">
        <f t="shared" si="2"/>
        <v>30702.18</v>
      </c>
      <c r="F35" s="177"/>
      <c r="G35" s="177">
        <f t="shared" si="3"/>
        <v>30702.18</v>
      </c>
      <c r="H35" s="175">
        <f t="shared" si="4"/>
        <v>9.4640024204178368E-3</v>
      </c>
      <c r="J35" s="133"/>
      <c r="K35" s="133"/>
      <c r="M35" s="231">
        <f t="shared" si="5"/>
        <v>1.4860687318489836</v>
      </c>
      <c r="N35" s="237">
        <f>SUMMARY!M35</f>
        <v>0.42186212127405426</v>
      </c>
    </row>
    <row r="36" spans="1:14" s="41" customFormat="1">
      <c r="A36" s="40">
        <v>160</v>
      </c>
      <c r="B36" s="113" t="s">
        <v>32</v>
      </c>
      <c r="C36" s="267">
        <f>'[4]Sch C'!D25</f>
        <v>0</v>
      </c>
      <c r="D36" s="267">
        <f>'[4]Sch C'!F25</f>
        <v>0</v>
      </c>
      <c r="E36" s="253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  <c r="M36" s="231">
        <f t="shared" si="5"/>
        <v>0</v>
      </c>
      <c r="N36" s="237">
        <f>SUMMARY!M36</f>
        <v>0.28779311378469336</v>
      </c>
    </row>
    <row r="37" spans="1:14" s="41" customFormat="1">
      <c r="A37" s="40">
        <v>170</v>
      </c>
      <c r="B37" s="113" t="s">
        <v>33</v>
      </c>
      <c r="C37" s="267">
        <f>'[4]Sch C'!D26</f>
        <v>0</v>
      </c>
      <c r="D37" s="267">
        <f>'[4]Sch C'!F26</f>
        <v>0</v>
      </c>
      <c r="E37" s="253">
        <f t="shared" si="2"/>
        <v>0</v>
      </c>
      <c r="F37" s="177"/>
      <c r="G37" s="177">
        <f t="shared" si="3"/>
        <v>0</v>
      </c>
      <c r="H37" s="175">
        <f t="shared" si="4"/>
        <v>0</v>
      </c>
      <c r="J37" s="133"/>
      <c r="K37" s="133"/>
      <c r="M37" s="231">
        <f t="shared" si="5"/>
        <v>0</v>
      </c>
      <c r="N37" s="237">
        <f>SUMMARY!M37</f>
        <v>7.4287387080511769</v>
      </c>
    </row>
    <row r="38" spans="1:14" s="41" customFormat="1">
      <c r="A38" s="40">
        <v>180</v>
      </c>
      <c r="B38" s="113" t="s">
        <v>213</v>
      </c>
      <c r="C38" s="267">
        <f>'[4]Sch C'!D27</f>
        <v>48.43</v>
      </c>
      <c r="D38" s="267">
        <f>'[4]Sch C'!F27</f>
        <v>0</v>
      </c>
      <c r="E38" s="253">
        <f t="shared" si="2"/>
        <v>48.43</v>
      </c>
      <c r="F38" s="177"/>
      <c r="G38" s="177">
        <f t="shared" si="3"/>
        <v>48.43</v>
      </c>
      <c r="H38" s="175">
        <f t="shared" si="4"/>
        <v>1.4928634944516508E-5</v>
      </c>
      <c r="J38" s="133"/>
      <c r="K38" s="133"/>
      <c r="M38" s="231">
        <f t="shared" si="5"/>
        <v>2.3441432720232333E-3</v>
      </c>
      <c r="N38" s="237">
        <f>SUMMARY!M38</f>
        <v>3.4646492172278012E-2</v>
      </c>
    </row>
    <row r="39" spans="1:14" s="41" customFormat="1">
      <c r="A39" s="40">
        <v>190</v>
      </c>
      <c r="B39" s="113" t="s">
        <v>35</v>
      </c>
      <c r="C39" s="267">
        <f>'[4]Sch C'!D28</f>
        <v>533.22</v>
      </c>
      <c r="D39" s="267">
        <f>'[4]Sch C'!F28</f>
        <v>-533.22</v>
      </c>
      <c r="E39" s="253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  <c r="M39" s="231">
        <f t="shared" si="5"/>
        <v>0</v>
      </c>
      <c r="N39" s="237">
        <f>SUMMARY!M39</f>
        <v>0</v>
      </c>
    </row>
    <row r="40" spans="1:14" s="41" customFormat="1">
      <c r="A40" s="40">
        <v>200</v>
      </c>
      <c r="B40" s="113" t="s">
        <v>36</v>
      </c>
      <c r="C40" s="267">
        <f>'[4]Sch C'!D29</f>
        <v>0</v>
      </c>
      <c r="D40" s="267">
        <f>'[4]Sch C'!F29</f>
        <v>0</v>
      </c>
      <c r="E40" s="253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  <c r="M40" s="231">
        <f t="shared" si="5"/>
        <v>0</v>
      </c>
      <c r="N40" s="237">
        <f>SUMMARY!M40</f>
        <v>0</v>
      </c>
    </row>
    <row r="41" spans="1:14" s="41" customFormat="1">
      <c r="A41" s="40">
        <v>210</v>
      </c>
      <c r="B41" s="113" t="s">
        <v>37</v>
      </c>
      <c r="C41" s="267">
        <f>'[4]Sch C'!D30</f>
        <v>0</v>
      </c>
      <c r="D41" s="267">
        <f>'[4]Sch C'!F30</f>
        <v>0</v>
      </c>
      <c r="E41" s="253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  <c r="M41" s="231">
        <f t="shared" si="5"/>
        <v>0</v>
      </c>
      <c r="N41" s="237">
        <f>SUMMARY!M41</f>
        <v>0</v>
      </c>
    </row>
    <row r="42" spans="1:14" s="41" customFormat="1">
      <c r="A42" s="40">
        <v>220</v>
      </c>
      <c r="B42" s="113" t="s">
        <v>214</v>
      </c>
      <c r="C42" s="267">
        <f>'[4]Sch C'!D31</f>
        <v>0</v>
      </c>
      <c r="D42" s="267">
        <f>'[4]Sch C'!F31</f>
        <v>156</v>
      </c>
      <c r="E42" s="253">
        <f t="shared" si="2"/>
        <v>156</v>
      </c>
      <c r="F42" s="177"/>
      <c r="G42" s="177">
        <f t="shared" si="3"/>
        <v>156</v>
      </c>
      <c r="H42" s="175">
        <f t="shared" si="4"/>
        <v>4.8087281671372603E-5</v>
      </c>
      <c r="J42" s="133"/>
      <c r="K42" s="133"/>
      <c r="M42" s="231">
        <f t="shared" si="5"/>
        <v>7.5508228460793806E-3</v>
      </c>
      <c r="N42" s="237">
        <f>SUMMARY!M42</f>
        <v>1.5147902388511165</v>
      </c>
    </row>
    <row r="43" spans="1:14" s="41" customFormat="1">
      <c r="A43" s="40">
        <v>230</v>
      </c>
      <c r="B43" s="113" t="s">
        <v>148</v>
      </c>
      <c r="C43" s="267">
        <f>'[4]Sch C'!D32</f>
        <v>0</v>
      </c>
      <c r="D43" s="267">
        <f>'[4]Sch C'!F32</f>
        <v>607</v>
      </c>
      <c r="E43" s="253">
        <f t="shared" si="2"/>
        <v>607</v>
      </c>
      <c r="F43" s="177"/>
      <c r="G43" s="177">
        <f t="shared" si="3"/>
        <v>607</v>
      </c>
      <c r="H43" s="175">
        <f t="shared" si="4"/>
        <v>1.8710884599053315E-4</v>
      </c>
      <c r="J43" s="133"/>
      <c r="K43" s="133"/>
      <c r="M43" s="231">
        <f t="shared" si="5"/>
        <v>2.9380445304937077E-2</v>
      </c>
      <c r="N43" s="237">
        <f>SUMMARY!M43</f>
        <v>0.91162758482870754</v>
      </c>
    </row>
    <row r="44" spans="1:14" s="41" customFormat="1">
      <c r="A44" s="40">
        <v>240</v>
      </c>
      <c r="B44" s="113" t="s">
        <v>167</v>
      </c>
      <c r="C44" s="267">
        <f>'[4]Sch C'!D33</f>
        <v>0</v>
      </c>
      <c r="D44" s="267">
        <f>'[4]Sch C'!F33</f>
        <v>0</v>
      </c>
      <c r="E44" s="253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  <c r="M44" s="231">
        <f t="shared" si="5"/>
        <v>0</v>
      </c>
      <c r="N44" s="237">
        <f>SUMMARY!M44</f>
        <v>0</v>
      </c>
    </row>
    <row r="45" spans="1:14" s="41" customFormat="1">
      <c r="A45" s="40">
        <v>250</v>
      </c>
      <c r="B45" s="113" t="s">
        <v>168</v>
      </c>
      <c r="C45" s="267">
        <f>'[4]Sch C'!D34</f>
        <v>172717.6</v>
      </c>
      <c r="D45" s="267">
        <f>'[4]Sch C'!F34</f>
        <v>0</v>
      </c>
      <c r="E45" s="253">
        <f t="shared" si="2"/>
        <v>172717.6</v>
      </c>
      <c r="F45" s="177"/>
      <c r="G45" s="177">
        <f t="shared" si="3"/>
        <v>172717.6</v>
      </c>
      <c r="H45" s="175">
        <f t="shared" si="4"/>
        <v>5.3240512056432467E-2</v>
      </c>
      <c r="J45" s="133"/>
      <c r="K45" s="133"/>
      <c r="M45" s="231">
        <f t="shared" si="5"/>
        <v>8.36</v>
      </c>
      <c r="N45" s="237">
        <f>SUMMARY!M45</f>
        <v>0.95284109747069434</v>
      </c>
    </row>
    <row r="46" spans="1:14" s="41" customFormat="1">
      <c r="A46" s="40">
        <v>270</v>
      </c>
      <c r="B46" s="113" t="s">
        <v>215</v>
      </c>
      <c r="C46" s="267">
        <f>'[4]Sch C'!D35</f>
        <v>0</v>
      </c>
      <c r="D46" s="267">
        <f>'[4]Sch C'!F35</f>
        <v>0</v>
      </c>
      <c r="E46" s="253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  <c r="M46" s="231">
        <f t="shared" si="5"/>
        <v>0</v>
      </c>
      <c r="N46" s="237">
        <f>SUMMARY!M46</f>
        <v>0</v>
      </c>
    </row>
    <row r="47" spans="1:14" s="41" customFormat="1">
      <c r="A47" s="40">
        <v>280</v>
      </c>
      <c r="B47" s="113" t="s">
        <v>216</v>
      </c>
      <c r="C47" s="267">
        <f>'[4]Sch C'!D36</f>
        <v>0</v>
      </c>
      <c r="D47" s="267">
        <f>'[4]Sch C'!F36</f>
        <v>0</v>
      </c>
      <c r="E47" s="253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55">
        <v>0</v>
      </c>
      <c r="K47" s="255">
        <v>0</v>
      </c>
      <c r="M47" s="231">
        <f t="shared" si="5"/>
        <v>0</v>
      </c>
      <c r="N47" s="237">
        <f>SUMMARY!M47</f>
        <v>0.19233028581290676</v>
      </c>
    </row>
    <row r="48" spans="1:14" s="41" customFormat="1">
      <c r="A48" s="40">
        <v>290</v>
      </c>
      <c r="B48" s="113" t="s">
        <v>170</v>
      </c>
      <c r="C48" s="267">
        <f>'[4]Sch C'!D37</f>
        <v>0</v>
      </c>
      <c r="D48" s="267">
        <f>'[4]Sch C'!F37</f>
        <v>0</v>
      </c>
      <c r="E48" s="253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  <c r="M48" s="231">
        <f t="shared" si="5"/>
        <v>0</v>
      </c>
      <c r="N48" s="237">
        <f>SUMMARY!M48</f>
        <v>0</v>
      </c>
    </row>
    <row r="49" spans="1:16" s="41" customFormat="1">
      <c r="A49" s="40">
        <v>300</v>
      </c>
      <c r="B49" s="113" t="s">
        <v>171</v>
      </c>
      <c r="C49" s="267">
        <f>'[4]Sch C'!D38</f>
        <v>0</v>
      </c>
      <c r="D49" s="267">
        <f>'[4]Sch C'!F38</f>
        <v>0</v>
      </c>
      <c r="E49" s="253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  <c r="M49" s="231">
        <f t="shared" si="5"/>
        <v>0</v>
      </c>
      <c r="N49" s="237">
        <f>SUMMARY!M49</f>
        <v>1.5984176510929746E-2</v>
      </c>
    </row>
    <row r="50" spans="1:16" s="41" customFormat="1">
      <c r="A50" s="40">
        <v>310</v>
      </c>
      <c r="B50" s="113" t="s">
        <v>172</v>
      </c>
      <c r="C50" s="267">
        <f>'[4]Sch C'!D39</f>
        <v>887.47</v>
      </c>
      <c r="D50" s="267">
        <f>'[4]Sch C'!F39</f>
        <v>50</v>
      </c>
      <c r="E50" s="253">
        <f t="shared" si="2"/>
        <v>937.47</v>
      </c>
      <c r="F50" s="177"/>
      <c r="G50" s="177">
        <f t="shared" si="3"/>
        <v>937.47</v>
      </c>
      <c r="H50" s="175">
        <f t="shared" si="4"/>
        <v>2.8897682018244662E-4</v>
      </c>
      <c r="J50" s="133"/>
      <c r="K50" s="133"/>
      <c r="M50" s="231">
        <f t="shared" si="5"/>
        <v>4.5376089060987418E-2</v>
      </c>
      <c r="N50" s="237">
        <f>SUMMARY!M50</f>
        <v>0.13508290981428747</v>
      </c>
    </row>
    <row r="51" spans="1:16" s="41" customFormat="1">
      <c r="A51" s="40">
        <v>320</v>
      </c>
      <c r="B51" s="113" t="s">
        <v>173</v>
      </c>
      <c r="C51" s="267">
        <f>'[4]Sch C'!D40</f>
        <v>1107.76</v>
      </c>
      <c r="D51" s="267">
        <f>'[4]Sch C'!F40</f>
        <v>250</v>
      </c>
      <c r="E51" s="253">
        <f t="shared" si="2"/>
        <v>1357.76</v>
      </c>
      <c r="F51" s="177"/>
      <c r="G51" s="177">
        <f t="shared" si="3"/>
        <v>1357.76</v>
      </c>
      <c r="H51" s="175">
        <f t="shared" si="4"/>
        <v>4.1853197155206968E-4</v>
      </c>
      <c r="J51" s="133"/>
      <c r="K51" s="133"/>
      <c r="M51" s="231">
        <f t="shared" si="5"/>
        <v>6.5719264278799608E-2</v>
      </c>
      <c r="N51" s="237">
        <f>SUMMARY!M51</f>
        <v>6.1666189781950142E-3</v>
      </c>
    </row>
    <row r="52" spans="1:16" s="41" customFormat="1">
      <c r="A52" s="40">
        <v>330</v>
      </c>
      <c r="B52" s="113" t="s">
        <v>44</v>
      </c>
      <c r="C52" s="267">
        <f>'[4]Sch C'!D41</f>
        <v>2500.9499999999998</v>
      </c>
      <c r="D52" s="267">
        <f>'[4]Sch C'!F41</f>
        <v>0</v>
      </c>
      <c r="E52" s="253">
        <f t="shared" si="2"/>
        <v>2500.9499999999998</v>
      </c>
      <c r="F52" s="177"/>
      <c r="G52" s="177">
        <f t="shared" si="3"/>
        <v>2500.9499999999998</v>
      </c>
      <c r="H52" s="175">
        <f t="shared" si="4"/>
        <v>7.7092235317961094E-4</v>
      </c>
      <c r="J52" s="133"/>
      <c r="K52" s="133"/>
      <c r="M52" s="231">
        <f t="shared" si="5"/>
        <v>0.12105275895450145</v>
      </c>
      <c r="N52" s="237">
        <f>SUMMARY!M52</f>
        <v>0.42601224458281667</v>
      </c>
    </row>
    <row r="53" spans="1:16" s="41" customFormat="1">
      <c r="A53" s="40">
        <v>340</v>
      </c>
      <c r="B53" s="113" t="s">
        <v>174</v>
      </c>
      <c r="C53" s="267">
        <f>'[4]Sch C'!D42</f>
        <v>0</v>
      </c>
      <c r="D53" s="267">
        <f>'[4]Sch C'!F42</f>
        <v>0</v>
      </c>
      <c r="E53" s="253">
        <f t="shared" si="2"/>
        <v>0</v>
      </c>
      <c r="F53" s="177"/>
      <c r="G53" s="177">
        <f t="shared" si="3"/>
        <v>0</v>
      </c>
      <c r="H53" s="175">
        <f t="shared" si="4"/>
        <v>0</v>
      </c>
      <c r="J53" s="133"/>
      <c r="K53" s="133"/>
      <c r="M53" s="231">
        <f t="shared" si="5"/>
        <v>0</v>
      </c>
      <c r="N53" s="237">
        <f>SUMMARY!M53</f>
        <v>7.6151676590410528E-2</v>
      </c>
    </row>
    <row r="54" spans="1:16" s="41" customFormat="1">
      <c r="A54" s="40">
        <v>350</v>
      </c>
      <c r="B54" s="113" t="s">
        <v>175</v>
      </c>
      <c r="C54" s="267">
        <f>'[4]Sch C'!D43</f>
        <v>0</v>
      </c>
      <c r="D54" s="267">
        <f>'[4]Sch C'!F43</f>
        <v>0</v>
      </c>
      <c r="E54" s="253">
        <f t="shared" si="2"/>
        <v>0</v>
      </c>
      <c r="F54" s="177"/>
      <c r="G54" s="177">
        <f t="shared" si="3"/>
        <v>0</v>
      </c>
      <c r="H54" s="175">
        <f t="shared" si="4"/>
        <v>0</v>
      </c>
      <c r="J54" s="133"/>
      <c r="K54" s="133"/>
      <c r="M54" s="231">
        <f t="shared" si="5"/>
        <v>0</v>
      </c>
      <c r="N54" s="237">
        <f>SUMMARY!M54</f>
        <v>0.14480490873334878</v>
      </c>
    </row>
    <row r="55" spans="1:16" s="41" customFormat="1">
      <c r="A55" s="40">
        <v>360</v>
      </c>
      <c r="B55" s="113" t="s">
        <v>176</v>
      </c>
      <c r="C55" s="267">
        <f>'[4]Sch C'!D44</f>
        <v>0</v>
      </c>
      <c r="D55" s="267">
        <f>'[4]Sch C'!F44</f>
        <v>0</v>
      </c>
      <c r="E55" s="253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  <c r="M55" s="231">
        <f t="shared" si="5"/>
        <v>0</v>
      </c>
      <c r="N55" s="237">
        <f>SUMMARY!M55</f>
        <v>0</v>
      </c>
    </row>
    <row r="56" spans="1:16" s="41" customFormat="1">
      <c r="A56" s="40">
        <v>490</v>
      </c>
      <c r="B56" s="113" t="s">
        <v>301</v>
      </c>
      <c r="C56" s="267">
        <f>'[4]Sch C'!D45</f>
        <v>0</v>
      </c>
      <c r="D56" s="267">
        <f>'[4]Sch C'!F45</f>
        <v>276</v>
      </c>
      <c r="E56" s="253">
        <f t="shared" si="2"/>
        <v>276</v>
      </c>
      <c r="F56" s="177"/>
      <c r="G56" s="177">
        <f t="shared" si="3"/>
        <v>276</v>
      </c>
      <c r="H56" s="175">
        <f t="shared" si="4"/>
        <v>8.5077498341659224E-5</v>
      </c>
      <c r="J56" s="133"/>
      <c r="K56" s="133"/>
      <c r="M56" s="231">
        <f t="shared" si="5"/>
        <v>1.3359148112294288E-2</v>
      </c>
      <c r="N56" s="237">
        <f>SUMMARY!M56</f>
        <v>0.3925260810522348</v>
      </c>
    </row>
    <row r="57" spans="1:16" s="41" customFormat="1">
      <c r="A57" s="40"/>
      <c r="B57" s="113" t="s">
        <v>217</v>
      </c>
      <c r="C57" s="267">
        <f>SUM(C21:C56)</f>
        <v>634908.98999999987</v>
      </c>
      <c r="D57" s="267">
        <f>SUM(D21:D56)</f>
        <v>-51446.22</v>
      </c>
      <c r="E57" s="177">
        <f>SUM(E21:E56)</f>
        <v>583462.7699999999</v>
      </c>
      <c r="F57" s="177">
        <f>SUM(F21:F56)</f>
        <v>0</v>
      </c>
      <c r="G57" s="177">
        <f t="shared" si="3"/>
        <v>583462.7699999999</v>
      </c>
      <c r="H57" s="175">
        <f t="shared" si="4"/>
        <v>0.17985345234454669</v>
      </c>
      <c r="J57" s="133"/>
      <c r="K57" s="133"/>
      <c r="M57" s="231">
        <f t="shared" si="5"/>
        <v>28.241179574056144</v>
      </c>
      <c r="N57" s="237">
        <f>SUMMARY!M57</f>
        <v>35.330519668088229</v>
      </c>
      <c r="O57" s="232">
        <f>M57/N57-1</f>
        <v>-0.20065767955390212</v>
      </c>
      <c r="P57" s="172">
        <f>IF(O57&gt;=0.2,2.1,0)</f>
        <v>0</v>
      </c>
    </row>
    <row r="58" spans="1:16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6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6" s="41" customFormat="1">
      <c r="A60" s="185">
        <v>230</v>
      </c>
      <c r="B60" s="186" t="s">
        <v>261</v>
      </c>
      <c r="C60" s="267">
        <f>'[4]Sch C'!D57</f>
        <v>327185.28000000003</v>
      </c>
      <c r="D60" s="267">
        <f>'[4]Sch C'!F57</f>
        <v>-317369</v>
      </c>
      <c r="E60" s="253">
        <f t="shared" ref="E60:E76" si="6">SUM(C60:D60)</f>
        <v>9816.2800000000279</v>
      </c>
      <c r="F60" s="173"/>
      <c r="G60" s="173">
        <f>IF(ISERROR(E60+F60),"",(E60+F60))</f>
        <v>9816.2800000000279</v>
      </c>
      <c r="H60" s="175">
        <f>IF(ISERROR(G60/$G$183),"",(G60/$G$183))</f>
        <v>3.0258860341350179E-3</v>
      </c>
      <c r="I60" s="272"/>
      <c r="J60" s="133"/>
      <c r="K60" s="133"/>
      <c r="M60" s="231">
        <f>IFERROR(G60/G$198,0)</f>
        <v>0.47513455953533534</v>
      </c>
      <c r="N60" s="237">
        <f>SUMMARY!M60</f>
        <v>5.4215628193424443</v>
      </c>
    </row>
    <row r="61" spans="1:16" s="41" customFormat="1">
      <c r="A61" s="187">
        <v>240</v>
      </c>
      <c r="B61" s="186" t="s">
        <v>262</v>
      </c>
      <c r="C61" s="267">
        <f>'[4]Sch C'!D58</f>
        <v>23024.18</v>
      </c>
      <c r="D61" s="267">
        <f>'[4]Sch C'!F58</f>
        <v>5837</v>
      </c>
      <c r="E61" s="253">
        <f t="shared" si="6"/>
        <v>28861.18</v>
      </c>
      <c r="F61" s="173">
        <v>-1333.04</v>
      </c>
      <c r="G61" s="173">
        <f t="shared" ref="G61:G76" si="7">IF(ISERROR(E61+F61),"",(E61+F61))</f>
        <v>27528.14</v>
      </c>
      <c r="H61" s="175">
        <f t="shared" ref="H61:H76" si="8">IF(ISERROR(G61/$G$183),"",(G61/$G$183))</f>
        <v>8.4855988594165314E-3</v>
      </c>
      <c r="I61" s="41" t="s">
        <v>414</v>
      </c>
      <c r="J61" s="133"/>
      <c r="K61" s="133"/>
      <c r="M61" s="231">
        <f t="shared" ref="M61:M77" si="9">IFERROR(G61/G$198,0)</f>
        <v>1.3324365924491772</v>
      </c>
      <c r="N61" s="237">
        <f>SUMMARY!M61</f>
        <v>1.3135909419154417</v>
      </c>
    </row>
    <row r="62" spans="1:16" s="41" customFormat="1">
      <c r="A62" s="188">
        <v>250</v>
      </c>
      <c r="B62" s="186" t="s">
        <v>263</v>
      </c>
      <c r="C62" s="267">
        <f>'[4]Sch C'!D59</f>
        <v>0</v>
      </c>
      <c r="D62" s="267">
        <f>'[4]Sch C'!F59</f>
        <v>5544</v>
      </c>
      <c r="E62" s="253">
        <f t="shared" si="6"/>
        <v>5544</v>
      </c>
      <c r="F62" s="173"/>
      <c r="G62" s="173">
        <f t="shared" si="7"/>
        <v>5544</v>
      </c>
      <c r="H62" s="175">
        <f t="shared" si="8"/>
        <v>1.7089480101672419E-3</v>
      </c>
      <c r="J62" s="133"/>
      <c r="K62" s="133"/>
      <c r="M62" s="231">
        <f t="shared" si="9"/>
        <v>0.26834462729912872</v>
      </c>
      <c r="N62" s="237">
        <f>SUMMARY!M62</f>
        <v>1.8916694144309858</v>
      </c>
    </row>
    <row r="63" spans="1:16" s="41" customFormat="1">
      <c r="A63" s="188">
        <v>260</v>
      </c>
      <c r="B63" s="189" t="s">
        <v>316</v>
      </c>
      <c r="C63" s="267">
        <f>'[4]Sch C'!D60</f>
        <v>9868.5</v>
      </c>
      <c r="D63" s="267">
        <f>'[4]Sch C'!F60</f>
        <v>1706</v>
      </c>
      <c r="E63" s="253">
        <f t="shared" si="6"/>
        <v>11574.5</v>
      </c>
      <c r="F63" s="173"/>
      <c r="G63" s="173">
        <f t="shared" si="7"/>
        <v>11574.5</v>
      </c>
      <c r="H63" s="175">
        <f t="shared" si="8"/>
        <v>3.5678605237519372E-3</v>
      </c>
      <c r="J63" s="133"/>
      <c r="K63" s="133"/>
      <c r="M63" s="231">
        <f t="shared" si="9"/>
        <v>0.56023717328170375</v>
      </c>
      <c r="N63" s="237">
        <f>SUMMARY!M63</f>
        <v>0.34129826186875223</v>
      </c>
    </row>
    <row r="64" spans="1:16" s="41" customFormat="1">
      <c r="A64" s="188">
        <v>270</v>
      </c>
      <c r="B64" s="189" t="s">
        <v>317</v>
      </c>
      <c r="C64" s="267">
        <f>'[4]Sch C'!D61</f>
        <v>35798.660000000003</v>
      </c>
      <c r="D64" s="267">
        <f>'[4]Sch C'!F61</f>
        <v>0</v>
      </c>
      <c r="E64" s="253">
        <f t="shared" si="6"/>
        <v>35798.660000000003</v>
      </c>
      <c r="F64" s="173"/>
      <c r="G64" s="173">
        <f t="shared" si="7"/>
        <v>35798.660000000003</v>
      </c>
      <c r="H64" s="175">
        <f t="shared" si="8"/>
        <v>1.1035001582549357E-2</v>
      </c>
      <c r="J64" s="133"/>
      <c r="K64" s="133"/>
      <c r="M64" s="231">
        <f t="shared" si="9"/>
        <v>1.732752178121975</v>
      </c>
      <c r="N64" s="237">
        <f>SUMMARY!M64</f>
        <v>0.50198147870596199</v>
      </c>
    </row>
    <row r="65" spans="1:16" s="41" customFormat="1">
      <c r="A65" s="190" t="s">
        <v>337</v>
      </c>
      <c r="B65" s="186" t="s">
        <v>338</v>
      </c>
      <c r="C65" s="267">
        <f>'[4]Sch C'!D62</f>
        <v>0</v>
      </c>
      <c r="D65" s="267">
        <f>'[4]Sch C'!F62</f>
        <v>0</v>
      </c>
      <c r="E65" s="253">
        <f t="shared" si="6"/>
        <v>0</v>
      </c>
      <c r="F65" s="173"/>
      <c r="G65" s="173">
        <f t="shared" si="7"/>
        <v>0</v>
      </c>
      <c r="H65" s="175">
        <f t="shared" si="8"/>
        <v>0</v>
      </c>
      <c r="J65" s="133"/>
      <c r="K65" s="133"/>
      <c r="M65" s="231">
        <f t="shared" si="9"/>
        <v>0</v>
      </c>
      <c r="N65" s="237">
        <f>SUMMARY!M65</f>
        <v>0</v>
      </c>
    </row>
    <row r="66" spans="1:16" s="41" customFormat="1">
      <c r="A66" s="190" t="s">
        <v>339</v>
      </c>
      <c r="B66" s="186" t="s">
        <v>340</v>
      </c>
      <c r="C66" s="267">
        <f>'[4]Sch C'!D63</f>
        <v>0</v>
      </c>
      <c r="D66" s="267">
        <f>'[4]Sch C'!F63</f>
        <v>0</v>
      </c>
      <c r="E66" s="253">
        <f t="shared" si="6"/>
        <v>0</v>
      </c>
      <c r="F66" s="173"/>
      <c r="G66" s="173">
        <f t="shared" si="7"/>
        <v>0</v>
      </c>
      <c r="H66" s="175">
        <f t="shared" si="8"/>
        <v>0</v>
      </c>
      <c r="J66" s="133"/>
      <c r="K66" s="133"/>
      <c r="M66" s="231">
        <f t="shared" si="9"/>
        <v>0</v>
      </c>
      <c r="N66" s="237">
        <f>SUMMARY!M66</f>
        <v>0</v>
      </c>
    </row>
    <row r="67" spans="1:16" s="41" customFormat="1">
      <c r="A67" s="188">
        <v>280</v>
      </c>
      <c r="B67" s="191" t="s">
        <v>266</v>
      </c>
      <c r="C67" s="267">
        <f>'[4]Sch C'!D64</f>
        <v>0</v>
      </c>
      <c r="D67" s="267">
        <f>'[4]Sch C'!F64</f>
        <v>11695</v>
      </c>
      <c r="E67" s="253">
        <f t="shared" si="6"/>
        <v>11695</v>
      </c>
      <c r="F67" s="173">
        <v>1333.04</v>
      </c>
      <c r="G67" s="173">
        <f t="shared" si="7"/>
        <v>13028.04</v>
      </c>
      <c r="H67" s="175">
        <f t="shared" si="8"/>
        <v>4.0159168532430079E-3</v>
      </c>
      <c r="I67" s="41" t="s">
        <v>414</v>
      </c>
      <c r="J67" s="133"/>
      <c r="K67" s="133"/>
      <c r="M67" s="231">
        <f t="shared" si="9"/>
        <v>0.63059244917715396</v>
      </c>
      <c r="N67" s="237">
        <f>SUMMARY!M67</f>
        <v>0.4414637181565908</v>
      </c>
    </row>
    <row r="68" spans="1:16" s="41" customFormat="1">
      <c r="A68" s="188">
        <v>290</v>
      </c>
      <c r="B68" s="191" t="s">
        <v>267</v>
      </c>
      <c r="C68" s="267">
        <f>'[4]Sch C'!D65</f>
        <v>0</v>
      </c>
      <c r="D68" s="267">
        <f>'[4]Sch C'!F65</f>
        <v>781</v>
      </c>
      <c r="E68" s="253">
        <f t="shared" si="6"/>
        <v>781</v>
      </c>
      <c r="F68" s="173"/>
      <c r="G68" s="173">
        <f t="shared" si="7"/>
        <v>781</v>
      </c>
      <c r="H68" s="175">
        <f t="shared" si="8"/>
        <v>2.4074466016244875E-4</v>
      </c>
      <c r="J68" s="133"/>
      <c r="K68" s="133"/>
      <c r="M68" s="231">
        <f t="shared" si="9"/>
        <v>3.7802516940948695E-2</v>
      </c>
      <c r="N68" s="237">
        <f>SUMMARY!M68</f>
        <v>5.4220702246808278E-2</v>
      </c>
    </row>
    <row r="69" spans="1:16" s="41" customFormat="1">
      <c r="A69" s="188">
        <v>300</v>
      </c>
      <c r="B69" s="191" t="s">
        <v>269</v>
      </c>
      <c r="C69" s="267">
        <f>'[4]Sch C'!D66</f>
        <v>0</v>
      </c>
      <c r="D69" s="267">
        <f>'[4]Sch C'!F66</f>
        <v>0</v>
      </c>
      <c r="E69" s="253">
        <f t="shared" si="6"/>
        <v>0</v>
      </c>
      <c r="F69" s="173"/>
      <c r="G69" s="173">
        <f t="shared" si="7"/>
        <v>0</v>
      </c>
      <c r="H69" s="175">
        <f t="shared" si="8"/>
        <v>0</v>
      </c>
      <c r="J69" s="133"/>
      <c r="K69" s="133"/>
      <c r="M69" s="231">
        <f t="shared" si="9"/>
        <v>0</v>
      </c>
      <c r="N69" s="237">
        <f>SUMMARY!M69</f>
        <v>6.88076519559086E-3</v>
      </c>
    </row>
    <row r="70" spans="1:16" s="41" customFormat="1">
      <c r="A70" s="188">
        <v>310</v>
      </c>
      <c r="B70" s="191" t="s">
        <v>318</v>
      </c>
      <c r="C70" s="267">
        <f>'[4]Sch C'!D67</f>
        <v>0</v>
      </c>
      <c r="D70" s="267">
        <f>'[4]Sch C'!F67</f>
        <v>981</v>
      </c>
      <c r="E70" s="253">
        <f t="shared" si="6"/>
        <v>981</v>
      </c>
      <c r="F70" s="173"/>
      <c r="G70" s="173">
        <f t="shared" si="7"/>
        <v>981</v>
      </c>
      <c r="H70" s="175">
        <f t="shared" si="8"/>
        <v>3.0239502127959311E-4</v>
      </c>
      <c r="J70" s="133"/>
      <c r="K70" s="133"/>
      <c r="M70" s="231">
        <f t="shared" si="9"/>
        <v>4.7483059051306876E-2</v>
      </c>
      <c r="N70" s="237">
        <f>SUMMARY!M70</f>
        <v>0.48399538557264771</v>
      </c>
    </row>
    <row r="71" spans="1:16" s="41" customFormat="1">
      <c r="A71" s="188">
        <v>320</v>
      </c>
      <c r="B71" s="191" t="s">
        <v>270</v>
      </c>
      <c r="C71" s="267">
        <f>'[4]Sch C'!D68</f>
        <v>0</v>
      </c>
      <c r="D71" s="267">
        <f>'[4]Sch C'!F68</f>
        <v>0</v>
      </c>
      <c r="E71" s="253">
        <f t="shared" si="6"/>
        <v>0</v>
      </c>
      <c r="F71" s="173"/>
      <c r="G71" s="173">
        <f t="shared" si="7"/>
        <v>0</v>
      </c>
      <c r="H71" s="175">
        <f t="shared" si="8"/>
        <v>0</v>
      </c>
      <c r="J71" s="133"/>
      <c r="K71" s="133"/>
      <c r="M71" s="231">
        <f t="shared" si="9"/>
        <v>0</v>
      </c>
      <c r="N71" s="237">
        <f>SUMMARY!M71</f>
        <v>2.030829461483611E-2</v>
      </c>
    </row>
    <row r="72" spans="1:16" s="41" customFormat="1">
      <c r="A72" s="188">
        <v>330</v>
      </c>
      <c r="B72" s="191" t="s">
        <v>271</v>
      </c>
      <c r="C72" s="267">
        <f>'[4]Sch C'!D69</f>
        <v>0</v>
      </c>
      <c r="D72" s="267">
        <f>'[4]Sch C'!F69</f>
        <v>0</v>
      </c>
      <c r="E72" s="253">
        <f t="shared" si="6"/>
        <v>0</v>
      </c>
      <c r="F72" s="173"/>
      <c r="G72" s="173">
        <f t="shared" si="7"/>
        <v>0</v>
      </c>
      <c r="H72" s="175">
        <f t="shared" si="8"/>
        <v>0</v>
      </c>
      <c r="J72" s="133"/>
      <c r="K72" s="133"/>
      <c r="M72" s="231">
        <f t="shared" si="9"/>
        <v>0</v>
      </c>
      <c r="N72" s="237">
        <f>SUMMARY!M72</f>
        <v>0.13610743985575371</v>
      </c>
    </row>
    <row r="73" spans="1:16" s="41" customFormat="1">
      <c r="A73" s="188">
        <v>340</v>
      </c>
      <c r="B73" s="191" t="s">
        <v>272</v>
      </c>
      <c r="C73" s="267">
        <f>'[4]Sch C'!D70</f>
        <v>0</v>
      </c>
      <c r="D73" s="267">
        <f>'[4]Sch C'!F70</f>
        <v>0</v>
      </c>
      <c r="E73" s="253">
        <f t="shared" si="6"/>
        <v>0</v>
      </c>
      <c r="F73" s="173"/>
      <c r="G73" s="173">
        <f t="shared" si="7"/>
        <v>0</v>
      </c>
      <c r="H73" s="175">
        <f t="shared" si="8"/>
        <v>0</v>
      </c>
      <c r="J73" s="133"/>
      <c r="K73" s="133"/>
      <c r="M73" s="231">
        <f t="shared" si="9"/>
        <v>0</v>
      </c>
      <c r="N73" s="237">
        <f>SUMMARY!M73</f>
        <v>0</v>
      </c>
    </row>
    <row r="74" spans="1:16" s="41" customFormat="1">
      <c r="A74" s="188">
        <v>350</v>
      </c>
      <c r="B74" s="41" t="s">
        <v>332</v>
      </c>
      <c r="C74" s="267">
        <f>'[4]Sch C'!D71</f>
        <v>0</v>
      </c>
      <c r="D74" s="267">
        <f>'[4]Sch C'!F71</f>
        <v>0</v>
      </c>
      <c r="E74" s="253">
        <f t="shared" si="6"/>
        <v>0</v>
      </c>
      <c r="F74" s="173"/>
      <c r="G74" s="173">
        <f t="shared" si="7"/>
        <v>0</v>
      </c>
      <c r="H74" s="175">
        <f t="shared" si="8"/>
        <v>0</v>
      </c>
      <c r="J74" s="133"/>
      <c r="K74" s="133"/>
      <c r="M74" s="231">
        <f t="shared" si="9"/>
        <v>0</v>
      </c>
      <c r="N74" s="237">
        <f>SUMMARY!M74</f>
        <v>2.3935071010405172E-2</v>
      </c>
    </row>
    <row r="75" spans="1:16" s="41" customFormat="1">
      <c r="A75" s="188">
        <v>360</v>
      </c>
      <c r="B75" s="191" t="s">
        <v>177</v>
      </c>
      <c r="C75" s="267">
        <f>'[4]Sch C'!D72</f>
        <v>0</v>
      </c>
      <c r="D75" s="267">
        <f>'[4]Sch C'!F72</f>
        <v>0</v>
      </c>
      <c r="E75" s="253">
        <f t="shared" si="6"/>
        <v>0</v>
      </c>
      <c r="F75" s="173"/>
      <c r="G75" s="173">
        <f t="shared" si="7"/>
        <v>0</v>
      </c>
      <c r="H75" s="175">
        <f t="shared" si="8"/>
        <v>0</v>
      </c>
      <c r="J75" s="133"/>
      <c r="K75" s="133"/>
      <c r="M75" s="231">
        <f t="shared" si="9"/>
        <v>0</v>
      </c>
      <c r="N75" s="237">
        <f>SUMMARY!M75</f>
        <v>-4.5417592050104689E-3</v>
      </c>
    </row>
    <row r="76" spans="1:16" s="41" customFormat="1">
      <c r="A76" s="188">
        <v>490</v>
      </c>
      <c r="B76" s="113" t="s">
        <v>301</v>
      </c>
      <c r="C76" s="267">
        <f>'[4]Sch C'!D73</f>
        <v>0</v>
      </c>
      <c r="D76" s="267">
        <f>'[4]Sch C'!F73</f>
        <v>0</v>
      </c>
      <c r="E76" s="253">
        <f t="shared" si="6"/>
        <v>0</v>
      </c>
      <c r="F76" s="173"/>
      <c r="G76" s="173">
        <f t="shared" si="7"/>
        <v>0</v>
      </c>
      <c r="H76" s="175">
        <f t="shared" si="8"/>
        <v>0</v>
      </c>
      <c r="J76" s="133"/>
      <c r="K76" s="133"/>
      <c r="M76" s="231">
        <f t="shared" si="9"/>
        <v>0</v>
      </c>
      <c r="N76" s="237">
        <f>SUMMARY!M76</f>
        <v>6.8126388075157029E-4</v>
      </c>
    </row>
    <row r="77" spans="1:16" s="41" customFormat="1">
      <c r="A77" s="40"/>
      <c r="B77" s="113" t="s">
        <v>219</v>
      </c>
      <c r="C77" s="267">
        <f>SUM(C60:C76)</f>
        <v>395876.62</v>
      </c>
      <c r="D77" s="267">
        <f>SUM(D60:D76)</f>
        <v>-290825</v>
      </c>
      <c r="E77" s="176">
        <f>SUM(E60:E76)</f>
        <v>105051.62000000002</v>
      </c>
      <c r="F77" s="176">
        <f>SUM(F60:F76)</f>
        <v>0</v>
      </c>
      <c r="G77" s="177">
        <f>IF(ISERROR(E77+F77),"",(E77+F77))</f>
        <v>105051.62000000002</v>
      </c>
      <c r="H77" s="175">
        <f>IF(ISERROR(G77/$G$183),"",(G77/$G$183))</f>
        <v>3.2382351544705132E-2</v>
      </c>
      <c r="J77" s="133"/>
      <c r="K77" s="133"/>
      <c r="M77" s="231">
        <f t="shared" si="9"/>
        <v>5.0847831558567291</v>
      </c>
      <c r="N77" s="237">
        <f>SUMMARY!M77</f>
        <v>10.633153797591957</v>
      </c>
      <c r="O77" s="232"/>
      <c r="P77" s="172"/>
    </row>
    <row r="78" spans="1:16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6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6" s="41" customFormat="1">
      <c r="A80" s="127" t="s">
        <v>201</v>
      </c>
      <c r="B80" s="113" t="s">
        <v>40</v>
      </c>
      <c r="C80" s="267">
        <f>'[4]Sch C'!D78</f>
        <v>37838.47</v>
      </c>
      <c r="D80" s="267">
        <f>'[4]Sch C'!F78</f>
        <v>0</v>
      </c>
      <c r="E80" s="253">
        <f t="shared" ref="E80:E91" si="10">SUM(C80:D80)</f>
        <v>37838.47</v>
      </c>
      <c r="F80" s="174"/>
      <c r="G80" s="174">
        <f>IF(ISERROR(E80+F80),"",(E80+F80))</f>
        <v>37838.47</v>
      </c>
      <c r="H80" s="175">
        <f t="shared" ref="H80:H92" si="11">IF(ISERROR(G80/$G$183),"",(G80/$G$183))</f>
        <v>1.1663776698101168E-2</v>
      </c>
      <c r="J80" s="255">
        <v>2433</v>
      </c>
      <c r="K80" s="255">
        <v>2577</v>
      </c>
      <c r="M80" s="231">
        <f t="shared" ref="M80:M92" si="12">IFERROR(G80/G$198,0)</f>
        <v>1.8314845111326234</v>
      </c>
      <c r="N80" s="237">
        <f>SUMMARY!M80</f>
        <v>2.6967785756134783</v>
      </c>
    </row>
    <row r="81" spans="1:16" s="41" customFormat="1">
      <c r="A81" s="127" t="s">
        <v>202</v>
      </c>
      <c r="B81" s="113" t="s">
        <v>23</v>
      </c>
      <c r="C81" s="267">
        <f>'[4]Sch C'!D79</f>
        <v>7273.21</v>
      </c>
      <c r="D81" s="267">
        <f>'[4]Sch C'!F79</f>
        <v>0</v>
      </c>
      <c r="E81" s="253">
        <f t="shared" si="10"/>
        <v>7273.21</v>
      </c>
      <c r="F81" s="177"/>
      <c r="G81" s="177">
        <f>IF(ISERROR(E81+F81),"",(E81+F81))</f>
        <v>7273.21</v>
      </c>
      <c r="H81" s="175">
        <f t="shared" si="11"/>
        <v>2.2419801149041276E-3</v>
      </c>
      <c r="J81" s="133"/>
      <c r="K81" s="133"/>
      <c r="M81" s="231">
        <f t="shared" si="12"/>
        <v>0.35204307841239108</v>
      </c>
      <c r="N81" s="237">
        <f>SUMMARY!M81</f>
        <v>0.51090140294941844</v>
      </c>
    </row>
    <row r="82" spans="1:16" s="41" customFormat="1">
      <c r="A82" s="127" t="s">
        <v>209</v>
      </c>
      <c r="B82" s="113" t="s">
        <v>43</v>
      </c>
      <c r="C82" s="267">
        <f>'[4]Sch C'!D80</f>
        <v>6735.04</v>
      </c>
      <c r="D82" s="267">
        <f>'[4]Sch C'!F80</f>
        <v>0</v>
      </c>
      <c r="E82" s="253">
        <f t="shared" si="10"/>
        <v>6735.04</v>
      </c>
      <c r="F82" s="177"/>
      <c r="G82" s="177">
        <f>IF(ISERROR(E82+F82),"",(E82+F82))</f>
        <v>6735.04</v>
      </c>
      <c r="H82" s="175">
        <f t="shared" si="11"/>
        <v>2.0760882406920598E-3</v>
      </c>
      <c r="J82" s="133"/>
      <c r="K82" s="133"/>
      <c r="M82" s="231">
        <f t="shared" si="12"/>
        <v>0.32599419167473376</v>
      </c>
      <c r="N82" s="237">
        <f>SUMMARY!M82</f>
        <v>0.38492322156063935</v>
      </c>
    </row>
    <row r="83" spans="1:16" s="41" customFormat="1">
      <c r="A83" s="40">
        <v>230</v>
      </c>
      <c r="B83" s="113" t="s">
        <v>42</v>
      </c>
      <c r="C83" s="267">
        <f>'[4]Sch C'!D81</f>
        <v>5323.11</v>
      </c>
      <c r="D83" s="267">
        <f>'[4]Sch C'!F81</f>
        <v>0</v>
      </c>
      <c r="E83" s="253">
        <f t="shared" si="10"/>
        <v>5323.11</v>
      </c>
      <c r="F83" s="177"/>
      <c r="G83" s="177">
        <f>IF(ISERROR(E83+F83),"",(E83+F83))</f>
        <v>5323.11</v>
      </c>
      <c r="H83" s="175">
        <f t="shared" si="11"/>
        <v>1.6408582688314116E-3</v>
      </c>
      <c r="J83" s="133"/>
      <c r="K83" s="133"/>
      <c r="M83" s="231">
        <f t="shared" si="12"/>
        <v>0.25765295256534365</v>
      </c>
      <c r="N83" s="237">
        <f>SUMMARY!M83</f>
        <v>4.51410443321116E-2</v>
      </c>
    </row>
    <row r="84" spans="1:16" s="41" customFormat="1">
      <c r="A84" s="40">
        <v>240</v>
      </c>
      <c r="B84" s="193" t="s">
        <v>274</v>
      </c>
      <c r="C84" s="267">
        <f>'[4]Sch C'!D82</f>
        <v>0</v>
      </c>
      <c r="D84" s="267">
        <f>'[4]Sch C'!F82</f>
        <v>0</v>
      </c>
      <c r="E84" s="253">
        <f t="shared" si="10"/>
        <v>0</v>
      </c>
      <c r="F84" s="177"/>
      <c r="G84" s="177">
        <f t="shared" ref="G84:G91" si="13">IF(ISERROR(E84+F84),"",(E84+F84))</f>
        <v>0</v>
      </c>
      <c r="H84" s="175">
        <f t="shared" si="11"/>
        <v>0</v>
      </c>
      <c r="J84" s="133"/>
      <c r="K84" s="133"/>
      <c r="M84" s="231">
        <f t="shared" si="12"/>
        <v>0</v>
      </c>
      <c r="N84" s="237">
        <f>SUMMARY!M84</f>
        <v>0.10878875823761576</v>
      </c>
    </row>
    <row r="85" spans="1:16" s="41" customFormat="1">
      <c r="A85" s="40">
        <v>310</v>
      </c>
      <c r="B85" s="113" t="s">
        <v>44</v>
      </c>
      <c r="C85" s="267">
        <f>'[4]Sch C'!D83</f>
        <v>7735.41</v>
      </c>
      <c r="D85" s="267">
        <f>'[4]Sch C'!F83</f>
        <v>0</v>
      </c>
      <c r="E85" s="253">
        <f t="shared" si="10"/>
        <v>7735.41</v>
      </c>
      <c r="F85" s="177"/>
      <c r="G85" s="177">
        <f t="shared" si="13"/>
        <v>7735.41</v>
      </c>
      <c r="H85" s="175">
        <f t="shared" si="11"/>
        <v>2.3844540994458485E-3</v>
      </c>
      <c r="J85" s="133"/>
      <c r="K85" s="133"/>
      <c r="M85" s="231">
        <f t="shared" si="12"/>
        <v>0.37441481122942882</v>
      </c>
      <c r="N85" s="237">
        <f>SUMMARY!M85</f>
        <v>0.65728516343520504</v>
      </c>
    </row>
    <row r="86" spans="1:16" s="41" customFormat="1">
      <c r="A86" s="40">
        <v>320</v>
      </c>
      <c r="B86" s="113" t="s">
        <v>45</v>
      </c>
      <c r="C86" s="267">
        <f>'[4]Sch C'!D84</f>
        <v>7143.33</v>
      </c>
      <c r="D86" s="267">
        <f>'[4]Sch C'!F84</f>
        <v>0</v>
      </c>
      <c r="E86" s="253">
        <f t="shared" si="10"/>
        <v>7143.33</v>
      </c>
      <c r="F86" s="177"/>
      <c r="G86" s="177">
        <f t="shared" si="13"/>
        <v>7143.33</v>
      </c>
      <c r="H86" s="175">
        <f t="shared" si="11"/>
        <v>2.2019443703946541E-3</v>
      </c>
      <c r="J86" s="133"/>
      <c r="K86" s="133"/>
      <c r="M86" s="231">
        <f t="shared" si="12"/>
        <v>0.34575653436592446</v>
      </c>
      <c r="N86" s="237">
        <f>SUMMARY!M86</f>
        <v>0.8642678911249484</v>
      </c>
    </row>
    <row r="87" spans="1:16" s="41" customFormat="1">
      <c r="A87" s="40">
        <v>330</v>
      </c>
      <c r="B87" s="113" t="s">
        <v>46</v>
      </c>
      <c r="C87" s="267">
        <f>'[4]Sch C'!D85</f>
        <v>5935.99</v>
      </c>
      <c r="D87" s="267">
        <f>'[4]Sch C'!F85</f>
        <v>0</v>
      </c>
      <c r="E87" s="253">
        <f t="shared" si="10"/>
        <v>5935.99</v>
      </c>
      <c r="F87" s="177"/>
      <c r="G87" s="177">
        <f t="shared" si="13"/>
        <v>5935.99</v>
      </c>
      <c r="H87" s="175">
        <f t="shared" si="11"/>
        <v>1.8297796354387887E-3</v>
      </c>
      <c r="J87" s="133"/>
      <c r="K87" s="133"/>
      <c r="M87" s="231">
        <f t="shared" si="12"/>
        <v>0.28731800580832528</v>
      </c>
      <c r="N87" s="237">
        <f>SUMMARY!M87</f>
        <v>1.0171775691596383</v>
      </c>
    </row>
    <row r="88" spans="1:16" s="41" customFormat="1">
      <c r="A88" s="40">
        <v>340</v>
      </c>
      <c r="B88" s="113" t="s">
        <v>221</v>
      </c>
      <c r="C88" s="267">
        <f>'[4]Sch C'!D86</f>
        <v>16452.27</v>
      </c>
      <c r="D88" s="267">
        <f>'[4]Sch C'!F86</f>
        <v>0</v>
      </c>
      <c r="E88" s="253">
        <f t="shared" si="10"/>
        <v>16452.27</v>
      </c>
      <c r="F88" s="177"/>
      <c r="G88" s="177">
        <f t="shared" si="13"/>
        <v>16452.27</v>
      </c>
      <c r="H88" s="175">
        <f t="shared" si="11"/>
        <v>5.0714419334838036E-3</v>
      </c>
      <c r="J88" s="133"/>
      <c r="K88" s="133"/>
      <c r="M88" s="231">
        <f t="shared" si="12"/>
        <v>0.79633446272991293</v>
      </c>
      <c r="N88" s="237">
        <f>SUMMARY!M88</f>
        <v>0.80890003133813848</v>
      </c>
    </row>
    <row r="89" spans="1:16" s="41" customFormat="1">
      <c r="A89" s="40">
        <v>350</v>
      </c>
      <c r="B89" s="113" t="s">
        <v>48</v>
      </c>
      <c r="C89" s="267">
        <f>'[4]Sch C'!D87</f>
        <v>54002.62</v>
      </c>
      <c r="D89" s="267">
        <f>'[4]Sch C'!F87</f>
        <v>0</v>
      </c>
      <c r="E89" s="253">
        <f t="shared" si="10"/>
        <v>54002.62</v>
      </c>
      <c r="F89" s="177"/>
      <c r="G89" s="177">
        <f t="shared" si="13"/>
        <v>54002.62</v>
      </c>
      <c r="H89" s="175">
        <f t="shared" si="11"/>
        <v>1.6646405121359613E-2</v>
      </c>
      <c r="J89" s="133"/>
      <c r="K89" s="133"/>
      <c r="M89" s="231">
        <f t="shared" si="12"/>
        <v>2.6138731848983543</v>
      </c>
      <c r="N89" s="237">
        <f>SUMMARY!M89</f>
        <v>2.4554858546909557</v>
      </c>
    </row>
    <row r="90" spans="1:16" s="41" customFormat="1">
      <c r="A90" s="40">
        <v>360</v>
      </c>
      <c r="B90" s="113" t="s">
        <v>178</v>
      </c>
      <c r="C90" s="267">
        <f>'[4]Sch C'!D88</f>
        <v>0</v>
      </c>
      <c r="D90" s="267">
        <f>'[4]Sch C'!F88</f>
        <v>0</v>
      </c>
      <c r="E90" s="253">
        <f t="shared" si="10"/>
        <v>0</v>
      </c>
      <c r="F90" s="177"/>
      <c r="G90" s="177">
        <f t="shared" si="13"/>
        <v>0</v>
      </c>
      <c r="H90" s="175">
        <f t="shared" si="11"/>
        <v>0</v>
      </c>
      <c r="J90" s="133"/>
      <c r="K90" s="133"/>
      <c r="M90" s="231">
        <f t="shared" si="12"/>
        <v>0</v>
      </c>
      <c r="N90" s="237">
        <f>SUMMARY!M90</f>
        <v>0</v>
      </c>
    </row>
    <row r="91" spans="1:16" s="41" customFormat="1">
      <c r="A91" s="40">
        <v>490</v>
      </c>
      <c r="B91" s="113" t="s">
        <v>301</v>
      </c>
      <c r="C91" s="267">
        <f>'[4]Sch C'!D89</f>
        <v>0</v>
      </c>
      <c r="D91" s="267">
        <f>'[4]Sch C'!F89</f>
        <v>0</v>
      </c>
      <c r="E91" s="253">
        <f t="shared" si="10"/>
        <v>0</v>
      </c>
      <c r="F91" s="177"/>
      <c r="G91" s="177">
        <f t="shared" si="13"/>
        <v>0</v>
      </c>
      <c r="H91" s="175">
        <f t="shared" si="11"/>
        <v>0</v>
      </c>
      <c r="J91" s="133"/>
      <c r="K91" s="133"/>
      <c r="M91" s="231">
        <f t="shared" si="12"/>
        <v>0</v>
      </c>
      <c r="N91" s="237">
        <f>SUMMARY!M91</f>
        <v>0.51024847964610609</v>
      </c>
    </row>
    <row r="92" spans="1:16" s="41" customFormat="1">
      <c r="A92" s="40"/>
      <c r="B92" s="113" t="s">
        <v>49</v>
      </c>
      <c r="C92" s="267">
        <f>SUM(C80:C91)</f>
        <v>148439.45000000001</v>
      </c>
      <c r="D92" s="267">
        <f>SUM(D80:D91)</f>
        <v>0</v>
      </c>
      <c r="E92" s="177">
        <f>SUM(E80:E91)</f>
        <v>148439.45000000001</v>
      </c>
      <c r="F92" s="177">
        <f>SUM(F80:F91)</f>
        <v>0</v>
      </c>
      <c r="G92" s="177">
        <f>IF(ISERROR(E92+F92),"",(E92+F92))</f>
        <v>148439.45000000001</v>
      </c>
      <c r="H92" s="175">
        <f t="shared" si="11"/>
        <v>4.5756728482651478E-2</v>
      </c>
      <c r="J92" s="133"/>
      <c r="K92" s="133"/>
      <c r="M92" s="231">
        <f t="shared" si="12"/>
        <v>7.1848717328170384</v>
      </c>
      <c r="N92" s="237">
        <f>SUMMARY!M92</f>
        <v>10.059897992088256</v>
      </c>
      <c r="O92" s="232">
        <f>M92/N92-1</f>
        <v>-0.28579079644071159</v>
      </c>
      <c r="P92" s="172">
        <f>IF(O92&gt;=0.2,0.6,0)</f>
        <v>0</v>
      </c>
    </row>
    <row r="93" spans="1:16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6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6" s="41" customFormat="1">
      <c r="A95" s="127" t="s">
        <v>201</v>
      </c>
      <c r="B95" s="113" t="s">
        <v>40</v>
      </c>
      <c r="C95" s="267">
        <f>'[4]Sch C'!D93</f>
        <v>153974.1</v>
      </c>
      <c r="D95" s="267">
        <f>'[4]Sch C'!F93</f>
        <v>0</v>
      </c>
      <c r="E95" s="253">
        <f t="shared" ref="E95:E100" si="14">SUM(C95:D95)</f>
        <v>153974.1</v>
      </c>
      <c r="F95" s="174"/>
      <c r="G95" s="174">
        <f t="shared" ref="G95:G101" si="15">IF(ISERROR(E95+F95),"",(E95+F95))</f>
        <v>153974.1</v>
      </c>
      <c r="H95" s="175">
        <f t="shared" ref="H95:H101" si="16">IF(ISERROR(G95/$G$183),"",(G95/$G$183))</f>
        <v>4.746279433843649E-2</v>
      </c>
      <c r="J95" s="255">
        <v>11687</v>
      </c>
      <c r="K95" s="255">
        <v>12263</v>
      </c>
      <c r="M95" s="231">
        <f t="shared" ref="M95:M101" si="17">IFERROR(G95/G$198,0)</f>
        <v>7.4527637947725074</v>
      </c>
      <c r="N95" s="237">
        <f>SUMMARY!M95</f>
        <v>5.9213296908424509</v>
      </c>
    </row>
    <row r="96" spans="1:16" s="41" customFormat="1">
      <c r="A96" s="127" t="s">
        <v>202</v>
      </c>
      <c r="B96" s="113" t="s">
        <v>23</v>
      </c>
      <c r="C96" s="267">
        <f>'[4]Sch C'!D94</f>
        <v>28206.93</v>
      </c>
      <c r="D96" s="267">
        <f>'[4]Sch C'!F94</f>
        <v>0</v>
      </c>
      <c r="E96" s="253">
        <f t="shared" si="14"/>
        <v>28206.93</v>
      </c>
      <c r="F96" s="177"/>
      <c r="G96" s="177">
        <f t="shared" si="15"/>
        <v>28206.93</v>
      </c>
      <c r="H96" s="175">
        <f t="shared" si="16"/>
        <v>8.6948371025300647E-3</v>
      </c>
      <c r="J96" s="133"/>
      <c r="K96" s="133"/>
      <c r="M96" s="231">
        <f t="shared" si="17"/>
        <v>1.3652918683446273</v>
      </c>
      <c r="N96" s="237">
        <f>SUMMARY!M96</f>
        <v>1.0135787700007721</v>
      </c>
    </row>
    <row r="97" spans="1:16" s="41" customFormat="1">
      <c r="A97" s="40">
        <v>310</v>
      </c>
      <c r="B97" s="113" t="s">
        <v>77</v>
      </c>
      <c r="C97" s="267">
        <f>'[4]Sch C'!D95</f>
        <v>5836</v>
      </c>
      <c r="D97" s="267">
        <f>'[4]Sch C'!F95</f>
        <v>0</v>
      </c>
      <c r="E97" s="253">
        <f t="shared" si="14"/>
        <v>5836</v>
      </c>
      <c r="F97" s="177"/>
      <c r="G97" s="177">
        <f t="shared" si="15"/>
        <v>5836</v>
      </c>
      <c r="H97" s="175">
        <f t="shared" si="16"/>
        <v>1.7989575373982725E-3</v>
      </c>
      <c r="J97" s="133"/>
      <c r="K97" s="133"/>
      <c r="M97" s="231">
        <f t="shared" si="17"/>
        <v>0.2824782187802517</v>
      </c>
      <c r="N97" s="237">
        <f>SUMMARY!M97</f>
        <v>0.32210610457854744</v>
      </c>
    </row>
    <row r="98" spans="1:16" s="41" customFormat="1">
      <c r="A98" s="40">
        <v>380</v>
      </c>
      <c r="B98" s="113" t="s">
        <v>51</v>
      </c>
      <c r="C98" s="267">
        <f>'[4]Sch C'!D96</f>
        <v>143999.46</v>
      </c>
      <c r="D98" s="267">
        <f>'[4]Sch C'!F96</f>
        <v>0</v>
      </c>
      <c r="E98" s="253">
        <f t="shared" si="14"/>
        <v>143999.46</v>
      </c>
      <c r="F98" s="177"/>
      <c r="G98" s="177">
        <f t="shared" si="15"/>
        <v>143999.46</v>
      </c>
      <c r="H98" s="175">
        <f t="shared" si="16"/>
        <v>4.4388093548368923E-2</v>
      </c>
      <c r="J98" s="133"/>
      <c r="K98" s="133"/>
      <c r="M98" s="231">
        <f t="shared" si="17"/>
        <v>6.9699641819941913</v>
      </c>
      <c r="N98" s="237">
        <f>SUMMARY!M98</f>
        <v>6.8555198724674016</v>
      </c>
    </row>
    <row r="99" spans="1:16" s="41" customFormat="1">
      <c r="A99" s="40">
        <v>390</v>
      </c>
      <c r="B99" s="113" t="s">
        <v>52</v>
      </c>
      <c r="C99" s="267">
        <f>'[4]Sch C'!D97</f>
        <v>17580.97</v>
      </c>
      <c r="D99" s="267">
        <f>'[4]Sch C'!F97</f>
        <v>0</v>
      </c>
      <c r="E99" s="253">
        <f t="shared" si="14"/>
        <v>17580.97</v>
      </c>
      <c r="F99" s="177"/>
      <c r="G99" s="177">
        <f t="shared" si="15"/>
        <v>17580.97</v>
      </c>
      <c r="H99" s="175">
        <f t="shared" si="16"/>
        <v>5.4193657464484081E-3</v>
      </c>
      <c r="J99" s="133"/>
      <c r="K99" s="133"/>
      <c r="M99" s="231">
        <f t="shared" si="17"/>
        <v>0.85096660212971931</v>
      </c>
      <c r="N99" s="237">
        <f>SUMMARY!M99</f>
        <v>0.63233432797859923</v>
      </c>
    </row>
    <row r="100" spans="1:16" s="41" customFormat="1">
      <c r="A100" s="40">
        <v>490</v>
      </c>
      <c r="B100" s="113" t="s">
        <v>301</v>
      </c>
      <c r="C100" s="267">
        <f>'[4]Sch C'!D98</f>
        <v>0</v>
      </c>
      <c r="D100" s="267">
        <f>'[4]Sch C'!F98</f>
        <v>0</v>
      </c>
      <c r="E100" s="253">
        <f t="shared" si="14"/>
        <v>0</v>
      </c>
      <c r="F100" s="177"/>
      <c r="G100" s="177">
        <f t="shared" si="15"/>
        <v>0</v>
      </c>
      <c r="H100" s="175">
        <f t="shared" si="16"/>
        <v>0</v>
      </c>
      <c r="J100" s="133"/>
      <c r="K100" s="133"/>
      <c r="M100" s="231">
        <f t="shared" si="17"/>
        <v>0</v>
      </c>
      <c r="N100" s="237">
        <f>SUMMARY!M100</f>
        <v>2.6342203389060719E-2</v>
      </c>
    </row>
    <row r="101" spans="1:16" s="41" customFormat="1">
      <c r="A101" s="40"/>
      <c r="B101" s="113" t="s">
        <v>54</v>
      </c>
      <c r="C101" s="267">
        <f>SUM(C95:C100)</f>
        <v>349597.45999999996</v>
      </c>
      <c r="D101" s="267">
        <f>SUM(D95:D100)</f>
        <v>0</v>
      </c>
      <c r="E101" s="177">
        <f>SUM(E95:E100)</f>
        <v>349597.45999999996</v>
      </c>
      <c r="F101" s="177">
        <f>SUM(F95:F100)</f>
        <v>0</v>
      </c>
      <c r="G101" s="177">
        <f t="shared" si="15"/>
        <v>349597.45999999996</v>
      </c>
      <c r="H101" s="175">
        <f t="shared" si="16"/>
        <v>0.10776404827318214</v>
      </c>
      <c r="J101" s="133"/>
      <c r="K101" s="133"/>
      <c r="M101" s="231">
        <f t="shared" si="17"/>
        <v>16.921464666021297</v>
      </c>
      <c r="N101" s="237">
        <f>SUMMARY!M101</f>
        <v>14.771210969256831</v>
      </c>
      <c r="O101" s="232">
        <f>M101/N101-1</f>
        <v>0.14557057652482031</v>
      </c>
      <c r="P101" s="172">
        <f>IF(O101&gt;=0.2,0.9,0)</f>
        <v>0</v>
      </c>
    </row>
    <row r="102" spans="1:16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6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6" s="41" customFormat="1">
      <c r="A104" s="127" t="s">
        <v>201</v>
      </c>
      <c r="B104" s="113" t="s">
        <v>40</v>
      </c>
      <c r="C104" s="267">
        <f>'[4]Sch C'!D102</f>
        <v>33757.980000000003</v>
      </c>
      <c r="D104" s="267">
        <f>'[4]Sch C'!F102</f>
        <v>0</v>
      </c>
      <c r="E104" s="253">
        <f t="shared" ref="E104:E109" si="18">SUM(C104:D104)</f>
        <v>33757.980000000003</v>
      </c>
      <c r="F104" s="174"/>
      <c r="G104" s="174">
        <f t="shared" ref="G104:G110" si="19">IF(ISERROR(E104+F104),"",(E104+F104))</f>
        <v>33757.980000000003</v>
      </c>
      <c r="H104" s="175">
        <f t="shared" ref="H104:H110" si="20">IF(ISERROR(G104/$G$183),"",(G104/$G$183))</f>
        <v>1.0405958287926686E-2</v>
      </c>
      <c r="J104" s="255">
        <v>3033</v>
      </c>
      <c r="K104" s="255">
        <v>3057</v>
      </c>
      <c r="M104" s="231">
        <f t="shared" ref="M104:M110" si="21">IFERROR(G104/G$198,0)</f>
        <v>1.6339777347531463</v>
      </c>
      <c r="N104" s="237">
        <f>SUMMARY!M104</f>
        <v>1.8769967617256869</v>
      </c>
    </row>
    <row r="105" spans="1:16" s="41" customFormat="1">
      <c r="A105" s="127" t="s">
        <v>202</v>
      </c>
      <c r="B105" s="113" t="s">
        <v>23</v>
      </c>
      <c r="C105" s="267">
        <f>'[4]Sch C'!D103</f>
        <v>3808.19</v>
      </c>
      <c r="D105" s="267">
        <f>'[4]Sch C'!F103</f>
        <v>0</v>
      </c>
      <c r="E105" s="253">
        <f t="shared" si="18"/>
        <v>3808.19</v>
      </c>
      <c r="F105" s="177"/>
      <c r="G105" s="177">
        <f t="shared" si="19"/>
        <v>3808.19</v>
      </c>
      <c r="H105" s="175">
        <f t="shared" si="20"/>
        <v>1.1738814435134899E-3</v>
      </c>
      <c r="J105" s="133"/>
      <c r="K105" s="133"/>
      <c r="M105" s="231">
        <f t="shared" si="21"/>
        <v>0.1843267182962246</v>
      </c>
      <c r="N105" s="237">
        <f>SUMMARY!M105</f>
        <v>0.30704885570376833</v>
      </c>
    </row>
    <row r="106" spans="1:16" s="41" customFormat="1">
      <c r="A106" s="40">
        <v>110</v>
      </c>
      <c r="B106" s="113" t="s">
        <v>43</v>
      </c>
      <c r="C106" s="267">
        <f>'[4]Sch C'!D104</f>
        <v>3702</v>
      </c>
      <c r="D106" s="267">
        <f>'[4]Sch C'!F104</f>
        <v>0</v>
      </c>
      <c r="E106" s="253">
        <f t="shared" si="18"/>
        <v>3702</v>
      </c>
      <c r="F106" s="177"/>
      <c r="G106" s="177">
        <f t="shared" si="19"/>
        <v>3702</v>
      </c>
      <c r="H106" s="175">
        <f t="shared" si="20"/>
        <v>1.1411481842783422E-3</v>
      </c>
      <c r="J106" s="133"/>
      <c r="K106" s="133"/>
      <c r="M106" s="231">
        <f t="shared" si="21"/>
        <v>0.1791868344627299</v>
      </c>
      <c r="N106" s="237">
        <f>SUMMARY!M106</f>
        <v>0.11829334314353321</v>
      </c>
    </row>
    <row r="107" spans="1:16" s="41" customFormat="1">
      <c r="A107" s="40">
        <v>310</v>
      </c>
      <c r="B107" s="113" t="s">
        <v>77</v>
      </c>
      <c r="C107" s="267">
        <f>'[4]Sch C'!D105</f>
        <v>0</v>
      </c>
      <c r="D107" s="267">
        <f>'[4]Sch C'!F105</f>
        <v>0</v>
      </c>
      <c r="E107" s="253">
        <f t="shared" si="18"/>
        <v>0</v>
      </c>
      <c r="F107" s="177"/>
      <c r="G107" s="177">
        <f t="shared" si="19"/>
        <v>0</v>
      </c>
      <c r="H107" s="175">
        <f t="shared" si="20"/>
        <v>0</v>
      </c>
      <c r="J107" s="133"/>
      <c r="K107" s="133"/>
      <c r="M107" s="231">
        <f t="shared" si="21"/>
        <v>0</v>
      </c>
      <c r="N107" s="237">
        <f>SUMMARY!M107</f>
        <v>6.4038804790647608E-4</v>
      </c>
    </row>
    <row r="108" spans="1:16" s="41" customFormat="1">
      <c r="A108" s="40">
        <v>410</v>
      </c>
      <c r="B108" s="113" t="s">
        <v>56</v>
      </c>
      <c r="C108" s="267">
        <f>'[4]Sch C'!D106</f>
        <v>739.89</v>
      </c>
      <c r="D108" s="267">
        <f>'[4]Sch C'!F106</f>
        <v>0</v>
      </c>
      <c r="E108" s="253">
        <f t="shared" si="18"/>
        <v>739.89</v>
      </c>
      <c r="F108" s="177"/>
      <c r="G108" s="177">
        <f t="shared" si="19"/>
        <v>739.89</v>
      </c>
      <c r="H108" s="175">
        <f t="shared" si="20"/>
        <v>2.2807242843481972E-4</v>
      </c>
      <c r="J108" s="133"/>
      <c r="K108" s="133"/>
      <c r="M108" s="231">
        <f t="shared" si="21"/>
        <v>3.5812681510164569E-2</v>
      </c>
      <c r="N108" s="237">
        <f>SUMMARY!M108</f>
        <v>0.1609415521007907</v>
      </c>
    </row>
    <row r="109" spans="1:16" s="41" customFormat="1">
      <c r="A109" s="40">
        <v>490</v>
      </c>
      <c r="B109" s="113" t="s">
        <v>301</v>
      </c>
      <c r="C109" s="267">
        <f>'[4]Sch C'!D107</f>
        <v>0</v>
      </c>
      <c r="D109" s="267">
        <f>'[4]Sch C'!F107</f>
        <v>0</v>
      </c>
      <c r="E109" s="253">
        <f t="shared" si="18"/>
        <v>0</v>
      </c>
      <c r="F109" s="177"/>
      <c r="G109" s="177">
        <f t="shared" si="19"/>
        <v>0</v>
      </c>
      <c r="H109" s="175">
        <f t="shared" si="20"/>
        <v>0</v>
      </c>
      <c r="J109" s="133"/>
      <c r="K109" s="133"/>
      <c r="M109" s="231">
        <f t="shared" si="21"/>
        <v>0</v>
      </c>
      <c r="N109" s="237">
        <f>SUMMARY!M109</f>
        <v>0</v>
      </c>
    </row>
    <row r="110" spans="1:16" s="41" customFormat="1">
      <c r="A110" s="40"/>
      <c r="B110" s="113" t="s">
        <v>58</v>
      </c>
      <c r="C110" s="267">
        <f>SUM(C104:C109)</f>
        <v>42008.060000000005</v>
      </c>
      <c r="D110" s="267">
        <f>SUM(D104:D109)</f>
        <v>0</v>
      </c>
      <c r="E110" s="177">
        <f>SUM(E104:E109)</f>
        <v>42008.060000000005</v>
      </c>
      <c r="F110" s="177">
        <f>SUM(F104:F109)</f>
        <v>0</v>
      </c>
      <c r="G110" s="177">
        <f t="shared" si="19"/>
        <v>42008.060000000005</v>
      </c>
      <c r="H110" s="175">
        <f t="shared" si="20"/>
        <v>1.294906034415334E-2</v>
      </c>
      <c r="J110" s="133"/>
      <c r="K110" s="133"/>
      <c r="M110" s="231">
        <f t="shared" si="21"/>
        <v>2.0333039690222656</v>
      </c>
      <c r="N110" s="237">
        <f>SUMMARY!M110</f>
        <v>2.4639209007216856</v>
      </c>
      <c r="O110" s="232">
        <f>M110/N110-1</f>
        <v>-0.17476897556788118</v>
      </c>
      <c r="P110" s="172">
        <f>IF(O110&gt;=0.2,0.2,0)</f>
        <v>0</v>
      </c>
    </row>
    <row r="111" spans="1:16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6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6" s="41" customFormat="1">
      <c r="A113" s="127" t="s">
        <v>201</v>
      </c>
      <c r="B113" s="113" t="s">
        <v>40</v>
      </c>
      <c r="C113" s="267">
        <f>'[4]Sch C'!D121</f>
        <v>59582.14</v>
      </c>
      <c r="D113" s="267">
        <f>'[4]Sch C'!F121</f>
        <v>0</v>
      </c>
      <c r="E113" s="253">
        <f t="shared" ref="E113:E117" si="22">SUM(C113:D113)</f>
        <v>59582.14</v>
      </c>
      <c r="F113" s="174"/>
      <c r="G113" s="174">
        <f t="shared" ref="G113:G118" si="23">IF(ISERROR(E113+F113),"",(E113+F113))</f>
        <v>59582.14</v>
      </c>
      <c r="H113" s="175">
        <f t="shared" ref="H113:H118" si="24">IF(ISERROR(G113/$G$183),"",(G113/$G$183))</f>
        <v>1.8366302235661259E-2</v>
      </c>
      <c r="J113" s="255">
        <v>4847</v>
      </c>
      <c r="K113" s="255">
        <v>5447</v>
      </c>
      <c r="M113" s="231">
        <f t="shared" ref="M113:M118" si="25">IFERROR(G113/G$198,0)</f>
        <v>2.8839370764762826</v>
      </c>
      <c r="N113" s="237">
        <f>SUMMARY!M113</f>
        <v>1.9805243461002184</v>
      </c>
    </row>
    <row r="114" spans="1:16" s="41" customFormat="1">
      <c r="A114" s="127" t="s">
        <v>202</v>
      </c>
      <c r="B114" s="113" t="s">
        <v>225</v>
      </c>
      <c r="C114" s="267">
        <f>'[4]Sch C'!D122</f>
        <v>11017.48</v>
      </c>
      <c r="D114" s="267">
        <f>'[4]Sch C'!F122</f>
        <v>0</v>
      </c>
      <c r="E114" s="253">
        <f t="shared" si="22"/>
        <v>11017.48</v>
      </c>
      <c r="F114" s="177"/>
      <c r="G114" s="177">
        <f t="shared" si="23"/>
        <v>11017.48</v>
      </c>
      <c r="H114" s="175">
        <f t="shared" si="24"/>
        <v>3.3961581030045782E-3</v>
      </c>
      <c r="J114" s="133"/>
      <c r="K114" s="133"/>
      <c r="M114" s="231">
        <f t="shared" si="25"/>
        <v>0.5332758954501452</v>
      </c>
      <c r="N114" s="237">
        <f>SUMMARY!M114</f>
        <v>0.43739720863479259</v>
      </c>
    </row>
    <row r="115" spans="1:16" s="41" customFormat="1">
      <c r="A115" s="127" t="s">
        <v>209</v>
      </c>
      <c r="B115" s="113" t="s">
        <v>43</v>
      </c>
      <c r="C115" s="267">
        <f>'[4]Sch C'!D123</f>
        <v>14508.2</v>
      </c>
      <c r="D115" s="267">
        <f>'[4]Sch C'!F123</f>
        <v>0</v>
      </c>
      <c r="E115" s="253">
        <f t="shared" si="22"/>
        <v>14508.2</v>
      </c>
      <c r="F115" s="177"/>
      <c r="G115" s="177">
        <f t="shared" si="23"/>
        <v>14508.2</v>
      </c>
      <c r="H115" s="175">
        <f t="shared" si="24"/>
        <v>4.4721788457987698E-3</v>
      </c>
      <c r="J115" s="133"/>
      <c r="K115" s="133"/>
      <c r="M115" s="231">
        <f t="shared" si="25"/>
        <v>0.70223620522749275</v>
      </c>
      <c r="N115" s="237">
        <f>SUMMARY!M115</f>
        <v>0.9707691469213684</v>
      </c>
    </row>
    <row r="116" spans="1:16" s="41" customFormat="1">
      <c r="A116" s="40">
        <v>310</v>
      </c>
      <c r="B116" s="113" t="s">
        <v>57</v>
      </c>
      <c r="C116" s="267">
        <f>'[4]Sch C'!D124</f>
        <v>0</v>
      </c>
      <c r="D116" s="267">
        <f>'[4]Sch C'!F124</f>
        <v>0</v>
      </c>
      <c r="E116" s="253">
        <f t="shared" si="22"/>
        <v>0</v>
      </c>
      <c r="F116" s="177"/>
      <c r="G116" s="177">
        <f t="shared" si="23"/>
        <v>0</v>
      </c>
      <c r="H116" s="175">
        <f t="shared" si="24"/>
        <v>0</v>
      </c>
      <c r="J116" s="133"/>
      <c r="K116" s="133"/>
      <c r="M116" s="231">
        <f t="shared" si="25"/>
        <v>0</v>
      </c>
      <c r="N116" s="237">
        <f>SUMMARY!M116</f>
        <v>4.2074857275216981E-2</v>
      </c>
    </row>
    <row r="117" spans="1:16" s="41" customFormat="1">
      <c r="A117" s="40">
        <v>490</v>
      </c>
      <c r="B117" s="113" t="s">
        <v>301</v>
      </c>
      <c r="C117" s="267">
        <f>'[4]Sch C'!D125</f>
        <v>0</v>
      </c>
      <c r="D117" s="267">
        <f>'[4]Sch C'!F125</f>
        <v>0</v>
      </c>
      <c r="E117" s="253">
        <f t="shared" si="22"/>
        <v>0</v>
      </c>
      <c r="F117" s="177"/>
      <c r="G117" s="177">
        <f t="shared" si="23"/>
        <v>0</v>
      </c>
      <c r="H117" s="175">
        <f t="shared" si="24"/>
        <v>0</v>
      </c>
      <c r="J117" s="133"/>
      <c r="K117" s="133"/>
      <c r="M117" s="231">
        <f t="shared" si="25"/>
        <v>0</v>
      </c>
      <c r="N117" s="237">
        <f>SUMMARY!M117</f>
        <v>1.2489837813778788E-3</v>
      </c>
    </row>
    <row r="118" spans="1:16" s="41" customFormat="1">
      <c r="A118" s="40"/>
      <c r="B118" s="113" t="s">
        <v>60</v>
      </c>
      <c r="C118" s="267">
        <f>SUM(C113:C117)</f>
        <v>85107.819999999992</v>
      </c>
      <c r="D118" s="267">
        <f>SUM(D113:D117)</f>
        <v>0</v>
      </c>
      <c r="E118" s="177">
        <f>SUM(E113:E117)</f>
        <v>85107.819999999992</v>
      </c>
      <c r="F118" s="177">
        <f>SUM(F113:F117)</f>
        <v>0</v>
      </c>
      <c r="G118" s="177">
        <f t="shared" si="23"/>
        <v>85107.819999999992</v>
      </c>
      <c r="H118" s="175">
        <f t="shared" si="24"/>
        <v>2.6234639184464604E-2</v>
      </c>
      <c r="J118" s="133"/>
      <c r="K118" s="133"/>
      <c r="M118" s="231">
        <f t="shared" si="25"/>
        <v>4.1194491771539203</v>
      </c>
      <c r="N118" s="237">
        <f>SUMMARY!M118</f>
        <v>3.4320145427129747</v>
      </c>
      <c r="O118" s="232">
        <f>M118/N118-1</f>
        <v>0.20030061816041589</v>
      </c>
      <c r="P118" s="172">
        <f>IF(O118&gt;=0.2,0.2,0)</f>
        <v>0.2</v>
      </c>
    </row>
    <row r="119" spans="1:16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6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6" s="41" customFormat="1">
      <c r="A121" s="127" t="s">
        <v>201</v>
      </c>
      <c r="B121" s="113" t="s">
        <v>227</v>
      </c>
      <c r="C121" s="267">
        <f>'[4]Sch C'!D129</f>
        <v>33247.019999999997</v>
      </c>
      <c r="D121" s="267">
        <f>'[4]Sch C'!F129</f>
        <v>0</v>
      </c>
      <c r="E121" s="253">
        <f t="shared" ref="E121:E131" si="26">SUM(C121:D121)</f>
        <v>33247.019999999997</v>
      </c>
      <c r="F121" s="174"/>
      <c r="G121" s="174">
        <f>IF(ISERROR(E121+F121),"",(E121+F121))</f>
        <v>33247.019999999997</v>
      </c>
      <c r="H121" s="175">
        <f>IF(ISERROR(G121/$G$183),"",(G121/$G$183))</f>
        <v>1.0248453945344604E-2</v>
      </c>
      <c r="J121" s="255">
        <v>1771</v>
      </c>
      <c r="K121" s="255">
        <v>2049</v>
      </c>
      <c r="M121" s="231">
        <f t="shared" ref="M121:M131" si="27">IFERROR(G121/G$198,0)</f>
        <v>1.609245885769603</v>
      </c>
      <c r="N121" s="237">
        <f>SUMMARY!M121</f>
        <v>4.5535256314180739</v>
      </c>
    </row>
    <row r="122" spans="1:16" s="41" customFormat="1">
      <c r="A122" s="127" t="s">
        <v>228</v>
      </c>
      <c r="B122" s="113" t="s">
        <v>229</v>
      </c>
      <c r="C122" s="267">
        <f>'[4]Sch C'!D130</f>
        <v>5487.47</v>
      </c>
      <c r="D122" s="267">
        <f>'[4]Sch C'!F130</f>
        <v>0</v>
      </c>
      <c r="E122" s="253">
        <f t="shared" si="26"/>
        <v>5487.47</v>
      </c>
      <c r="F122" s="174"/>
      <c r="G122" s="174">
        <f t="shared" ref="G122:G131" si="28">IF(ISERROR(E122+F122),"",(E122+F122))</f>
        <v>5487.47</v>
      </c>
      <c r="H122" s="175">
        <f t="shared" ref="H122:H131" si="29">IF(ISERROR(G122/$G$183),"",(G122/$G$183))</f>
        <v>1.6915225355974811E-3</v>
      </c>
      <c r="J122" s="133"/>
      <c r="K122" s="133"/>
      <c r="M122" s="231">
        <f t="shared" si="27"/>
        <v>0.26560842207163604</v>
      </c>
      <c r="N122" s="237">
        <f>SUMMARY!M122</f>
        <v>0.37552059914887431</v>
      </c>
    </row>
    <row r="123" spans="1:16" s="41" customFormat="1">
      <c r="A123" s="127" t="s">
        <v>202</v>
      </c>
      <c r="B123" s="113" t="s">
        <v>230</v>
      </c>
      <c r="C123" s="267">
        <f>'[4]Sch C'!D131</f>
        <v>316145.06</v>
      </c>
      <c r="D123" s="267">
        <f>'[4]Sch C'!F131</f>
        <v>0</v>
      </c>
      <c r="E123" s="253">
        <f t="shared" si="26"/>
        <v>316145.06</v>
      </c>
      <c r="F123" s="174"/>
      <c r="G123" s="174">
        <f t="shared" si="28"/>
        <v>316145.06</v>
      </c>
      <c r="H123" s="175">
        <f t="shared" si="29"/>
        <v>9.7452285572006359E-2</v>
      </c>
      <c r="J123" s="255">
        <v>11150</v>
      </c>
      <c r="K123" s="255">
        <v>11664</v>
      </c>
      <c r="M123" s="231">
        <f t="shared" si="27"/>
        <v>15.302277831558568</v>
      </c>
      <c r="N123" s="237">
        <f>SUMMARY!M123</f>
        <v>20.426397522016178</v>
      </c>
    </row>
    <row r="124" spans="1:16" s="41" customFormat="1">
      <c r="A124" s="127" t="s">
        <v>231</v>
      </c>
      <c r="B124" s="113" t="s">
        <v>232</v>
      </c>
      <c r="C124" s="267">
        <f>'[4]Sch C'!D132</f>
        <v>47913.66</v>
      </c>
      <c r="D124" s="267">
        <f>'[4]Sch C'!F132</f>
        <v>0</v>
      </c>
      <c r="E124" s="253">
        <f t="shared" si="26"/>
        <v>47913.66</v>
      </c>
      <c r="F124" s="174"/>
      <c r="G124" s="174">
        <f t="shared" si="28"/>
        <v>47913.66</v>
      </c>
      <c r="H124" s="175">
        <f t="shared" si="29"/>
        <v>1.4769472207220377E-2</v>
      </c>
      <c r="J124" s="133"/>
      <c r="K124" s="133"/>
      <c r="M124" s="231">
        <f t="shared" si="27"/>
        <v>2.3191510164569218</v>
      </c>
      <c r="N124" s="237">
        <f>SUMMARY!M124</f>
        <v>3.7333012685133462</v>
      </c>
    </row>
    <row r="125" spans="1:16" s="41" customFormat="1">
      <c r="A125" s="127" t="s">
        <v>149</v>
      </c>
      <c r="B125" s="113" t="s">
        <v>150</v>
      </c>
      <c r="C125" s="267">
        <f>'[4]Sch C'!D133</f>
        <v>23031.69</v>
      </c>
      <c r="D125" s="267">
        <f>'[4]Sch C'!F133</f>
        <v>0</v>
      </c>
      <c r="E125" s="253">
        <f t="shared" si="26"/>
        <v>23031.69</v>
      </c>
      <c r="F125" s="174"/>
      <c r="G125" s="174">
        <f t="shared" si="28"/>
        <v>23031.69</v>
      </c>
      <c r="H125" s="175">
        <f t="shared" si="29"/>
        <v>7.0995600281906135E-3</v>
      </c>
      <c r="J125" s="255">
        <v>0</v>
      </c>
      <c r="K125" s="255">
        <v>0</v>
      </c>
      <c r="M125" s="231">
        <f t="shared" si="27"/>
        <v>1.114796224588577</v>
      </c>
      <c r="N125" s="237">
        <f>SUMMARY!M125</f>
        <v>0.23602473442063049</v>
      </c>
    </row>
    <row r="126" spans="1:16" s="41" customFormat="1">
      <c r="A126" s="40">
        <v>110</v>
      </c>
      <c r="B126" s="41" t="s">
        <v>69</v>
      </c>
      <c r="C126" s="267">
        <f>'[4]Sch C'!D134</f>
        <v>37358.94</v>
      </c>
      <c r="D126" s="267">
        <f>'[4]Sch C'!F134</f>
        <v>0</v>
      </c>
      <c r="E126" s="253">
        <f t="shared" si="26"/>
        <v>37358.94</v>
      </c>
      <c r="F126" s="174"/>
      <c r="G126" s="174">
        <f t="shared" si="28"/>
        <v>37358.94</v>
      </c>
      <c r="H126" s="175">
        <f t="shared" si="29"/>
        <v>1.1515960709768647E-2</v>
      </c>
      <c r="J126" s="133"/>
      <c r="K126" s="133"/>
      <c r="M126" s="231">
        <f t="shared" si="27"/>
        <v>1.8082739593417232</v>
      </c>
      <c r="N126" s="237">
        <f>SUMMARY!M126</f>
        <v>1.7813900962398777</v>
      </c>
    </row>
    <row r="127" spans="1:16" s="41" customFormat="1">
      <c r="A127" s="40">
        <v>111</v>
      </c>
      <c r="B127" s="113" t="s">
        <v>107</v>
      </c>
      <c r="C127" s="267">
        <f>'[4]Sch C'!D135</f>
        <v>0</v>
      </c>
      <c r="D127" s="267">
        <f>'[4]Sch C'!F135</f>
        <v>0</v>
      </c>
      <c r="E127" s="253">
        <f t="shared" si="26"/>
        <v>0</v>
      </c>
      <c r="F127" s="174"/>
      <c r="G127" s="174">
        <f t="shared" si="28"/>
        <v>0</v>
      </c>
      <c r="H127" s="175">
        <f t="shared" si="29"/>
        <v>0</v>
      </c>
      <c r="J127" s="133"/>
      <c r="K127" s="133"/>
      <c r="M127" s="231">
        <f t="shared" si="27"/>
        <v>0</v>
      </c>
      <c r="N127" s="237">
        <f>SUMMARY!M127</f>
        <v>1.0927472647255188E-2</v>
      </c>
    </row>
    <row r="128" spans="1:16" s="41" customFormat="1">
      <c r="A128" s="40">
        <v>230</v>
      </c>
      <c r="B128" s="113" t="s">
        <v>233</v>
      </c>
      <c r="C128" s="267">
        <f>'[4]Sch C'!D136</f>
        <v>0</v>
      </c>
      <c r="D128" s="267">
        <f>'[4]Sch C'!F136</f>
        <v>0</v>
      </c>
      <c r="E128" s="253">
        <f t="shared" si="26"/>
        <v>0</v>
      </c>
      <c r="F128" s="174"/>
      <c r="G128" s="174">
        <f t="shared" si="28"/>
        <v>0</v>
      </c>
      <c r="H128" s="175">
        <f t="shared" si="29"/>
        <v>0</v>
      </c>
      <c r="J128" s="133"/>
      <c r="K128" s="133"/>
      <c r="M128" s="231">
        <f t="shared" si="27"/>
        <v>0</v>
      </c>
      <c r="N128" s="237">
        <f>SUMMARY!M128</f>
        <v>2.802083759123259E-3</v>
      </c>
    </row>
    <row r="129" spans="1:16" s="41" customFormat="1">
      <c r="A129" s="40">
        <v>310</v>
      </c>
      <c r="B129" s="113" t="s">
        <v>77</v>
      </c>
      <c r="C129" s="267">
        <f>'[4]Sch C'!D137</f>
        <v>0</v>
      </c>
      <c r="D129" s="267">
        <f>'[4]Sch C'!F137</f>
        <v>0</v>
      </c>
      <c r="E129" s="253">
        <f t="shared" si="26"/>
        <v>0</v>
      </c>
      <c r="F129" s="174"/>
      <c r="G129" s="174">
        <f t="shared" si="28"/>
        <v>0</v>
      </c>
      <c r="H129" s="175">
        <f t="shared" si="29"/>
        <v>0</v>
      </c>
      <c r="J129" s="133"/>
      <c r="K129" s="133"/>
      <c r="M129" s="231">
        <f t="shared" si="27"/>
        <v>0</v>
      </c>
      <c r="N129" s="237">
        <f>SUMMARY!M129</f>
        <v>1.5442435472956095</v>
      </c>
    </row>
    <row r="130" spans="1:16" s="41" customFormat="1">
      <c r="A130" s="40">
        <v>330</v>
      </c>
      <c r="B130" s="113" t="s">
        <v>311</v>
      </c>
      <c r="C130" s="267">
        <f>'[4]Sch C'!D138</f>
        <v>0</v>
      </c>
      <c r="D130" s="267">
        <f>'[4]Sch C'!F138</f>
        <v>0</v>
      </c>
      <c r="E130" s="253">
        <f t="shared" si="26"/>
        <v>0</v>
      </c>
      <c r="F130" s="174"/>
      <c r="G130" s="174">
        <f t="shared" si="28"/>
        <v>0</v>
      </c>
      <c r="H130" s="175">
        <f t="shared" si="29"/>
        <v>0</v>
      </c>
      <c r="J130" s="133"/>
      <c r="K130" s="133"/>
      <c r="M130" s="231">
        <f t="shared" si="27"/>
        <v>0</v>
      </c>
      <c r="N130" s="237">
        <f>SUMMARY!M130</f>
        <v>9.9918702510230314E-2</v>
      </c>
    </row>
    <row r="131" spans="1:16" s="41" customFormat="1">
      <c r="A131" s="40">
        <v>390</v>
      </c>
      <c r="B131" s="113" t="s">
        <v>70</v>
      </c>
      <c r="C131" s="267">
        <f>'[4]Sch C'!D139</f>
        <v>7775.85</v>
      </c>
      <c r="D131" s="267">
        <f>'[4]Sch C'!F139</f>
        <v>0</v>
      </c>
      <c r="E131" s="253">
        <f t="shared" si="26"/>
        <v>7775.85</v>
      </c>
      <c r="F131" s="174"/>
      <c r="G131" s="174">
        <f t="shared" si="28"/>
        <v>7775.85</v>
      </c>
      <c r="H131" s="175">
        <f t="shared" si="29"/>
        <v>2.3969198024637352E-3</v>
      </c>
      <c r="J131" s="133"/>
      <c r="K131" s="133"/>
      <c r="M131" s="231">
        <f t="shared" si="27"/>
        <v>0.37637221684414329</v>
      </c>
      <c r="N131" s="237">
        <f>SUMMARY!M131</f>
        <v>3.731441236448526E-2</v>
      </c>
    </row>
    <row r="132" spans="1:16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6" s="41" customFormat="1">
      <c r="A133" s="40" t="s">
        <v>325</v>
      </c>
      <c r="B133" s="40" t="s">
        <v>235</v>
      </c>
      <c r="C133" s="267">
        <f>'[4]Sch C'!D141</f>
        <v>0</v>
      </c>
      <c r="D133" s="267">
        <f>'[4]Sch C'!F141</f>
        <v>0</v>
      </c>
      <c r="E133" s="253">
        <f t="shared" ref="E133:E138" si="30">SUM(C133:D133)</f>
        <v>0</v>
      </c>
      <c r="F133" s="177"/>
      <c r="G133" s="177">
        <f>IF(ISERROR(E133+F133)," ",(E133+F133))</f>
        <v>0</v>
      </c>
      <c r="H133" s="175">
        <f t="shared" ref="H133:H139" si="31">IF(ISERROR(G133/$G$183),"",(G133/$G$183))</f>
        <v>0</v>
      </c>
      <c r="J133" s="133"/>
      <c r="K133" s="133"/>
      <c r="M133" s="231">
        <f t="shared" ref="M133:M139" si="32">IFERROR(G133/G$198,0)</f>
        <v>0</v>
      </c>
      <c r="N133" s="237">
        <f>SUMMARY!M133</f>
        <v>0</v>
      </c>
    </row>
    <row r="134" spans="1:16" s="41" customFormat="1">
      <c r="A134" s="40" t="s">
        <v>326</v>
      </c>
      <c r="B134" s="40" t="s">
        <v>236</v>
      </c>
      <c r="C134" s="267">
        <f>'[4]Sch C'!D142</f>
        <v>0</v>
      </c>
      <c r="D134" s="267">
        <f>'[4]Sch C'!F142</f>
        <v>0</v>
      </c>
      <c r="E134" s="253">
        <f t="shared" si="30"/>
        <v>0</v>
      </c>
      <c r="F134" s="177"/>
      <c r="G134" s="177">
        <f t="shared" ref="G134:G139" si="33">IF(ISERROR(E134+F134),"",(E134+F134))</f>
        <v>0</v>
      </c>
      <c r="H134" s="175">
        <f t="shared" si="31"/>
        <v>0</v>
      </c>
      <c r="J134" s="133"/>
      <c r="K134" s="133"/>
      <c r="M134" s="231">
        <f t="shared" si="32"/>
        <v>0</v>
      </c>
      <c r="N134" s="237">
        <f>SUMMARY!M134</f>
        <v>0</v>
      </c>
    </row>
    <row r="135" spans="1:16" s="41" customFormat="1">
      <c r="A135" s="40" t="s">
        <v>327</v>
      </c>
      <c r="B135" s="40" t="s">
        <v>237</v>
      </c>
      <c r="C135" s="267">
        <f>'[4]Sch C'!D143</f>
        <v>0</v>
      </c>
      <c r="D135" s="267">
        <f>'[4]Sch C'!F143</f>
        <v>0</v>
      </c>
      <c r="E135" s="253">
        <f t="shared" si="30"/>
        <v>0</v>
      </c>
      <c r="F135" s="177"/>
      <c r="G135" s="177">
        <f t="shared" si="33"/>
        <v>0</v>
      </c>
      <c r="H135" s="175">
        <f t="shared" si="31"/>
        <v>0</v>
      </c>
      <c r="J135" s="133"/>
      <c r="K135" s="133"/>
      <c r="M135" s="231">
        <f t="shared" si="32"/>
        <v>0</v>
      </c>
      <c r="N135" s="237">
        <f>SUMMARY!M135</f>
        <v>0</v>
      </c>
    </row>
    <row r="136" spans="1:16" s="41" customFormat="1">
      <c r="A136" s="40" t="s">
        <v>328</v>
      </c>
      <c r="B136" s="40" t="s">
        <v>238</v>
      </c>
      <c r="C136" s="267">
        <f>'[4]Sch C'!D144</f>
        <v>0</v>
      </c>
      <c r="D136" s="267">
        <f>'[4]Sch C'!F144</f>
        <v>0</v>
      </c>
      <c r="E136" s="253">
        <f t="shared" si="30"/>
        <v>0</v>
      </c>
      <c r="F136" s="177"/>
      <c r="G136" s="177">
        <f t="shared" si="33"/>
        <v>0</v>
      </c>
      <c r="H136" s="175">
        <f t="shared" si="31"/>
        <v>0</v>
      </c>
      <c r="J136" s="133"/>
      <c r="K136" s="133"/>
      <c r="M136" s="231">
        <f t="shared" si="32"/>
        <v>0</v>
      </c>
      <c r="N136" s="237">
        <f>SUMMARY!M136</f>
        <v>1.1354398012526172E-3</v>
      </c>
    </row>
    <row r="137" spans="1:16" s="41" customFormat="1">
      <c r="A137" s="40" t="s">
        <v>351</v>
      </c>
      <c r="B137" s="40" t="s">
        <v>239</v>
      </c>
      <c r="C137" s="267">
        <f>'[4]Sch C'!D145</f>
        <v>833.39</v>
      </c>
      <c r="D137" s="267">
        <f>'[4]Sch C'!F145</f>
        <v>0</v>
      </c>
      <c r="E137" s="253">
        <f t="shared" si="30"/>
        <v>833.39</v>
      </c>
      <c r="F137" s="177"/>
      <c r="G137" s="177">
        <f t="shared" si="33"/>
        <v>833.39</v>
      </c>
      <c r="H137" s="175">
        <f t="shared" si="31"/>
        <v>2.5689397225708469E-4</v>
      </c>
      <c r="J137" s="133"/>
      <c r="K137" s="133"/>
      <c r="M137" s="231">
        <f t="shared" si="32"/>
        <v>4.0338334946757017E-2</v>
      </c>
      <c r="N137" s="237">
        <f>SUMMARY!M137</f>
        <v>3.7850567038636746E-3</v>
      </c>
    </row>
    <row r="138" spans="1:16" s="41" customFormat="1">
      <c r="A138" s="40">
        <v>490</v>
      </c>
      <c r="B138" s="113" t="s">
        <v>301</v>
      </c>
      <c r="C138" s="267">
        <f>'[4]Sch C'!D146</f>
        <v>0</v>
      </c>
      <c r="D138" s="267">
        <f>'[4]Sch C'!F146</f>
        <v>0</v>
      </c>
      <c r="E138" s="253">
        <f t="shared" si="30"/>
        <v>0</v>
      </c>
      <c r="F138" s="177"/>
      <c r="G138" s="177">
        <f>IF(ISERROR(E138+F138),"",(E138+F138))</f>
        <v>0</v>
      </c>
      <c r="H138" s="175">
        <f t="shared" si="31"/>
        <v>0</v>
      </c>
      <c r="J138" s="133"/>
      <c r="K138" s="133"/>
      <c r="M138" s="231">
        <f t="shared" si="32"/>
        <v>0</v>
      </c>
      <c r="N138" s="237">
        <f>SUMMARY!M138</f>
        <v>0.12069725087315321</v>
      </c>
    </row>
    <row r="139" spans="1:16" s="41" customFormat="1">
      <c r="A139" s="40"/>
      <c r="B139" s="113" t="s">
        <v>71</v>
      </c>
      <c r="C139" s="267">
        <f>SUM(C121:C138)</f>
        <v>471793.07999999996</v>
      </c>
      <c r="D139" s="267">
        <f>SUM(D121:D138)</f>
        <v>0</v>
      </c>
      <c r="E139" s="176">
        <f>SUM(E121:E138)</f>
        <v>471793.07999999996</v>
      </c>
      <c r="F139" s="176">
        <f>SUM(F121:F138)</f>
        <v>0</v>
      </c>
      <c r="G139" s="177">
        <f t="shared" si="33"/>
        <v>471793.07999999996</v>
      </c>
      <c r="H139" s="175">
        <f t="shared" si="31"/>
        <v>0.14543106877284889</v>
      </c>
      <c r="J139" s="133"/>
      <c r="K139" s="133"/>
      <c r="M139" s="231">
        <f t="shared" si="32"/>
        <v>22.836063891577925</v>
      </c>
      <c r="N139" s="237">
        <f>SUMMARY!M139</f>
        <v>32.92698381771195</v>
      </c>
      <c r="O139" s="232">
        <f>M139/N139-1</f>
        <v>-0.30646353707945628</v>
      </c>
      <c r="P139" s="172">
        <f>IF(O139&gt;=0.2,1.6,0)</f>
        <v>0</v>
      </c>
    </row>
    <row r="140" spans="1:16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6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6" s="41" customFormat="1">
      <c r="A142" s="127" t="s">
        <v>201</v>
      </c>
      <c r="B142" s="113" t="s">
        <v>73</v>
      </c>
      <c r="C142" s="267">
        <f>'[4]Sch C'!D150</f>
        <v>111325</v>
      </c>
      <c r="D142" s="267">
        <f>'[4]Sch C'!F150</f>
        <v>0</v>
      </c>
      <c r="E142" s="253">
        <f t="shared" ref="E142:E146" si="34">SUM(C142:D142)</f>
        <v>111325</v>
      </c>
      <c r="F142" s="174"/>
      <c r="G142" s="174">
        <f t="shared" ref="G142:G147" si="35">IF(ISERROR(E142+F142),"",(E142+F142))</f>
        <v>111325</v>
      </c>
      <c r="H142" s="175">
        <f t="shared" ref="H142:H147" si="36">IF(ISERROR(G142/$G$183),"",(G142/$G$183))</f>
        <v>3.431613225683048E-2</v>
      </c>
      <c r="J142" s="255">
        <v>8533</v>
      </c>
      <c r="K142" s="255">
        <v>8858.5</v>
      </c>
      <c r="M142" s="231">
        <f t="shared" ref="M142:M147" si="37">IFERROR(G142/G$198,0)</f>
        <v>5.3884317521781222</v>
      </c>
      <c r="N142" s="237">
        <f>SUMMARY!M142</f>
        <v>3.3195038128068526</v>
      </c>
    </row>
    <row r="143" spans="1:16" s="41" customFormat="1">
      <c r="A143" s="127" t="s">
        <v>202</v>
      </c>
      <c r="B143" s="113" t="s">
        <v>23</v>
      </c>
      <c r="C143" s="267">
        <f>'[4]Sch C'!D151</f>
        <v>21731.53</v>
      </c>
      <c r="D143" s="267">
        <f>'[4]Sch C'!F151</f>
        <v>0</v>
      </c>
      <c r="E143" s="253">
        <f t="shared" si="34"/>
        <v>21731.53</v>
      </c>
      <c r="F143" s="177"/>
      <c r="G143" s="177">
        <f t="shared" si="35"/>
        <v>21731.53</v>
      </c>
      <c r="H143" s="175">
        <f t="shared" si="36"/>
        <v>6.6987833606402813E-3</v>
      </c>
      <c r="J143" s="133"/>
      <c r="K143" s="133"/>
      <c r="M143" s="231">
        <f t="shared" si="37"/>
        <v>1.0518649564375604</v>
      </c>
      <c r="N143" s="237">
        <f>SUMMARY!M143</f>
        <v>0.67458000081751668</v>
      </c>
    </row>
    <row r="144" spans="1:16" s="41" customFormat="1">
      <c r="A144" s="127">
        <v>110</v>
      </c>
      <c r="B144" s="113" t="s">
        <v>258</v>
      </c>
      <c r="C144" s="267">
        <f>'[4]Sch C'!D152</f>
        <v>6416.04</v>
      </c>
      <c r="D144" s="267">
        <f>'[4]Sch C'!F152</f>
        <v>0</v>
      </c>
      <c r="E144" s="253">
        <f t="shared" si="34"/>
        <v>6416.04</v>
      </c>
      <c r="F144" s="177"/>
      <c r="G144" s="177">
        <f t="shared" si="35"/>
        <v>6416.04</v>
      </c>
      <c r="H144" s="175">
        <f t="shared" si="36"/>
        <v>1.9777559147102146E-3</v>
      </c>
      <c r="J144" s="133"/>
      <c r="K144" s="133"/>
      <c r="M144" s="231">
        <f t="shared" si="37"/>
        <v>0.31055372700871248</v>
      </c>
      <c r="N144" s="237">
        <f>SUMMARY!M144</f>
        <v>0.19288769592013771</v>
      </c>
    </row>
    <row r="145" spans="1:16" s="41" customFormat="1">
      <c r="A145" s="127" t="s">
        <v>241</v>
      </c>
      <c r="B145" s="113" t="s">
        <v>77</v>
      </c>
      <c r="C145" s="267">
        <f>'[4]Sch C'!D153</f>
        <v>4441.1000000000004</v>
      </c>
      <c r="D145" s="267">
        <f>'[4]Sch C'!F153</f>
        <v>0</v>
      </c>
      <c r="E145" s="253">
        <f t="shared" si="34"/>
        <v>4441.1000000000004</v>
      </c>
      <c r="F145" s="177"/>
      <c r="G145" s="177">
        <f t="shared" si="35"/>
        <v>4441.1000000000004</v>
      </c>
      <c r="H145" s="175">
        <f t="shared" si="36"/>
        <v>1.3689770937867494E-3</v>
      </c>
      <c r="J145" s="133"/>
      <c r="K145" s="133"/>
      <c r="M145" s="231">
        <f t="shared" si="37"/>
        <v>0.21496127783155858</v>
      </c>
      <c r="N145" s="237">
        <f>SUMMARY!M145</f>
        <v>0.1348362014542713</v>
      </c>
    </row>
    <row r="146" spans="1:16" s="41" customFormat="1">
      <c r="A146" s="127" t="s">
        <v>242</v>
      </c>
      <c r="B146" s="113" t="s">
        <v>301</v>
      </c>
      <c r="C146" s="267">
        <f>'[4]Sch C'!D154</f>
        <v>0</v>
      </c>
      <c r="D146" s="267">
        <f>'[4]Sch C'!F154</f>
        <v>0</v>
      </c>
      <c r="E146" s="253">
        <f t="shared" si="34"/>
        <v>0</v>
      </c>
      <c r="F146" s="177"/>
      <c r="G146" s="177">
        <f t="shared" si="35"/>
        <v>0</v>
      </c>
      <c r="H146" s="175">
        <f t="shared" si="36"/>
        <v>0</v>
      </c>
      <c r="J146" s="133"/>
      <c r="K146" s="133"/>
      <c r="M146" s="231">
        <f t="shared" si="37"/>
        <v>0</v>
      </c>
      <c r="N146" s="237">
        <f>SUMMARY!M146</f>
        <v>0.22358626390346037</v>
      </c>
    </row>
    <row r="147" spans="1:16" s="41" customFormat="1">
      <c r="A147" s="40"/>
      <c r="B147" s="113" t="s">
        <v>243</v>
      </c>
      <c r="C147" s="267">
        <f>SUM(C142:C146)</f>
        <v>143913.67000000001</v>
      </c>
      <c r="D147" s="267">
        <f>SUM(D142:D146)</f>
        <v>0</v>
      </c>
      <c r="E147" s="177">
        <f>SUM(E142:E146)</f>
        <v>143913.67000000001</v>
      </c>
      <c r="F147" s="177">
        <f>SUM(F142:F146)</f>
        <v>0</v>
      </c>
      <c r="G147" s="177">
        <f t="shared" si="35"/>
        <v>143913.67000000001</v>
      </c>
      <c r="H147" s="198">
        <f t="shared" si="36"/>
        <v>4.4361648625967733E-2</v>
      </c>
      <c r="J147" s="133"/>
      <c r="K147" s="133"/>
      <c r="M147" s="231">
        <f t="shared" si="37"/>
        <v>6.9658117134559543</v>
      </c>
      <c r="N147" s="237">
        <f>SUMMARY!M147</f>
        <v>4.5453939749022387</v>
      </c>
      <c r="O147" s="232">
        <f>M147/N147-1</f>
        <v>0.53249899830867209</v>
      </c>
      <c r="P147" s="172">
        <f>IF(O147&gt;=0.2,0.3,0)</f>
        <v>0.3</v>
      </c>
    </row>
    <row r="148" spans="1:16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6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6" s="41" customFormat="1">
      <c r="A150" s="127" t="s">
        <v>201</v>
      </c>
      <c r="B150" s="113" t="s">
        <v>40</v>
      </c>
      <c r="C150" s="267">
        <f>'[4]Sch C'!D158</f>
        <v>799097.05</v>
      </c>
      <c r="D150" s="267">
        <f>'[4]Sch C'!F158</f>
        <v>0</v>
      </c>
      <c r="E150" s="253">
        <f t="shared" ref="E150:E163" si="38">SUM(C150:D150)</f>
        <v>799097.05</v>
      </c>
      <c r="F150" s="177"/>
      <c r="G150" s="177">
        <f>IF(ISERROR(E150+F150),"",(E150+F150))</f>
        <v>799097.05</v>
      </c>
      <c r="H150" s="175">
        <f>IF(ISERROR(G150/$G$183),"",(G150/$G$183))</f>
        <v>0.24632310850072384</v>
      </c>
      <c r="J150" s="255">
        <v>62401</v>
      </c>
      <c r="K150" s="255">
        <v>65094.5</v>
      </c>
      <c r="M150" s="231">
        <f t="shared" ref="M150:M164" si="39">IFERROR(G150/G$198,0)</f>
        <v>38.678463213939985</v>
      </c>
      <c r="N150" s="237">
        <f>SUMMARY!M150</f>
        <v>36.736125288969433</v>
      </c>
    </row>
    <row r="151" spans="1:16" s="41" customFormat="1">
      <c r="A151" s="127" t="s">
        <v>202</v>
      </c>
      <c r="B151" s="113" t="s">
        <v>76</v>
      </c>
      <c r="C151" s="267">
        <f>'[4]Sch C'!D159</f>
        <v>136442.16</v>
      </c>
      <c r="D151" s="267">
        <f>'[4]Sch C'!F159</f>
        <v>0</v>
      </c>
      <c r="E151" s="253">
        <f t="shared" si="38"/>
        <v>136442.16</v>
      </c>
      <c r="F151" s="177"/>
      <c r="G151" s="177">
        <f>IF(ISERROR(E151+F151),"",(E151+F151))</f>
        <v>136442.16</v>
      </c>
      <c r="H151" s="175">
        <f>IF(ISERROR(G151/$G$183),"",(G151/$G$183))</f>
        <v>4.2058542178015954E-2</v>
      </c>
      <c r="J151" s="133"/>
      <c r="K151" s="133"/>
      <c r="M151" s="231">
        <f t="shared" si="39"/>
        <v>6.6041703775411422</v>
      </c>
      <c r="N151" s="237">
        <f>SUMMARY!M151</f>
        <v>6.0365011649612361</v>
      </c>
    </row>
    <row r="152" spans="1:16" s="41" customFormat="1">
      <c r="A152" s="127">
        <v>110</v>
      </c>
      <c r="B152" s="113" t="s">
        <v>331</v>
      </c>
      <c r="C152" s="267">
        <f>'[4]Sch C'!D160</f>
        <v>145.82</v>
      </c>
      <c r="D152" s="267">
        <f>'[4]Sch C'!F160</f>
        <v>0</v>
      </c>
      <c r="E152" s="253">
        <f t="shared" si="38"/>
        <v>145.82</v>
      </c>
      <c r="F152" s="177"/>
      <c r="G152" s="177">
        <f t="shared" ref="G152:G163" si="40">IF(ISERROR(E152+F152),"",(E152+F152))</f>
        <v>145.82</v>
      </c>
      <c r="H152" s="175">
        <f t="shared" ref="H152:H163" si="41">IF(ISERROR(G152/$G$183),"",(G152/$G$183))</f>
        <v>4.4949278290509953E-5</v>
      </c>
      <c r="J152" s="133"/>
      <c r="K152" s="133"/>
      <c r="M152" s="231">
        <f t="shared" si="39"/>
        <v>7.0580832526621487E-3</v>
      </c>
      <c r="N152" s="237">
        <f>SUMMARY!M152</f>
        <v>0.29206527416329442</v>
      </c>
    </row>
    <row r="153" spans="1:16" s="41" customFormat="1">
      <c r="A153" s="40">
        <v>310</v>
      </c>
      <c r="B153" s="113" t="s">
        <v>77</v>
      </c>
      <c r="C153" s="267">
        <f>'[4]Sch C'!D161</f>
        <v>28554.84</v>
      </c>
      <c r="D153" s="267">
        <f>'[4]Sch C'!F161</f>
        <v>0</v>
      </c>
      <c r="E153" s="253">
        <f t="shared" si="38"/>
        <v>28554.84</v>
      </c>
      <c r="F153" s="177"/>
      <c r="G153" s="177">
        <f t="shared" si="40"/>
        <v>28554.84</v>
      </c>
      <c r="H153" s="175">
        <f t="shared" si="41"/>
        <v>8.8020809882113932E-3</v>
      </c>
      <c r="J153" s="200"/>
      <c r="K153" s="200"/>
      <c r="M153" s="231">
        <f t="shared" si="39"/>
        <v>1.3821316553727008</v>
      </c>
      <c r="N153" s="237">
        <f>SUMMARY!M153</f>
        <v>0.26431149201331644</v>
      </c>
    </row>
    <row r="154" spans="1:16" s="41" customFormat="1">
      <c r="A154" s="40">
        <v>313</v>
      </c>
      <c r="B154" s="113" t="s">
        <v>78</v>
      </c>
      <c r="C154" s="267">
        <f>'[4]Sch C'!D162</f>
        <v>9660</v>
      </c>
      <c r="D154" s="267">
        <f>'[4]Sch C'!F162</f>
        <v>0</v>
      </c>
      <c r="E154" s="253">
        <f t="shared" si="38"/>
        <v>9660</v>
      </c>
      <c r="F154" s="177"/>
      <c r="G154" s="177">
        <f t="shared" si="40"/>
        <v>9660</v>
      </c>
      <c r="H154" s="175">
        <f t="shared" si="41"/>
        <v>2.977712441958073E-3</v>
      </c>
      <c r="J154" s="200"/>
      <c r="K154" s="200"/>
      <c r="M154" s="231">
        <f t="shared" si="39"/>
        <v>0.46757018393030009</v>
      </c>
      <c r="N154" s="237">
        <f>SUMMARY!M154</f>
        <v>0.19712143301586438</v>
      </c>
    </row>
    <row r="155" spans="1:16" s="41" customFormat="1">
      <c r="A155" s="40">
        <v>314</v>
      </c>
      <c r="B155" s="113" t="s">
        <v>79</v>
      </c>
      <c r="C155" s="267">
        <f>'[4]Sch C'!D163</f>
        <v>3850</v>
      </c>
      <c r="D155" s="267">
        <f>'[4]Sch C'!F163</f>
        <v>0</v>
      </c>
      <c r="E155" s="253">
        <f t="shared" si="38"/>
        <v>3850</v>
      </c>
      <c r="F155" s="177"/>
      <c r="G155" s="177">
        <f t="shared" si="40"/>
        <v>3850</v>
      </c>
      <c r="H155" s="175">
        <f t="shared" si="41"/>
        <v>1.186769451505029E-3</v>
      </c>
      <c r="J155" s="200"/>
      <c r="K155" s="200"/>
      <c r="M155" s="231">
        <f t="shared" si="39"/>
        <v>0.18635043562439496</v>
      </c>
      <c r="N155" s="237">
        <f>SUMMARY!M155</f>
        <v>0.1314975542626681</v>
      </c>
    </row>
    <row r="156" spans="1:16" s="41" customFormat="1">
      <c r="A156" s="40">
        <v>315</v>
      </c>
      <c r="B156" s="113" t="s">
        <v>80</v>
      </c>
      <c r="C156" s="267">
        <f>'[4]Sch C'!D164</f>
        <v>2785</v>
      </c>
      <c r="D156" s="267">
        <f>'[4]Sch C'!F164</f>
        <v>0</v>
      </c>
      <c r="E156" s="253">
        <f t="shared" si="38"/>
        <v>2785</v>
      </c>
      <c r="F156" s="177"/>
      <c r="G156" s="177">
        <f t="shared" si="40"/>
        <v>2785</v>
      </c>
      <c r="H156" s="175">
        <f t="shared" si="41"/>
        <v>8.5848127855623528E-4</v>
      </c>
      <c r="J156" s="200"/>
      <c r="K156" s="200"/>
      <c r="M156" s="231">
        <f t="shared" si="39"/>
        <v>0.13480154888673765</v>
      </c>
      <c r="N156" s="237">
        <f>SUMMARY!M156</f>
        <v>1.5587317591595928E-2</v>
      </c>
    </row>
    <row r="157" spans="1:16" s="41" customFormat="1">
      <c r="A157" s="40">
        <v>316</v>
      </c>
      <c r="B157" s="113" t="s">
        <v>81</v>
      </c>
      <c r="C157" s="267">
        <f>'[4]Sch C'!D165</f>
        <v>7320</v>
      </c>
      <c r="D157" s="267">
        <f>'[4]Sch C'!F165</f>
        <v>0</v>
      </c>
      <c r="E157" s="253">
        <f t="shared" si="38"/>
        <v>7320</v>
      </c>
      <c r="F157" s="177"/>
      <c r="G157" s="177">
        <f t="shared" si="40"/>
        <v>7320</v>
      </c>
      <c r="H157" s="175">
        <f t="shared" si="41"/>
        <v>2.2564032168874838E-3</v>
      </c>
      <c r="J157" s="200"/>
      <c r="K157" s="200"/>
      <c r="M157" s="231">
        <f t="shared" si="39"/>
        <v>0.35430784123910941</v>
      </c>
      <c r="N157" s="237">
        <f>SUMMARY!M157</f>
        <v>0.15464235917140146</v>
      </c>
    </row>
    <row r="158" spans="1:16" s="41" customFormat="1">
      <c r="A158" s="40">
        <v>317</v>
      </c>
      <c r="B158" s="113" t="s">
        <v>82</v>
      </c>
      <c r="C158" s="267">
        <f>'[4]Sch C'!D166</f>
        <v>4392.5</v>
      </c>
      <c r="D158" s="267">
        <f>'[4]Sch C'!F166</f>
        <v>0</v>
      </c>
      <c r="E158" s="253">
        <f t="shared" si="38"/>
        <v>4392.5</v>
      </c>
      <c r="F158" s="177"/>
      <c r="G158" s="177">
        <f t="shared" si="40"/>
        <v>4392.5</v>
      </c>
      <c r="H158" s="175">
        <f t="shared" si="41"/>
        <v>1.3539960560352831E-3</v>
      </c>
      <c r="J158" s="200"/>
      <c r="K158" s="200"/>
      <c r="M158" s="231">
        <f t="shared" si="39"/>
        <v>0.21260890609874153</v>
      </c>
      <c r="N158" s="237">
        <f>SUMMARY!M158</f>
        <v>0.15845970778321275</v>
      </c>
    </row>
    <row r="159" spans="1:16" s="41" customFormat="1">
      <c r="A159" s="40">
        <v>318</v>
      </c>
      <c r="B159" s="113" t="s">
        <v>179</v>
      </c>
      <c r="C159" s="267">
        <f>'[4]Sch C'!D167</f>
        <v>307334.46000000002</v>
      </c>
      <c r="D159" s="267">
        <f>'[4]Sch C'!F167</f>
        <v>0</v>
      </c>
      <c r="E159" s="253">
        <f t="shared" si="38"/>
        <v>307334.46000000002</v>
      </c>
      <c r="F159" s="177"/>
      <c r="G159" s="177">
        <f t="shared" si="40"/>
        <v>307334.46000000002</v>
      </c>
      <c r="H159" s="175">
        <f t="shared" si="41"/>
        <v>9.4736402213712809E-2</v>
      </c>
      <c r="J159" s="200"/>
      <c r="K159" s="200"/>
      <c r="M159" s="231">
        <f t="shared" si="39"/>
        <v>14.87582090997096</v>
      </c>
      <c r="N159" s="237">
        <f>SUMMARY!M159</f>
        <v>10.207996493761893</v>
      </c>
    </row>
    <row r="160" spans="1:16" s="41" customFormat="1">
      <c r="A160" s="40">
        <v>319</v>
      </c>
      <c r="B160" s="113" t="s">
        <v>83</v>
      </c>
      <c r="C160" s="267">
        <f>'[4]Sch C'!D168</f>
        <v>0</v>
      </c>
      <c r="D160" s="267">
        <f>'[4]Sch C'!F168</f>
        <v>0</v>
      </c>
      <c r="E160" s="253">
        <f t="shared" si="38"/>
        <v>0</v>
      </c>
      <c r="F160" s="177"/>
      <c r="G160" s="177">
        <f t="shared" si="40"/>
        <v>0</v>
      </c>
      <c r="H160" s="175">
        <f t="shared" si="41"/>
        <v>0</v>
      </c>
      <c r="J160" s="133"/>
      <c r="K160" s="133"/>
      <c r="M160" s="231">
        <f t="shared" si="39"/>
        <v>0</v>
      </c>
      <c r="N160" s="237">
        <f>SUMMARY!M160</f>
        <v>2.7094781518673439</v>
      </c>
    </row>
    <row r="161" spans="1:16" s="41" customFormat="1">
      <c r="A161" s="40">
        <v>391</v>
      </c>
      <c r="B161" s="113" t="s">
        <v>84</v>
      </c>
      <c r="C161" s="267">
        <f>'[4]Sch C'!D169</f>
        <v>0</v>
      </c>
      <c r="D161" s="267">
        <f>'[4]Sch C'!F169</f>
        <v>0</v>
      </c>
      <c r="E161" s="253">
        <f t="shared" si="38"/>
        <v>0</v>
      </c>
      <c r="F161" s="177"/>
      <c r="G161" s="177">
        <f t="shared" si="40"/>
        <v>0</v>
      </c>
      <c r="H161" s="175">
        <f t="shared" si="41"/>
        <v>0</v>
      </c>
      <c r="J161" s="133"/>
      <c r="K161" s="133"/>
      <c r="M161" s="231">
        <f t="shared" si="39"/>
        <v>0</v>
      </c>
      <c r="N161" s="237">
        <f>SUMMARY!M161</f>
        <v>2.2617960840952134E-3</v>
      </c>
    </row>
    <row r="162" spans="1:16" s="41" customFormat="1">
      <c r="A162" s="40">
        <v>392</v>
      </c>
      <c r="B162" s="113" t="s">
        <v>245</v>
      </c>
      <c r="C162" s="267">
        <f>'[4]Sch C'!D170</f>
        <v>15145.27</v>
      </c>
      <c r="D162" s="267">
        <f>'[4]Sch C'!F170</f>
        <v>0</v>
      </c>
      <c r="E162" s="253">
        <f t="shared" si="38"/>
        <v>15145.27</v>
      </c>
      <c r="F162" s="177"/>
      <c r="G162" s="177">
        <f t="shared" si="40"/>
        <v>15145.27</v>
      </c>
      <c r="H162" s="175">
        <f t="shared" si="41"/>
        <v>4.6685568235832649E-3</v>
      </c>
      <c r="J162" s="133"/>
      <c r="K162" s="133"/>
      <c r="M162" s="231">
        <f t="shared" si="39"/>
        <v>0.73307212003872224</v>
      </c>
      <c r="N162" s="237">
        <f>SUMMARY!M162</f>
        <v>0.21066164348098596</v>
      </c>
    </row>
    <row r="163" spans="1:16" s="41" customFormat="1">
      <c r="A163" s="40">
        <v>490</v>
      </c>
      <c r="B163" s="113" t="s">
        <v>301</v>
      </c>
      <c r="C163" s="267">
        <f>'[4]Sch C'!D171</f>
        <v>0</v>
      </c>
      <c r="D163" s="267">
        <f>'[4]Sch C'!F171</f>
        <v>0</v>
      </c>
      <c r="E163" s="253">
        <f t="shared" si="38"/>
        <v>0</v>
      </c>
      <c r="F163" s="177"/>
      <c r="G163" s="177">
        <f t="shared" si="40"/>
        <v>0</v>
      </c>
      <c r="H163" s="175">
        <f t="shared" si="41"/>
        <v>0</v>
      </c>
      <c r="J163" s="133"/>
      <c r="K163" s="133"/>
      <c r="M163" s="231">
        <f t="shared" si="39"/>
        <v>0</v>
      </c>
      <c r="N163" s="237">
        <f>SUMMARY!M163</f>
        <v>0.31220961127082963</v>
      </c>
    </row>
    <row r="164" spans="1:16" s="41" customFormat="1">
      <c r="A164" s="40"/>
      <c r="B164" s="199" t="s">
        <v>86</v>
      </c>
      <c r="C164" s="267">
        <f>SUM(C150:C163)</f>
        <v>1314727.1000000001</v>
      </c>
      <c r="D164" s="267">
        <f>SUM(D150:D163)</f>
        <v>0</v>
      </c>
      <c r="E164" s="177">
        <f>SUM(E150:E163)</f>
        <v>1314727.1000000001</v>
      </c>
      <c r="F164" s="177">
        <f>SUM(F150:F163)</f>
        <v>0</v>
      </c>
      <c r="G164" s="177">
        <f>IF(ISERROR(E164+F164),"",(E164+F164))</f>
        <v>1314727.1000000001</v>
      </c>
      <c r="H164" s="175">
        <f>IF(ISERROR(G164/$G$183),"",(G164/$G$183))</f>
        <v>0.40526700242747987</v>
      </c>
      <c r="J164" s="133"/>
      <c r="K164" s="133"/>
      <c r="M164" s="231">
        <f t="shared" si="39"/>
        <v>63.636355275895454</v>
      </c>
      <c r="N164" s="237">
        <f>SUMMARY!M164</f>
        <v>57.428919288397175</v>
      </c>
      <c r="O164" s="232">
        <f>M164/N164-1</f>
        <v>0.10808902665094067</v>
      </c>
      <c r="P164" s="172">
        <f>IF(O164&gt;=0.2,3.5,0)</f>
        <v>0</v>
      </c>
    </row>
    <row r="165" spans="1:16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6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6" s="41" customFormat="1">
      <c r="A167" s="201" t="s">
        <v>198</v>
      </c>
      <c r="B167" s="206" t="s">
        <v>278</v>
      </c>
      <c r="C167" s="267">
        <f>'[4]Sch C'!D186</f>
        <v>0</v>
      </c>
      <c r="D167" s="267">
        <f>'[4]Sch C'!F186</f>
        <v>0</v>
      </c>
      <c r="E167" s="253">
        <f t="shared" ref="E167:E180" si="4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56">
        <v>0</v>
      </c>
      <c r="K167" s="256">
        <v>0</v>
      </c>
      <c r="M167" s="231">
        <f t="shared" ref="M167:M181" si="43">IFERROR(G167/G$198,0)</f>
        <v>0</v>
      </c>
      <c r="N167" s="237">
        <f>SUMMARY!M167</f>
        <v>0</v>
      </c>
    </row>
    <row r="168" spans="1:16" s="41" customFormat="1">
      <c r="A168" s="201" t="s">
        <v>279</v>
      </c>
      <c r="B168" s="207" t="s">
        <v>341</v>
      </c>
      <c r="C168" s="267">
        <f>'[4]Sch C'!D187</f>
        <v>0</v>
      </c>
      <c r="D168" s="267">
        <f>'[4]Sch C'!F187</f>
        <v>0</v>
      </c>
      <c r="E168" s="253">
        <f t="shared" si="4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  <c r="M168" s="231">
        <f t="shared" si="43"/>
        <v>0</v>
      </c>
      <c r="N168" s="237">
        <f>SUMMARY!M168</f>
        <v>0</v>
      </c>
    </row>
    <row r="169" spans="1:16" s="41" customFormat="1">
      <c r="A169" s="201" t="s">
        <v>280</v>
      </c>
      <c r="B169" s="207" t="s">
        <v>281</v>
      </c>
      <c r="C169" s="267">
        <f>'[4]Sch C'!D188</f>
        <v>0</v>
      </c>
      <c r="D169" s="267">
        <f>'[4]Sch C'!F188</f>
        <v>0</v>
      </c>
      <c r="E169" s="253">
        <f t="shared" si="4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  <c r="M169" s="231">
        <f t="shared" si="43"/>
        <v>0</v>
      </c>
      <c r="N169" s="237">
        <f>SUMMARY!M169</f>
        <v>0</v>
      </c>
    </row>
    <row r="170" spans="1:16" s="41" customFormat="1">
      <c r="A170" s="201" t="s">
        <v>202</v>
      </c>
      <c r="B170" s="207" t="s">
        <v>282</v>
      </c>
      <c r="C170" s="267">
        <f>'[4]Sch C'!D189</f>
        <v>0</v>
      </c>
      <c r="D170" s="267">
        <f>'[4]Sch C'!F189</f>
        <v>0</v>
      </c>
      <c r="E170" s="253">
        <f t="shared" si="42"/>
        <v>0</v>
      </c>
      <c r="F170" s="177"/>
      <c r="G170" s="177">
        <f>IF(ISERROR(E170+F170),"",(E170+F170))</f>
        <v>0</v>
      </c>
      <c r="H170" s="175">
        <f>IF(ISERROR(G170/$G$183),"",(G170/$G$183))</f>
        <v>0</v>
      </c>
      <c r="I170" s="209"/>
      <c r="J170" s="205"/>
      <c r="K170" s="40"/>
      <c r="M170" s="231">
        <f t="shared" si="43"/>
        <v>0</v>
      </c>
      <c r="N170" s="237">
        <f>SUMMARY!M170</f>
        <v>0.44454739098642471</v>
      </c>
    </row>
    <row r="171" spans="1:16" s="41" customFormat="1">
      <c r="A171" s="201" t="s">
        <v>283</v>
      </c>
      <c r="B171" s="207" t="s">
        <v>284</v>
      </c>
      <c r="C171" s="267">
        <f>'[4]Sch C'!D190</f>
        <v>0</v>
      </c>
      <c r="D171" s="267">
        <f>'[4]Sch C'!F190</f>
        <v>0</v>
      </c>
      <c r="E171" s="253">
        <f t="shared" si="4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  <c r="M171" s="231">
        <f t="shared" si="43"/>
        <v>0</v>
      </c>
      <c r="N171" s="237">
        <f>SUMMARY!M171</f>
        <v>4.7325130916209086E-3</v>
      </c>
    </row>
    <row r="172" spans="1:16" s="41" customFormat="1">
      <c r="A172" s="201" t="s">
        <v>285</v>
      </c>
      <c r="B172" s="207" t="s">
        <v>286</v>
      </c>
      <c r="C172" s="267">
        <f>'[4]Sch C'!D191</f>
        <v>0</v>
      </c>
      <c r="D172" s="267">
        <f>'[4]Sch C'!F191</f>
        <v>0</v>
      </c>
      <c r="E172" s="253">
        <f t="shared" si="42"/>
        <v>0</v>
      </c>
      <c r="F172" s="177"/>
      <c r="G172" s="177">
        <f t="shared" ref="G172:G181" si="44">IF(ISERROR(E172+F172),"",(E172+F172))</f>
        <v>0</v>
      </c>
      <c r="H172" s="175">
        <f t="shared" ref="H172:H180" si="45">IF(ISERROR(G172/$G$183),"",(G172/$G$183))</f>
        <v>0</v>
      </c>
      <c r="I172" s="209"/>
      <c r="J172" s="205"/>
      <c r="K172" s="40"/>
      <c r="M172" s="231">
        <f t="shared" si="43"/>
        <v>0</v>
      </c>
      <c r="N172" s="237">
        <f>SUMMARY!M172</f>
        <v>0.29515984721522032</v>
      </c>
    </row>
    <row r="173" spans="1:16" s="41" customFormat="1">
      <c r="A173" s="201" t="s">
        <v>287</v>
      </c>
      <c r="B173" s="207" t="s">
        <v>288</v>
      </c>
      <c r="C173" s="267">
        <f>'[4]Sch C'!D192</f>
        <v>0</v>
      </c>
      <c r="D173" s="267">
        <f>'[4]Sch C'!F192</f>
        <v>0</v>
      </c>
      <c r="E173" s="253">
        <f t="shared" si="42"/>
        <v>0</v>
      </c>
      <c r="F173" s="177"/>
      <c r="G173" s="177">
        <f t="shared" si="44"/>
        <v>0</v>
      </c>
      <c r="H173" s="175">
        <f t="shared" si="45"/>
        <v>0</v>
      </c>
      <c r="I173" s="209"/>
      <c r="J173" s="205"/>
      <c r="K173" s="40"/>
      <c r="M173" s="231">
        <f t="shared" si="43"/>
        <v>0</v>
      </c>
      <c r="N173" s="237">
        <f>SUMMARY!M173</f>
        <v>9.3414903328655319E-2</v>
      </c>
    </row>
    <row r="174" spans="1:16" s="41" customFormat="1">
      <c r="A174" s="201" t="s">
        <v>289</v>
      </c>
      <c r="B174" s="207" t="s">
        <v>290</v>
      </c>
      <c r="C174" s="267">
        <f>'[4]Sch C'!D193</f>
        <v>0</v>
      </c>
      <c r="D174" s="267">
        <f>'[4]Sch C'!F193</f>
        <v>0</v>
      </c>
      <c r="E174" s="253">
        <f t="shared" si="42"/>
        <v>0</v>
      </c>
      <c r="F174" s="177"/>
      <c r="G174" s="177">
        <f t="shared" si="44"/>
        <v>0</v>
      </c>
      <c r="H174" s="175">
        <f t="shared" si="45"/>
        <v>0</v>
      </c>
      <c r="I174" s="209"/>
      <c r="J174" s="205"/>
      <c r="K174" s="40"/>
      <c r="M174" s="231">
        <f t="shared" si="43"/>
        <v>0</v>
      </c>
      <c r="N174" s="237">
        <f>SUMMARY!M174</f>
        <v>0</v>
      </c>
    </row>
    <row r="175" spans="1:16" s="41" customFormat="1">
      <c r="A175" s="201" t="s">
        <v>291</v>
      </c>
      <c r="B175" s="207" t="s">
        <v>292</v>
      </c>
      <c r="C175" s="267">
        <f>'[4]Sch C'!D194</f>
        <v>0</v>
      </c>
      <c r="D175" s="267">
        <f>'[4]Sch C'!F194</f>
        <v>0</v>
      </c>
      <c r="E175" s="253">
        <f t="shared" si="42"/>
        <v>0</v>
      </c>
      <c r="F175" s="177"/>
      <c r="G175" s="177">
        <f t="shared" si="44"/>
        <v>0</v>
      </c>
      <c r="H175" s="175">
        <f t="shared" si="45"/>
        <v>0</v>
      </c>
      <c r="I175" s="209"/>
      <c r="J175" s="205"/>
      <c r="K175" s="40"/>
      <c r="M175" s="231">
        <f t="shared" si="43"/>
        <v>0</v>
      </c>
      <c r="N175" s="237">
        <f>SUMMARY!M175</f>
        <v>0</v>
      </c>
    </row>
    <row r="176" spans="1:16" s="41" customFormat="1">
      <c r="A176" s="201" t="s">
        <v>293</v>
      </c>
      <c r="B176" s="207" t="s">
        <v>294</v>
      </c>
      <c r="C176" s="267">
        <f>'[4]Sch C'!D195</f>
        <v>0</v>
      </c>
      <c r="D176" s="267">
        <f>'[4]Sch C'!F195</f>
        <v>0</v>
      </c>
      <c r="E176" s="253">
        <f t="shared" si="42"/>
        <v>0</v>
      </c>
      <c r="F176" s="177"/>
      <c r="G176" s="177">
        <f t="shared" si="44"/>
        <v>0</v>
      </c>
      <c r="H176" s="175">
        <f t="shared" si="45"/>
        <v>0</v>
      </c>
      <c r="I176" s="209"/>
      <c r="J176" s="205"/>
      <c r="K176" s="40"/>
      <c r="M176" s="231">
        <f t="shared" si="43"/>
        <v>0</v>
      </c>
      <c r="N176" s="237">
        <f>SUMMARY!M176</f>
        <v>0</v>
      </c>
    </row>
    <row r="177" spans="1:16" s="41" customFormat="1">
      <c r="A177" s="201" t="s">
        <v>295</v>
      </c>
      <c r="B177" s="207" t="s">
        <v>296</v>
      </c>
      <c r="C177" s="267">
        <f>'[4]Sch C'!D196</f>
        <v>0</v>
      </c>
      <c r="D177" s="267">
        <f>'[4]Sch C'!F196</f>
        <v>0</v>
      </c>
      <c r="E177" s="253">
        <f t="shared" si="42"/>
        <v>0</v>
      </c>
      <c r="F177" s="177"/>
      <c r="G177" s="177">
        <f t="shared" si="44"/>
        <v>0</v>
      </c>
      <c r="H177" s="175">
        <f t="shared" si="45"/>
        <v>0</v>
      </c>
      <c r="I177" s="209"/>
      <c r="J177" s="205"/>
      <c r="K177" s="40"/>
      <c r="M177" s="231">
        <f t="shared" si="43"/>
        <v>0</v>
      </c>
      <c r="N177" s="237">
        <f>SUMMARY!M177</f>
        <v>5.3138582698622483E-4</v>
      </c>
    </row>
    <row r="178" spans="1:16" s="41" customFormat="1">
      <c r="A178" s="201" t="s">
        <v>297</v>
      </c>
      <c r="B178" s="207" t="s">
        <v>298</v>
      </c>
      <c r="C178" s="267">
        <f>'[4]Sch C'!D197</f>
        <v>0</v>
      </c>
      <c r="D178" s="267">
        <f>'[4]Sch C'!F197</f>
        <v>0</v>
      </c>
      <c r="E178" s="253">
        <f t="shared" si="42"/>
        <v>0</v>
      </c>
      <c r="F178" s="177"/>
      <c r="G178" s="177">
        <f t="shared" si="44"/>
        <v>0</v>
      </c>
      <c r="H178" s="175">
        <f t="shared" si="45"/>
        <v>0</v>
      </c>
      <c r="I178" s="209"/>
      <c r="J178" s="205"/>
      <c r="K178" s="40"/>
      <c r="M178" s="231">
        <f t="shared" si="43"/>
        <v>0</v>
      </c>
      <c r="N178" s="237">
        <f>SUMMARY!M178</f>
        <v>8.6647682113189725E-2</v>
      </c>
    </row>
    <row r="179" spans="1:16" s="41" customFormat="1">
      <c r="A179" s="201" t="s">
        <v>299</v>
      </c>
      <c r="B179" s="207" t="s">
        <v>300</v>
      </c>
      <c r="C179" s="267">
        <f>'[4]Sch C'!D198</f>
        <v>0</v>
      </c>
      <c r="D179" s="267">
        <f>'[4]Sch C'!F198</f>
        <v>0</v>
      </c>
      <c r="E179" s="253">
        <f t="shared" si="42"/>
        <v>0</v>
      </c>
      <c r="F179" s="177"/>
      <c r="G179" s="177">
        <f t="shared" si="44"/>
        <v>0</v>
      </c>
      <c r="H179" s="175">
        <f t="shared" si="45"/>
        <v>0</v>
      </c>
      <c r="I179" s="209"/>
      <c r="J179" s="205"/>
      <c r="K179" s="40"/>
      <c r="M179" s="231">
        <f t="shared" si="43"/>
        <v>0</v>
      </c>
      <c r="N179" s="237">
        <f>SUMMARY!M179</f>
        <v>0</v>
      </c>
    </row>
    <row r="180" spans="1:16" s="41" customFormat="1">
      <c r="A180" s="201" t="s">
        <v>242</v>
      </c>
      <c r="B180" s="210" t="s">
        <v>301</v>
      </c>
      <c r="C180" s="267">
        <f>'[4]Sch C'!D199</f>
        <v>0</v>
      </c>
      <c r="D180" s="267">
        <f>'[4]Sch C'!F199</f>
        <v>0</v>
      </c>
      <c r="E180" s="253">
        <f t="shared" si="42"/>
        <v>0</v>
      </c>
      <c r="F180" s="177"/>
      <c r="G180" s="177">
        <f t="shared" si="44"/>
        <v>0</v>
      </c>
      <c r="H180" s="175">
        <f t="shared" si="45"/>
        <v>0</v>
      </c>
      <c r="I180" s="209"/>
      <c r="J180" s="205"/>
      <c r="K180" s="40"/>
      <c r="M180" s="231">
        <f t="shared" si="43"/>
        <v>0</v>
      </c>
      <c r="N180" s="237">
        <f>SUMMARY!M180</f>
        <v>1.2739634570054365E-2</v>
      </c>
    </row>
    <row r="181" spans="1:16" s="41" customFormat="1">
      <c r="A181" s="211"/>
      <c r="B181" s="207" t="s">
        <v>302</v>
      </c>
      <c r="C181" s="267">
        <f>SUM(C167:C180)</f>
        <v>0</v>
      </c>
      <c r="D181" s="267">
        <f>SUM(D167:D180)</f>
        <v>0</v>
      </c>
      <c r="E181" s="212">
        <f>SUM(E167:E180)</f>
        <v>0</v>
      </c>
      <c r="F181" s="212">
        <f>SUM(F167:F180)</f>
        <v>0</v>
      </c>
      <c r="G181" s="177">
        <f t="shared" si="44"/>
        <v>0</v>
      </c>
      <c r="H181" s="175">
        <f>IF(ISERROR(G181/$G$183),"",(G181/$G$183))</f>
        <v>0</v>
      </c>
      <c r="I181" s="213"/>
      <c r="J181" s="205"/>
      <c r="K181" s="205"/>
      <c r="M181" s="231">
        <f t="shared" si="43"/>
        <v>0</v>
      </c>
      <c r="N181" s="237">
        <f>SUMMARY!M181</f>
        <v>0.9377733571321516</v>
      </c>
      <c r="O181" s="232"/>
      <c r="P181" s="172"/>
    </row>
    <row r="182" spans="1:16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6" s="41" customFormat="1">
      <c r="A183" s="214"/>
      <c r="B183" s="215" t="s">
        <v>246</v>
      </c>
      <c r="C183" s="267">
        <f>SUM(C21:C181)/2</f>
        <v>3586372.2500000009</v>
      </c>
      <c r="D183" s="267">
        <f>SUM(D21:D181)/2</f>
        <v>-342271.22</v>
      </c>
      <c r="E183" s="252">
        <f>SUM(E21:E181)/2</f>
        <v>3244101.0300000003</v>
      </c>
      <c r="F183" s="173">
        <f>SUM(F21:F181)/2</f>
        <v>0</v>
      </c>
      <c r="G183" s="173">
        <f>SUM(G21:G181)/2</f>
        <v>3244101.0300000003</v>
      </c>
      <c r="H183" s="175">
        <f>IF(ISERROR(G183/$G$183),"",(G183/$G$183))</f>
        <v>1</v>
      </c>
      <c r="J183" s="255">
        <f>SUM(J21:J181)</f>
        <v>113496</v>
      </c>
      <c r="K183" s="255">
        <f>SUM(K21:K181)</f>
        <v>119193</v>
      </c>
      <c r="M183" s="231">
        <f>IFERROR(G183/G$198,0)</f>
        <v>157.02328315585675</v>
      </c>
      <c r="N183" s="237">
        <f>SUMMARY!M183</f>
        <v>172.52978830860349</v>
      </c>
      <c r="P183" s="172">
        <f>SUM(P57:P181)</f>
        <v>0.5</v>
      </c>
    </row>
    <row r="184" spans="1:16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6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6" s="41" customFormat="1" ht="13.5" thickBot="1">
      <c r="A186" s="40"/>
      <c r="B186" s="216" t="s">
        <v>146</v>
      </c>
      <c r="C186" s="306">
        <f>'[4]Sch C'!D204</f>
        <v>3586372</v>
      </c>
      <c r="D186" s="27"/>
      <c r="E186" s="27"/>
      <c r="F186" s="27"/>
      <c r="G186" s="27"/>
      <c r="J186" s="133"/>
      <c r="K186" s="133"/>
      <c r="M186" s="231"/>
      <c r="N186" s="237"/>
    </row>
    <row r="187" spans="1:16" s="41" customFormat="1" ht="13.5" thickTop="1">
      <c r="A187" s="40"/>
      <c r="B187" s="113" t="s">
        <v>180</v>
      </c>
      <c r="C187" s="267">
        <f>C183-C186</f>
        <v>0.25000000093132257</v>
      </c>
      <c r="D187"/>
      <c r="E187" s="27"/>
      <c r="F187" s="27"/>
      <c r="G187" s="27"/>
      <c r="J187" s="133"/>
      <c r="K187" s="133"/>
    </row>
    <row r="188" spans="1:16" s="41" customFormat="1">
      <c r="A188" s="40"/>
      <c r="B188" s="217"/>
      <c r="C188" s="282"/>
      <c r="D188" s="282"/>
      <c r="E188" s="35"/>
      <c r="F188" s="35"/>
      <c r="G188" s="35"/>
      <c r="H188" s="172"/>
      <c r="J188" s="133"/>
      <c r="K188" s="133"/>
    </row>
    <row r="189" spans="1:16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6" s="41" customFormat="1">
      <c r="A190" s="40"/>
      <c r="B190" s="215" t="s">
        <v>247</v>
      </c>
      <c r="C190" s="267">
        <f>C17-C183</f>
        <v>193833.74999999907</v>
      </c>
      <c r="D190" s="267">
        <f>D17-D183</f>
        <v>342271.22</v>
      </c>
      <c r="E190" s="253">
        <f>E17-E183</f>
        <v>536104.96999999974</v>
      </c>
      <c r="F190" s="174">
        <f>F17-F183</f>
        <v>0</v>
      </c>
      <c r="G190" s="174">
        <f>G17-G183</f>
        <v>536104.96999999974</v>
      </c>
      <c r="J190" s="133"/>
      <c r="K190" s="133"/>
      <c r="M190" s="231">
        <f>IFERROR(G190/G$198,0)</f>
        <v>25.94893368828653</v>
      </c>
      <c r="N190" s="237">
        <f>SUMMARY!M190</f>
        <v>14.272084985398237</v>
      </c>
    </row>
    <row r="191" spans="1:16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6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74">
        <f>'[4]Sch D'!C9</f>
        <v>20660</v>
      </c>
      <c r="D194" s="284"/>
      <c r="E194" s="258">
        <f>C194+D194</f>
        <v>20660</v>
      </c>
      <c r="F194" s="218"/>
      <c r="G194" s="219">
        <f>E194+F194</f>
        <v>20660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74">
        <f>'[4]Sch D'!D9</f>
        <v>0</v>
      </c>
      <c r="D195" s="284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74">
        <f>'[4]Sch D'!E9</f>
        <v>0</v>
      </c>
      <c r="D196" s="284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74">
        <f>'[4]Sch D'!F9</f>
        <v>0</v>
      </c>
      <c r="D197" s="284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74">
        <f>SUM(C194:C197)</f>
        <v>20660</v>
      </c>
      <c r="D198" s="284"/>
      <c r="E198" s="259">
        <f>SUM(E194:E197)</f>
        <v>20660</v>
      </c>
      <c r="F198" s="223">
        <f>SUM(F194:F197)</f>
        <v>0</v>
      </c>
      <c r="G198" s="223">
        <f>SUM(G194:G197)</f>
        <v>20660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85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6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8">
        <f>'[4]Sch D'!G22</f>
        <v>60</v>
      </c>
      <c r="D201" s="283"/>
      <c r="E201" s="258">
        <f>C201+D201</f>
        <v>60</v>
      </c>
      <c r="F201" s="218"/>
      <c r="G201" s="225">
        <f>E201+F201</f>
        <v>60</v>
      </c>
      <c r="H201" s="41"/>
      <c r="I201" s="41"/>
      <c r="J201" s="133"/>
      <c r="K201" s="133"/>
    </row>
    <row r="202" spans="1:11">
      <c r="A202" s="40"/>
      <c r="B202" s="307" t="s">
        <v>404</v>
      </c>
      <c r="C202" s="268">
        <f>'[4]Sch D'!G24</f>
        <v>0</v>
      </c>
      <c r="D202" s="283"/>
      <c r="E202" s="258">
        <f>C202+D202</f>
        <v>0</v>
      </c>
      <c r="F202" s="295">
        <v>60</v>
      </c>
      <c r="G202" s="225">
        <f>E202+F202</f>
        <v>60</v>
      </c>
      <c r="H202" s="41" t="s">
        <v>403</v>
      </c>
      <c r="I202" s="41"/>
      <c r="J202" s="133"/>
      <c r="K202" s="133"/>
    </row>
    <row r="203" spans="1:11">
      <c r="A203" s="40"/>
      <c r="B203" s="115" t="s">
        <v>90</v>
      </c>
      <c r="C203" s="268">
        <f>$C$4-$C$3+1</f>
        <v>365</v>
      </c>
      <c r="D203" s="35"/>
      <c r="E203" s="225">
        <f>C203</f>
        <v>365</v>
      </c>
      <c r="F203" s="295"/>
      <c r="G203" s="225">
        <f>C203</f>
        <v>365</v>
      </c>
      <c r="H203" s="41"/>
      <c r="I203" s="41"/>
      <c r="J203" s="133"/>
      <c r="K203" s="133"/>
    </row>
    <row r="204" spans="1:11">
      <c r="A204" s="40"/>
      <c r="B204" s="115"/>
      <c r="C204" s="286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74">
        <f>'[4]Sch D'!G28</f>
        <v>21900</v>
      </c>
      <c r="D205" s="275"/>
      <c r="E205" s="254">
        <f>E201*E203</f>
        <v>21900</v>
      </c>
      <c r="F205" s="254">
        <f>G201*F203</f>
        <v>0</v>
      </c>
      <c r="G205" s="218">
        <f>G201*G203</f>
        <v>21900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9">
        <f>'[4]Sch D'!G30</f>
        <v>0.94337899543379</v>
      </c>
      <c r="D206" s="35"/>
      <c r="E206" s="260">
        <f>IFERROR(E198/E205,"0")</f>
        <v>0.94337899543379</v>
      </c>
      <c r="F206" s="293" t="str">
        <f>IFERROR(F198/F205,"")</f>
        <v/>
      </c>
      <c r="G206" s="227">
        <f>G198/G205</f>
        <v>0.94337899543379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9">
        <f>'[4]Sch D'!G32</f>
        <v>0.94337899543379</v>
      </c>
      <c r="D207" s="35"/>
      <c r="E207" s="260">
        <f>IFERROR((E194+E195)/E205,"0")</f>
        <v>0.94337899543379</v>
      </c>
      <c r="F207" s="293" t="str">
        <f>IFERROR(((F194+F195)/F205),"")</f>
        <v/>
      </c>
      <c r="G207" s="227">
        <f>(G194+G195)/G205</f>
        <v>0.94337899543379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9">
        <f>'[4]Sch D'!G34</f>
        <v>1</v>
      </c>
      <c r="D208" s="35"/>
      <c r="E208" s="260">
        <f>IFERROR(E207/E206,"0")</f>
        <v>1</v>
      </c>
      <c r="F208" s="293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61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phoneticPr fontId="0" type="noConversion"/>
  <conditionalFormatting sqref="C2">
    <cfRule type="cellIs" dxfId="36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P213"/>
  <sheetViews>
    <sheetView showGridLines="0" topLeftCell="A31" zoomScaleNormal="100" workbookViewId="0">
      <selection activeCell="I55" sqref="I55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5" style="50" customWidth="1"/>
    <col min="6" max="6" width="15.296875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4" width="11.69921875" style="50"/>
    <col min="15" max="15" width="14.296875" style="50" bestFit="1" customWidth="1"/>
    <col min="16" max="16" width="20.296875" style="50" bestFit="1" customWidth="1"/>
    <col min="17" max="16384" width="11.69921875" style="50"/>
  </cols>
  <sheetData>
    <row r="1" spans="1:16" ht="22.5">
      <c r="A1" s="157"/>
      <c r="B1" s="153" t="s">
        <v>333</v>
      </c>
      <c r="C1" s="277"/>
    </row>
    <row r="2" spans="1:16" ht="23" customHeight="1">
      <c r="A2" s="154" t="s">
        <v>401</v>
      </c>
      <c r="B2" s="155" t="s">
        <v>184</v>
      </c>
      <c r="C2" s="262" t="s">
        <v>400</v>
      </c>
      <c r="D2" s="257"/>
      <c r="E2" s="24"/>
    </row>
    <row r="3" spans="1:16">
      <c r="A3" s="23"/>
      <c r="B3" s="50" t="s">
        <v>185</v>
      </c>
      <c r="C3" s="266">
        <f>'[5]Sch A pg 1'!C39</f>
        <v>42917</v>
      </c>
      <c r="D3" s="24"/>
      <c r="E3" s="157"/>
    </row>
    <row r="4" spans="1:16">
      <c r="A4" s="23"/>
      <c r="B4" s="158" t="s">
        <v>186</v>
      </c>
      <c r="C4" s="159">
        <f>'[5]Sch A pg 1'!G39</f>
        <v>43263</v>
      </c>
      <c r="D4" s="24"/>
      <c r="E4" s="160"/>
      <c r="F4" s="277"/>
      <c r="G4" s="161"/>
    </row>
    <row r="5" spans="1:16">
      <c r="A5" s="23"/>
      <c r="B5" s="158"/>
      <c r="C5" s="162"/>
      <c r="D5" s="24"/>
      <c r="E5" s="157"/>
      <c r="F5" s="277"/>
      <c r="G5" s="161"/>
    </row>
    <row r="6" spans="1:16">
      <c r="A6" s="23"/>
      <c r="B6" s="158"/>
      <c r="C6" s="162"/>
      <c r="D6" s="24"/>
      <c r="F6" s="277"/>
    </row>
    <row r="7" spans="1:16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51">
        <v>7</v>
      </c>
      <c r="K7" s="51">
        <v>8</v>
      </c>
      <c r="M7" s="157">
        <v>9</v>
      </c>
      <c r="N7" s="157">
        <v>10</v>
      </c>
      <c r="O7" s="157">
        <v>11</v>
      </c>
      <c r="P7" s="157">
        <v>12</v>
      </c>
    </row>
    <row r="8" spans="1:16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  <c r="M8" s="167" t="s">
        <v>352</v>
      </c>
      <c r="N8" s="167" t="s">
        <v>353</v>
      </c>
      <c r="O8" s="167" t="s">
        <v>354</v>
      </c>
      <c r="P8" s="167" t="s">
        <v>355</v>
      </c>
    </row>
    <row r="9" spans="1:16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  <c r="M9" s="233" t="s">
        <v>356</v>
      </c>
      <c r="N9" s="233" t="s">
        <v>352</v>
      </c>
      <c r="O9" s="233" t="s">
        <v>357</v>
      </c>
      <c r="P9" s="233" t="s">
        <v>358</v>
      </c>
    </row>
    <row r="10" spans="1:16">
      <c r="A10" s="23"/>
      <c r="C10" s="162"/>
      <c r="D10" s="24"/>
      <c r="F10"/>
      <c r="G10" s="24"/>
    </row>
    <row r="11" spans="1:16" s="41" customFormat="1">
      <c r="A11" s="40" t="s">
        <v>335</v>
      </c>
      <c r="B11" s="171" t="s">
        <v>190</v>
      </c>
      <c r="C11" s="27"/>
      <c r="D11" s="27"/>
      <c r="E11" s="27"/>
      <c r="F11"/>
      <c r="G11" s="27"/>
      <c r="H11" s="172"/>
      <c r="J11" s="133"/>
      <c r="K11" s="133"/>
    </row>
    <row r="12" spans="1:16" s="41" customFormat="1">
      <c r="A12" s="127" t="s">
        <v>62</v>
      </c>
      <c r="B12" s="113" t="s">
        <v>191</v>
      </c>
      <c r="C12" s="267">
        <f>'[5]Sch B'!E10</f>
        <v>243407.98</v>
      </c>
      <c r="D12" s="267">
        <f>'[5]Sch B'!G10</f>
        <v>0</v>
      </c>
      <c r="E12" s="253">
        <f>SUM(C12:D12)</f>
        <v>243407.98</v>
      </c>
      <c r="F12" s="174"/>
      <c r="G12" s="174">
        <f>IF(ISERROR(E12+F12)," ",(E12+F12))</f>
        <v>243407.98</v>
      </c>
      <c r="H12" s="175">
        <f t="shared" ref="H12:H17" si="0">IF(ISERROR(G12/$G$17),"",(G12/$G$17))</f>
        <v>1</v>
      </c>
      <c r="J12" s="240" t="s">
        <v>346</v>
      </c>
      <c r="K12" s="241">
        <f>G17</f>
        <v>243407.98</v>
      </c>
      <c r="M12" s="231">
        <f>IFERROR(G12/G$194,0)</f>
        <v>181.78340552651233</v>
      </c>
      <c r="N12" s="235">
        <f>SUMMARY!M12</f>
        <v>184.6118644900132</v>
      </c>
    </row>
    <row r="13" spans="1:16" s="41" customFormat="1">
      <c r="A13" s="127" t="s">
        <v>64</v>
      </c>
      <c r="B13" s="113" t="s">
        <v>192</v>
      </c>
      <c r="C13" s="267">
        <f>'[5]Sch B'!E15</f>
        <v>0</v>
      </c>
      <c r="D13" s="267">
        <f>'[5]Sch B'!G15</f>
        <v>0</v>
      </c>
      <c r="E13" s="253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42" t="s">
        <v>347</v>
      </c>
      <c r="K13" s="243">
        <f>G183</f>
        <v>452118.91000000003</v>
      </c>
      <c r="M13" s="231">
        <f>IFERROR(G13/G$195,0)</f>
        <v>0</v>
      </c>
      <c r="N13" s="235">
        <f>SUMMARY!M13</f>
        <v>273.59202306583376</v>
      </c>
    </row>
    <row r="14" spans="1:16" s="41" customFormat="1">
      <c r="A14" s="127" t="s">
        <v>66</v>
      </c>
      <c r="B14" s="113" t="s">
        <v>193</v>
      </c>
      <c r="C14" s="267">
        <f>'[5]Sch B'!E20</f>
        <v>0</v>
      </c>
      <c r="D14" s="267">
        <f>'[5]Sch B'!G20</f>
        <v>0</v>
      </c>
      <c r="E14" s="253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42" t="s">
        <v>348</v>
      </c>
      <c r="K14" s="243">
        <f>G198</f>
        <v>1339</v>
      </c>
      <c r="M14" s="231">
        <f>IFERROR(G14/G$196,0)</f>
        <v>0</v>
      </c>
      <c r="N14" s="235">
        <f>SUMMARY!M14</f>
        <v>185.53</v>
      </c>
    </row>
    <row r="15" spans="1:16" s="41" customFormat="1">
      <c r="A15" s="127" t="s">
        <v>68</v>
      </c>
      <c r="B15" s="179" t="s">
        <v>194</v>
      </c>
      <c r="C15" s="267">
        <f>'[5]Sch B'!E25</f>
        <v>0</v>
      </c>
      <c r="D15" s="267">
        <f>'[5]Sch B'!G25</f>
        <v>0</v>
      </c>
      <c r="E15" s="253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42" t="s">
        <v>349</v>
      </c>
      <c r="K15" s="243">
        <f>G201</f>
        <v>16</v>
      </c>
      <c r="M15" s="231">
        <f>IFERROR(G15/G$197,0)</f>
        <v>0</v>
      </c>
      <c r="N15" s="235">
        <f>SUMMARY!M15</f>
        <v>261.3311004784689</v>
      </c>
    </row>
    <row r="16" spans="1:16" s="41" customFormat="1">
      <c r="A16" s="127" t="s">
        <v>145</v>
      </c>
      <c r="B16" s="115" t="s">
        <v>195</v>
      </c>
      <c r="C16" s="267">
        <f>'[5]Sch B'!E40</f>
        <v>17948.830000000002</v>
      </c>
      <c r="D16" s="267">
        <f>'[5]Sch B'!G40</f>
        <v>-17948.830000000002</v>
      </c>
      <c r="E16" s="253">
        <f t="shared" si="1"/>
        <v>0</v>
      </c>
      <c r="F16" s="177"/>
      <c r="G16" s="177">
        <f>IF(ISERROR(E16+F16),"",(E16+F16))</f>
        <v>0</v>
      </c>
      <c r="H16" s="178">
        <f t="shared" si="0"/>
        <v>0</v>
      </c>
      <c r="J16" s="242" t="s">
        <v>350</v>
      </c>
      <c r="K16" s="243">
        <f>G205</f>
        <v>5552</v>
      </c>
      <c r="M16" s="238" t="s">
        <v>196</v>
      </c>
      <c r="N16" s="236" t="str">
        <f>SUMMARY!M16</f>
        <v>n/a</v>
      </c>
    </row>
    <row r="17" spans="1:14" s="41" customFormat="1">
      <c r="A17" s="40"/>
      <c r="B17" s="179" t="s">
        <v>91</v>
      </c>
      <c r="C17" s="267">
        <f>SUM(C12:C16)</f>
        <v>261356.81</v>
      </c>
      <c r="D17" s="267">
        <f>SUM(D12:D16)</f>
        <v>-17948.830000000002</v>
      </c>
      <c r="E17" s="177">
        <f>SUM(E12:E16)</f>
        <v>243407.98</v>
      </c>
      <c r="F17" s="177">
        <f>SUM(F12:F16)</f>
        <v>0</v>
      </c>
      <c r="G17" s="177">
        <f>IF(ISERROR(E17+F17),"",(E17+F17))</f>
        <v>243407.98</v>
      </c>
      <c r="H17" s="178">
        <f t="shared" si="0"/>
        <v>1</v>
      </c>
      <c r="J17" s="242"/>
      <c r="K17" s="243"/>
      <c r="M17" s="231">
        <f>IFERROR(G17/G$198,0)</f>
        <v>181.78340552651233</v>
      </c>
      <c r="N17" s="235">
        <f>SUMMARY!M17</f>
        <v>186.80187329400172</v>
      </c>
    </row>
    <row r="18" spans="1:14" s="41" customFormat="1">
      <c r="A18" s="40"/>
      <c r="B18" s="179"/>
      <c r="C18" s="27"/>
      <c r="D18" s="27"/>
      <c r="E18" s="27"/>
      <c r="F18" s="27"/>
      <c r="G18" s="27"/>
      <c r="H18" s="180"/>
      <c r="J18" s="242" t="s">
        <v>188</v>
      </c>
      <c r="K18" s="243">
        <f>J183</f>
        <v>17943.260000000002</v>
      </c>
    </row>
    <row r="19" spans="1:14">
      <c r="A19" s="30" t="s">
        <v>336</v>
      </c>
      <c r="B19" s="181" t="s">
        <v>157</v>
      </c>
      <c r="C19" s="162"/>
      <c r="D19" s="24"/>
      <c r="F19"/>
      <c r="G19" s="24"/>
      <c r="J19" s="244" t="s">
        <v>309</v>
      </c>
      <c r="K19" s="245">
        <f>K183</f>
        <v>18928.38</v>
      </c>
    </row>
    <row r="20" spans="1:14">
      <c r="A20" s="182" t="s">
        <v>197</v>
      </c>
      <c r="B20" s="158" t="s">
        <v>19</v>
      </c>
      <c r="F20"/>
    </row>
    <row r="21" spans="1:14" s="41" customFormat="1">
      <c r="A21" s="127" t="s">
        <v>198</v>
      </c>
      <c r="B21" s="113" t="s">
        <v>20</v>
      </c>
      <c r="C21" s="267">
        <f>'[5]Sch C'!D10</f>
        <v>72161.350000000006</v>
      </c>
      <c r="D21" s="267">
        <f>'[5]Sch C'!F10</f>
        <v>0</v>
      </c>
      <c r="E21" s="253">
        <f t="shared" ref="E21:E56" si="2">SUM(C21:D21)</f>
        <v>72161.350000000006</v>
      </c>
      <c r="F21" s="174"/>
      <c r="G21" s="174">
        <f t="shared" ref="G21:G57" si="3">IF(ISERROR(E21+F21),"",(E21+F21))</f>
        <v>72161.350000000006</v>
      </c>
      <c r="H21" s="175">
        <f>IF(ISERROR(G21/$G$183),"",(G21/$G$183))</f>
        <v>0.1596070157737928</v>
      </c>
      <c r="J21" s="255">
        <v>2000</v>
      </c>
      <c r="K21" s="255">
        <v>2080</v>
      </c>
      <c r="M21" s="231">
        <f>IFERROR(G21/G$198,0)</f>
        <v>53.891971620612402</v>
      </c>
      <c r="N21" s="237">
        <f>SUMMARY!M21</f>
        <v>4.89361837414104</v>
      </c>
    </row>
    <row r="22" spans="1:14" s="41" customFormat="1">
      <c r="A22" s="127" t="s">
        <v>199</v>
      </c>
      <c r="B22" s="113" t="s">
        <v>200</v>
      </c>
      <c r="C22" s="267">
        <f>'[5]Sch C'!D11</f>
        <v>0</v>
      </c>
      <c r="D22" s="267">
        <f>'[5]Sch C'!F11</f>
        <v>0</v>
      </c>
      <c r="E22" s="253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  <c r="M22" s="231">
        <f t="shared" ref="M22:M57" si="5">IFERROR(G22/G$198,0)</f>
        <v>0</v>
      </c>
      <c r="N22" s="237">
        <f>SUMMARY!M22</f>
        <v>0.49748613628002669</v>
      </c>
    </row>
    <row r="23" spans="1:14" s="41" customFormat="1">
      <c r="A23" s="127" t="s">
        <v>201</v>
      </c>
      <c r="B23" s="113" t="s">
        <v>22</v>
      </c>
      <c r="C23" s="267">
        <f>'[5]Sch C'!D12</f>
        <v>0</v>
      </c>
      <c r="D23" s="267">
        <f>'[5]Sch C'!F12</f>
        <v>0</v>
      </c>
      <c r="E23" s="253">
        <f t="shared" si="2"/>
        <v>0</v>
      </c>
      <c r="F23" s="177"/>
      <c r="G23" s="177">
        <f t="shared" si="3"/>
        <v>0</v>
      </c>
      <c r="H23" s="175">
        <f t="shared" si="4"/>
        <v>0</v>
      </c>
      <c r="J23" s="183">
        <v>0</v>
      </c>
      <c r="K23" s="183">
        <v>0</v>
      </c>
      <c r="M23" s="231">
        <f t="shared" si="5"/>
        <v>0</v>
      </c>
      <c r="N23" s="237">
        <f>SUMMARY!M23</f>
        <v>3.2351822835056927</v>
      </c>
    </row>
    <row r="24" spans="1:14" s="41" customFormat="1">
      <c r="A24" s="127" t="s">
        <v>202</v>
      </c>
      <c r="B24" s="113" t="s">
        <v>23</v>
      </c>
      <c r="C24" s="267">
        <f>'[5]Sch C'!D13</f>
        <v>31017.54</v>
      </c>
      <c r="D24" s="267">
        <f>'[5]Sch C'!F13</f>
        <v>0</v>
      </c>
      <c r="E24" s="253">
        <f t="shared" si="2"/>
        <v>31017.54</v>
      </c>
      <c r="F24" s="177"/>
      <c r="G24" s="177">
        <f t="shared" si="3"/>
        <v>31017.54</v>
      </c>
      <c r="H24" s="175">
        <f t="shared" si="4"/>
        <v>6.8604827875923174E-2</v>
      </c>
      <c r="J24" s="133"/>
      <c r="K24" s="133"/>
      <c r="M24" s="231">
        <f t="shared" si="5"/>
        <v>23.164705003734131</v>
      </c>
      <c r="N24" s="237">
        <f>SUMMARY!M24</f>
        <v>2.430674269571576</v>
      </c>
    </row>
    <row r="25" spans="1:14" s="41" customFormat="1">
      <c r="A25" s="127" t="s">
        <v>164</v>
      </c>
      <c r="B25" s="113" t="s">
        <v>163</v>
      </c>
      <c r="C25" s="267">
        <f>'[5]Sch C'!D14</f>
        <v>0</v>
      </c>
      <c r="D25" s="267">
        <f>'[5]Sch C'!F14</f>
        <v>0</v>
      </c>
      <c r="E25" s="253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  <c r="M25" s="231">
        <f t="shared" si="5"/>
        <v>0</v>
      </c>
      <c r="N25" s="237">
        <f>SUMMARY!M25</f>
        <v>8.9708827817366776E-2</v>
      </c>
    </row>
    <row r="26" spans="1:14" s="41" customFormat="1">
      <c r="A26" s="127" t="s">
        <v>203</v>
      </c>
      <c r="B26" s="113" t="s">
        <v>24</v>
      </c>
      <c r="C26" s="267">
        <f>'[5]Sch C'!D15</f>
        <v>0</v>
      </c>
      <c r="D26" s="267">
        <f>'[5]Sch C'!F15</f>
        <v>0</v>
      </c>
      <c r="E26" s="253">
        <f t="shared" si="2"/>
        <v>0</v>
      </c>
      <c r="F26" s="177"/>
      <c r="G26" s="177">
        <f t="shared" si="3"/>
        <v>0</v>
      </c>
      <c r="H26" s="175">
        <f t="shared" si="4"/>
        <v>0</v>
      </c>
      <c r="J26" s="133"/>
      <c r="K26" s="133"/>
      <c r="M26" s="231">
        <f t="shared" si="5"/>
        <v>0</v>
      </c>
      <c r="N26" s="237">
        <f>SUMMARY!M26</f>
        <v>1.9962086756684334</v>
      </c>
    </row>
    <row r="27" spans="1:14" s="41" customFormat="1">
      <c r="A27" s="127" t="s">
        <v>204</v>
      </c>
      <c r="B27" s="113" t="s">
        <v>165</v>
      </c>
      <c r="C27" s="267">
        <f>'[5]Sch C'!D16</f>
        <v>0</v>
      </c>
      <c r="D27" s="267">
        <f>'[5]Sch C'!F16</f>
        <v>0</v>
      </c>
      <c r="E27" s="253">
        <f t="shared" si="2"/>
        <v>0</v>
      </c>
      <c r="F27" s="177"/>
      <c r="G27" s="177">
        <f t="shared" si="3"/>
        <v>0</v>
      </c>
      <c r="H27" s="175">
        <f t="shared" si="4"/>
        <v>0</v>
      </c>
      <c r="J27" s="133"/>
      <c r="K27" s="133"/>
      <c r="M27" s="231">
        <f t="shared" si="5"/>
        <v>0</v>
      </c>
      <c r="N27" s="237">
        <f>SUMMARY!M27</f>
        <v>6.3970053910681761</v>
      </c>
    </row>
    <row r="28" spans="1:14" s="41" customFormat="1">
      <c r="A28" s="127" t="s">
        <v>205</v>
      </c>
      <c r="B28" s="113" t="s">
        <v>25</v>
      </c>
      <c r="C28" s="267">
        <f>'[5]Sch C'!D17</f>
        <v>0</v>
      </c>
      <c r="D28" s="267">
        <f>'[5]Sch C'!F17</f>
        <v>0</v>
      </c>
      <c r="E28" s="253">
        <f t="shared" si="2"/>
        <v>0</v>
      </c>
      <c r="F28" s="177"/>
      <c r="G28" s="177">
        <f t="shared" si="3"/>
        <v>0</v>
      </c>
      <c r="H28" s="175">
        <f t="shared" si="4"/>
        <v>0</v>
      </c>
      <c r="J28" s="133"/>
      <c r="K28" s="133"/>
      <c r="M28" s="231">
        <f t="shared" si="5"/>
        <v>0</v>
      </c>
      <c r="N28" s="237">
        <f>SUMMARY!M28</f>
        <v>0.11687604176601765</v>
      </c>
    </row>
    <row r="29" spans="1:14" s="41" customFormat="1">
      <c r="A29" s="127" t="s">
        <v>206</v>
      </c>
      <c r="B29" s="113" t="s">
        <v>26</v>
      </c>
      <c r="C29" s="267">
        <f>'[5]Sch C'!D18</f>
        <v>7585.65</v>
      </c>
      <c r="D29" s="267">
        <f>'[5]Sch C'!F18</f>
        <v>0</v>
      </c>
      <c r="E29" s="253">
        <f t="shared" si="2"/>
        <v>7585.65</v>
      </c>
      <c r="F29" s="177"/>
      <c r="G29" s="177">
        <f t="shared" si="3"/>
        <v>7585.65</v>
      </c>
      <c r="H29" s="175">
        <f t="shared" si="4"/>
        <v>1.6777997628986584E-2</v>
      </c>
      <c r="J29" s="133"/>
      <c r="K29" s="133"/>
      <c r="M29" s="231">
        <f t="shared" si="5"/>
        <v>5.6651605675877521</v>
      </c>
      <c r="N29" s="237">
        <f>SUMMARY!M29</f>
        <v>0.78350101508318237</v>
      </c>
    </row>
    <row r="30" spans="1:14" s="41" customFormat="1">
      <c r="A30" s="127" t="s">
        <v>207</v>
      </c>
      <c r="B30" s="113" t="s">
        <v>208</v>
      </c>
      <c r="C30" s="267">
        <f>'[5]Sch C'!D19</f>
        <v>1217.02</v>
      </c>
      <c r="D30" s="267">
        <f>'[5]Sch C'!F19</f>
        <v>0</v>
      </c>
      <c r="E30" s="253">
        <f t="shared" si="2"/>
        <v>1217.02</v>
      </c>
      <c r="F30" s="177"/>
      <c r="G30" s="177">
        <f t="shared" si="3"/>
        <v>1217.02</v>
      </c>
      <c r="H30" s="175">
        <f t="shared" si="4"/>
        <v>2.6918139743369721E-3</v>
      </c>
      <c r="J30" s="133"/>
      <c r="K30" s="133"/>
      <c r="M30" s="231">
        <f t="shared" si="5"/>
        <v>0.90890216579536964</v>
      </c>
      <c r="N30" s="237">
        <f>SUMMARY!M30</f>
        <v>0.40083114193451697</v>
      </c>
    </row>
    <row r="31" spans="1:14" s="41" customFormat="1">
      <c r="A31" s="127" t="s">
        <v>209</v>
      </c>
      <c r="B31" s="113" t="s">
        <v>210</v>
      </c>
      <c r="C31" s="267">
        <f>'[5]Sch C'!D20</f>
        <v>1848.94</v>
      </c>
      <c r="D31" s="267">
        <f>'[5]Sch C'!F20</f>
        <v>0</v>
      </c>
      <c r="E31" s="253">
        <f t="shared" si="2"/>
        <v>1848.94</v>
      </c>
      <c r="F31" s="177"/>
      <c r="G31" s="177">
        <f t="shared" si="3"/>
        <v>1848.94</v>
      </c>
      <c r="H31" s="175">
        <f t="shared" si="4"/>
        <v>4.0894993752860279E-3</v>
      </c>
      <c r="J31" s="133"/>
      <c r="K31" s="133"/>
      <c r="M31" s="231">
        <f t="shared" si="5"/>
        <v>1.3808364451082897</v>
      </c>
      <c r="N31" s="237">
        <f>SUMMARY!M31</f>
        <v>0.43509517256414104</v>
      </c>
    </row>
    <row r="32" spans="1:14" s="41" customFormat="1">
      <c r="A32" s="127" t="s">
        <v>211</v>
      </c>
      <c r="B32" s="113" t="s">
        <v>29</v>
      </c>
      <c r="C32" s="267">
        <f>'[5]Sch C'!D21</f>
        <v>3987.82</v>
      </c>
      <c r="D32" s="267">
        <f>'[5]Sch C'!F21</f>
        <v>0</v>
      </c>
      <c r="E32" s="253">
        <f t="shared" si="2"/>
        <v>3987.82</v>
      </c>
      <c r="F32" s="177"/>
      <c r="G32" s="177">
        <f t="shared" si="3"/>
        <v>3987.82</v>
      </c>
      <c r="H32" s="175">
        <f t="shared" si="4"/>
        <v>8.8202902196680959E-3</v>
      </c>
      <c r="J32" s="133"/>
      <c r="K32" s="133"/>
      <c r="M32" s="231">
        <f t="shared" si="5"/>
        <v>2.9782076176250936</v>
      </c>
      <c r="N32" s="237">
        <f>SUMMARY!M32</f>
        <v>0.49005045894476768</v>
      </c>
    </row>
    <row r="33" spans="1:14" s="41" customFormat="1">
      <c r="A33" s="40">
        <v>130</v>
      </c>
      <c r="B33" s="113" t="s">
        <v>166</v>
      </c>
      <c r="C33" s="267">
        <f>'[5]Sch C'!D22</f>
        <v>0</v>
      </c>
      <c r="D33" s="267">
        <f>'[5]Sch C'!F22</f>
        <v>0</v>
      </c>
      <c r="E33" s="253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  <c r="M33" s="231">
        <f t="shared" si="5"/>
        <v>0</v>
      </c>
      <c r="N33" s="237">
        <f>SUMMARY!M33</f>
        <v>0</v>
      </c>
    </row>
    <row r="34" spans="1:14" s="41" customFormat="1">
      <c r="A34" s="40">
        <v>140</v>
      </c>
      <c r="B34" s="113" t="s">
        <v>212</v>
      </c>
      <c r="C34" s="267">
        <f>'[5]Sch C'!D23</f>
        <v>1952.56</v>
      </c>
      <c r="D34" s="267">
        <f>'[5]Sch C'!F23</f>
        <v>0</v>
      </c>
      <c r="E34" s="253">
        <f t="shared" si="2"/>
        <v>1952.56</v>
      </c>
      <c r="F34" s="177"/>
      <c r="G34" s="177">
        <f t="shared" si="3"/>
        <v>1952.56</v>
      </c>
      <c r="H34" s="175">
        <f t="shared" si="4"/>
        <v>4.318686869345942E-3</v>
      </c>
      <c r="J34" s="133"/>
      <c r="K34" s="133"/>
      <c r="M34" s="231">
        <f t="shared" si="5"/>
        <v>1.4582225541448841</v>
      </c>
      <c r="N34" s="237">
        <f>SUMMARY!M34</f>
        <v>0.62292362123544942</v>
      </c>
    </row>
    <row r="35" spans="1:14" s="41" customFormat="1">
      <c r="A35" s="40">
        <v>150</v>
      </c>
      <c r="B35" s="113" t="s">
        <v>31</v>
      </c>
      <c r="C35" s="267">
        <f>'[5]Sch C'!D24</f>
        <v>13001.72</v>
      </c>
      <c r="D35" s="267">
        <f>'[5]Sch C'!F24</f>
        <v>-13001.72</v>
      </c>
      <c r="E35" s="253">
        <f t="shared" si="2"/>
        <v>0</v>
      </c>
      <c r="F35" s="177"/>
      <c r="G35" s="177">
        <f t="shared" si="3"/>
        <v>0</v>
      </c>
      <c r="H35" s="175">
        <f t="shared" si="4"/>
        <v>0</v>
      </c>
      <c r="J35" s="133"/>
      <c r="K35" s="133"/>
      <c r="M35" s="231">
        <f t="shared" si="5"/>
        <v>0</v>
      </c>
      <c r="N35" s="237">
        <f>SUMMARY!M35</f>
        <v>0.42186212127405426</v>
      </c>
    </row>
    <row r="36" spans="1:14" s="41" customFormat="1">
      <c r="A36" s="40">
        <v>160</v>
      </c>
      <c r="B36" s="113" t="s">
        <v>32</v>
      </c>
      <c r="C36" s="267">
        <f>'[5]Sch C'!D25</f>
        <v>0</v>
      </c>
      <c r="D36" s="267">
        <f>'[5]Sch C'!F25</f>
        <v>0</v>
      </c>
      <c r="E36" s="253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  <c r="M36" s="231">
        <f t="shared" si="5"/>
        <v>0</v>
      </c>
      <c r="N36" s="237">
        <f>SUMMARY!M36</f>
        <v>0.28779311378469336</v>
      </c>
    </row>
    <row r="37" spans="1:14" s="41" customFormat="1">
      <c r="A37" s="40">
        <v>170</v>
      </c>
      <c r="B37" s="113" t="s">
        <v>33</v>
      </c>
      <c r="C37" s="267">
        <f>'[5]Sch C'!D26</f>
        <v>11493.26</v>
      </c>
      <c r="D37" s="267">
        <f>'[5]Sch C'!F26</f>
        <v>0</v>
      </c>
      <c r="E37" s="253">
        <f t="shared" si="2"/>
        <v>11493.26</v>
      </c>
      <c r="F37" s="177"/>
      <c r="G37" s="177">
        <f t="shared" si="3"/>
        <v>11493.26</v>
      </c>
      <c r="H37" s="175">
        <f t="shared" si="4"/>
        <v>2.5420878768375336E-2</v>
      </c>
      <c r="J37" s="133"/>
      <c r="K37" s="133"/>
      <c r="M37" s="231">
        <f t="shared" si="5"/>
        <v>8.5834652725914857</v>
      </c>
      <c r="N37" s="237">
        <f>SUMMARY!M37</f>
        <v>7.4287387080511769</v>
      </c>
    </row>
    <row r="38" spans="1:14" s="41" customFormat="1">
      <c r="A38" s="40">
        <v>180</v>
      </c>
      <c r="B38" s="113" t="s">
        <v>213</v>
      </c>
      <c r="C38" s="267">
        <f>'[5]Sch C'!D27</f>
        <v>0</v>
      </c>
      <c r="D38" s="267">
        <f>'[5]Sch C'!F27</f>
        <v>0</v>
      </c>
      <c r="E38" s="253">
        <f t="shared" si="2"/>
        <v>0</v>
      </c>
      <c r="F38" s="177"/>
      <c r="G38" s="177">
        <f t="shared" si="3"/>
        <v>0</v>
      </c>
      <c r="H38" s="175">
        <f t="shared" si="4"/>
        <v>0</v>
      </c>
      <c r="J38" s="133"/>
      <c r="K38" s="133"/>
      <c r="M38" s="231">
        <f t="shared" si="5"/>
        <v>0</v>
      </c>
      <c r="N38" s="237">
        <f>SUMMARY!M38</f>
        <v>3.4646492172278012E-2</v>
      </c>
    </row>
    <row r="39" spans="1:14" s="41" customFormat="1">
      <c r="A39" s="40">
        <v>190</v>
      </c>
      <c r="B39" s="113" t="s">
        <v>35</v>
      </c>
      <c r="C39" s="267">
        <f>'[5]Sch C'!D28</f>
        <v>0</v>
      </c>
      <c r="D39" s="267">
        <f>'[5]Sch C'!F28</f>
        <v>0</v>
      </c>
      <c r="E39" s="253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  <c r="M39" s="231">
        <f t="shared" si="5"/>
        <v>0</v>
      </c>
      <c r="N39" s="237">
        <f>SUMMARY!M39</f>
        <v>0</v>
      </c>
    </row>
    <row r="40" spans="1:14" s="41" customFormat="1">
      <c r="A40" s="40">
        <v>200</v>
      </c>
      <c r="B40" s="113" t="s">
        <v>36</v>
      </c>
      <c r="C40" s="267">
        <f>'[5]Sch C'!D29</f>
        <v>8108.4</v>
      </c>
      <c r="D40" s="267">
        <f>'[5]Sch C'!F29</f>
        <v>-8108.4</v>
      </c>
      <c r="E40" s="253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  <c r="M40" s="231">
        <f t="shared" si="5"/>
        <v>0</v>
      </c>
      <c r="N40" s="237">
        <f>SUMMARY!M40</f>
        <v>0</v>
      </c>
    </row>
    <row r="41" spans="1:14" s="41" customFormat="1">
      <c r="A41" s="40">
        <v>210</v>
      </c>
      <c r="B41" s="113" t="s">
        <v>37</v>
      </c>
      <c r="C41" s="267">
        <f>'[5]Sch C'!D30</f>
        <v>0</v>
      </c>
      <c r="D41" s="267">
        <f>'[5]Sch C'!F30</f>
        <v>0</v>
      </c>
      <c r="E41" s="253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  <c r="M41" s="231">
        <f t="shared" si="5"/>
        <v>0</v>
      </c>
      <c r="N41" s="237">
        <f>SUMMARY!M41</f>
        <v>0</v>
      </c>
    </row>
    <row r="42" spans="1:14" s="41" customFormat="1">
      <c r="A42" s="40">
        <v>220</v>
      </c>
      <c r="B42" s="113" t="s">
        <v>214</v>
      </c>
      <c r="C42" s="267">
        <f>'[5]Sch C'!D31</f>
        <v>0</v>
      </c>
      <c r="D42" s="267">
        <f>'[5]Sch C'!F31</f>
        <v>0</v>
      </c>
      <c r="E42" s="253">
        <f t="shared" si="2"/>
        <v>0</v>
      </c>
      <c r="F42" s="177"/>
      <c r="G42" s="177">
        <f t="shared" si="3"/>
        <v>0</v>
      </c>
      <c r="H42" s="175">
        <f t="shared" si="4"/>
        <v>0</v>
      </c>
      <c r="J42" s="133"/>
      <c r="K42" s="133"/>
      <c r="M42" s="231">
        <f t="shared" si="5"/>
        <v>0</v>
      </c>
      <c r="N42" s="237">
        <f>SUMMARY!M42</f>
        <v>1.5147902388511165</v>
      </c>
    </row>
    <row r="43" spans="1:14" s="41" customFormat="1">
      <c r="A43" s="40">
        <v>230</v>
      </c>
      <c r="B43" s="113" t="s">
        <v>148</v>
      </c>
      <c r="C43" s="267">
        <f>'[5]Sch C'!D32</f>
        <v>100</v>
      </c>
      <c r="D43" s="267">
        <f>'[5]Sch C'!F32</f>
        <v>0</v>
      </c>
      <c r="E43" s="253">
        <f t="shared" si="2"/>
        <v>100</v>
      </c>
      <c r="F43" s="177"/>
      <c r="G43" s="177">
        <f t="shared" si="3"/>
        <v>100</v>
      </c>
      <c r="H43" s="175">
        <f t="shared" si="4"/>
        <v>2.2118075087812627E-4</v>
      </c>
      <c r="J43" s="133"/>
      <c r="K43" s="133"/>
      <c r="M43" s="231">
        <f t="shared" si="5"/>
        <v>7.468259895444361E-2</v>
      </c>
      <c r="N43" s="237">
        <f>SUMMARY!M43</f>
        <v>0.91162758482870754</v>
      </c>
    </row>
    <row r="44" spans="1:14" s="41" customFormat="1">
      <c r="A44" s="40">
        <v>240</v>
      </c>
      <c r="B44" s="113" t="s">
        <v>167</v>
      </c>
      <c r="C44" s="267">
        <f>'[5]Sch C'!D33</f>
        <v>0</v>
      </c>
      <c r="D44" s="267">
        <f>'[5]Sch C'!F33</f>
        <v>0</v>
      </c>
      <c r="E44" s="253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  <c r="M44" s="231">
        <f t="shared" si="5"/>
        <v>0</v>
      </c>
      <c r="N44" s="237">
        <f>SUMMARY!M44</f>
        <v>0</v>
      </c>
    </row>
    <row r="45" spans="1:14" s="41" customFormat="1">
      <c r="A45" s="40">
        <v>250</v>
      </c>
      <c r="B45" s="113" t="s">
        <v>168</v>
      </c>
      <c r="C45" s="267">
        <f>'[5]Sch C'!D34</f>
        <v>1889.47</v>
      </c>
      <c r="D45" s="267">
        <f>'[5]Sch C'!F34</f>
        <v>-1889.47</v>
      </c>
      <c r="E45" s="253">
        <f t="shared" si="2"/>
        <v>0</v>
      </c>
      <c r="F45" s="177"/>
      <c r="G45" s="177">
        <f t="shared" si="3"/>
        <v>0</v>
      </c>
      <c r="H45" s="175">
        <f t="shared" si="4"/>
        <v>0</v>
      </c>
      <c r="J45" s="133"/>
      <c r="K45" s="133"/>
      <c r="M45" s="231">
        <f t="shared" si="5"/>
        <v>0</v>
      </c>
      <c r="N45" s="237">
        <f>SUMMARY!M45</f>
        <v>0.95284109747069434</v>
      </c>
    </row>
    <row r="46" spans="1:14" s="41" customFormat="1">
      <c r="A46" s="40">
        <v>270</v>
      </c>
      <c r="B46" s="113" t="s">
        <v>215</v>
      </c>
      <c r="C46" s="267">
        <f>'[5]Sch C'!D35</f>
        <v>0</v>
      </c>
      <c r="D46" s="267">
        <f>'[5]Sch C'!F35</f>
        <v>0</v>
      </c>
      <c r="E46" s="253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  <c r="M46" s="231">
        <f t="shared" si="5"/>
        <v>0</v>
      </c>
      <c r="N46" s="237">
        <f>SUMMARY!M46</f>
        <v>0</v>
      </c>
    </row>
    <row r="47" spans="1:14" s="41" customFormat="1">
      <c r="A47" s="40">
        <v>280</v>
      </c>
      <c r="B47" s="113" t="s">
        <v>216</v>
      </c>
      <c r="C47" s="267">
        <f>'[5]Sch C'!D36</f>
        <v>0</v>
      </c>
      <c r="D47" s="267">
        <f>'[5]Sch C'!F36</f>
        <v>0</v>
      </c>
      <c r="E47" s="253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55">
        <v>0</v>
      </c>
      <c r="K47" s="255">
        <v>0</v>
      </c>
      <c r="M47" s="231">
        <f t="shared" si="5"/>
        <v>0</v>
      </c>
      <c r="N47" s="237">
        <f>SUMMARY!M47</f>
        <v>0.19233028581290676</v>
      </c>
    </row>
    <row r="48" spans="1:14" s="41" customFormat="1">
      <c r="A48" s="40">
        <v>290</v>
      </c>
      <c r="B48" s="113" t="s">
        <v>170</v>
      </c>
      <c r="C48" s="267">
        <f>'[5]Sch C'!D37</f>
        <v>0</v>
      </c>
      <c r="D48" s="267">
        <f>'[5]Sch C'!F37</f>
        <v>0</v>
      </c>
      <c r="E48" s="253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  <c r="M48" s="231">
        <f t="shared" si="5"/>
        <v>0</v>
      </c>
      <c r="N48" s="237">
        <f>SUMMARY!M48</f>
        <v>0</v>
      </c>
    </row>
    <row r="49" spans="1:16" s="41" customFormat="1">
      <c r="A49" s="40">
        <v>300</v>
      </c>
      <c r="B49" s="113" t="s">
        <v>171</v>
      </c>
      <c r="C49" s="267">
        <f>'[5]Sch C'!D38</f>
        <v>42.38</v>
      </c>
      <c r="D49" s="267">
        <f>'[5]Sch C'!F38</f>
        <v>0</v>
      </c>
      <c r="E49" s="253">
        <f t="shared" si="2"/>
        <v>42.38</v>
      </c>
      <c r="F49" s="177"/>
      <c r="G49" s="177">
        <f t="shared" si="3"/>
        <v>42.38</v>
      </c>
      <c r="H49" s="175">
        <f t="shared" si="4"/>
        <v>9.3736402222149913E-5</v>
      </c>
      <c r="J49" s="133"/>
      <c r="K49" s="133"/>
      <c r="M49" s="231">
        <f t="shared" si="5"/>
        <v>3.1650485436893208E-2</v>
      </c>
      <c r="N49" s="237">
        <f>SUMMARY!M49</f>
        <v>1.5984176510929746E-2</v>
      </c>
    </row>
    <row r="50" spans="1:16" s="41" customFormat="1">
      <c r="A50" s="40">
        <v>310</v>
      </c>
      <c r="B50" s="113" t="s">
        <v>172</v>
      </c>
      <c r="C50" s="267">
        <f>'[5]Sch C'!D39</f>
        <v>4277.95</v>
      </c>
      <c r="D50" s="267">
        <f>'[5]Sch C'!F39</f>
        <v>0</v>
      </c>
      <c r="E50" s="253">
        <f t="shared" si="2"/>
        <v>4277.95</v>
      </c>
      <c r="F50" s="177"/>
      <c r="G50" s="177">
        <f t="shared" si="3"/>
        <v>4277.95</v>
      </c>
      <c r="H50" s="175">
        <f t="shared" si="4"/>
        <v>9.4620019321908031E-3</v>
      </c>
      <c r="J50" s="133"/>
      <c r="K50" s="133"/>
      <c r="M50" s="231">
        <f t="shared" si="5"/>
        <v>3.1948842419716206</v>
      </c>
      <c r="N50" s="237">
        <f>SUMMARY!M50</f>
        <v>0.13508290981428747</v>
      </c>
    </row>
    <row r="51" spans="1:16" s="41" customFormat="1">
      <c r="A51" s="40">
        <v>320</v>
      </c>
      <c r="B51" s="113" t="s">
        <v>173</v>
      </c>
      <c r="C51" s="267">
        <f>'[5]Sch C'!D40</f>
        <v>598.64</v>
      </c>
      <c r="D51" s="267">
        <f>'[5]Sch C'!F40</f>
        <v>-598.64</v>
      </c>
      <c r="E51" s="253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  <c r="M51" s="231">
        <f t="shared" si="5"/>
        <v>0</v>
      </c>
      <c r="N51" s="237">
        <f>SUMMARY!M51</f>
        <v>6.1666189781950142E-3</v>
      </c>
    </row>
    <row r="52" spans="1:16" s="41" customFormat="1">
      <c r="A52" s="40">
        <v>330</v>
      </c>
      <c r="B52" s="113" t="s">
        <v>44</v>
      </c>
      <c r="C52" s="267">
        <f>'[5]Sch C'!D41</f>
        <v>0</v>
      </c>
      <c r="D52" s="267">
        <f>'[5]Sch C'!F41</f>
        <v>0</v>
      </c>
      <c r="E52" s="253">
        <f t="shared" si="2"/>
        <v>0</v>
      </c>
      <c r="F52" s="177"/>
      <c r="G52" s="177">
        <f t="shared" si="3"/>
        <v>0</v>
      </c>
      <c r="H52" s="175">
        <f t="shared" si="4"/>
        <v>0</v>
      </c>
      <c r="J52" s="133"/>
      <c r="K52" s="133"/>
      <c r="M52" s="231">
        <f t="shared" si="5"/>
        <v>0</v>
      </c>
      <c r="N52" s="237">
        <f>SUMMARY!M52</f>
        <v>0.42601224458281667</v>
      </c>
    </row>
    <row r="53" spans="1:16" s="41" customFormat="1">
      <c r="A53" s="40">
        <v>340</v>
      </c>
      <c r="B53" s="113" t="s">
        <v>174</v>
      </c>
      <c r="C53" s="267">
        <f>'[5]Sch C'!D42</f>
        <v>110</v>
      </c>
      <c r="D53" s="267">
        <f>'[5]Sch C'!F42</f>
        <v>0</v>
      </c>
      <c r="E53" s="253">
        <f t="shared" si="2"/>
        <v>110</v>
      </c>
      <c r="F53" s="177"/>
      <c r="G53" s="177">
        <f t="shared" si="3"/>
        <v>110</v>
      </c>
      <c r="H53" s="175">
        <f t="shared" si="4"/>
        <v>2.432988259659389E-4</v>
      </c>
      <c r="J53" s="133"/>
      <c r="K53" s="133"/>
      <c r="M53" s="231">
        <f t="shared" si="5"/>
        <v>8.2150858849887973E-2</v>
      </c>
      <c r="N53" s="237">
        <f>SUMMARY!M53</f>
        <v>7.6151676590410528E-2</v>
      </c>
    </row>
    <row r="54" spans="1:16" s="41" customFormat="1">
      <c r="A54" s="40">
        <v>350</v>
      </c>
      <c r="B54" s="113" t="s">
        <v>175</v>
      </c>
      <c r="C54" s="267">
        <f>'[5]Sch C'!D43</f>
        <v>3372.75</v>
      </c>
      <c r="D54" s="267">
        <f>'[5]Sch C'!F43</f>
        <v>0</v>
      </c>
      <c r="E54" s="253">
        <f t="shared" si="2"/>
        <v>3372.75</v>
      </c>
      <c r="F54" s="177">
        <v>-3372.75</v>
      </c>
      <c r="G54" s="177">
        <f t="shared" si="3"/>
        <v>0</v>
      </c>
      <c r="H54" s="175">
        <f t="shared" si="4"/>
        <v>0</v>
      </c>
      <c r="I54" s="41" t="s">
        <v>396</v>
      </c>
      <c r="J54" s="133"/>
      <c r="K54" s="133"/>
      <c r="M54" s="231">
        <f t="shared" si="5"/>
        <v>0</v>
      </c>
      <c r="N54" s="237">
        <f>SUMMARY!M54</f>
        <v>0.14480490873334878</v>
      </c>
    </row>
    <row r="55" spans="1:16" s="41" customFormat="1">
      <c r="A55" s="40">
        <v>360</v>
      </c>
      <c r="B55" s="113" t="s">
        <v>176</v>
      </c>
      <c r="C55" s="267">
        <f>'[5]Sch C'!D44</f>
        <v>0</v>
      </c>
      <c r="D55" s="267">
        <f>'[5]Sch C'!F44</f>
        <v>0</v>
      </c>
      <c r="E55" s="253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  <c r="M55" s="231">
        <f t="shared" si="5"/>
        <v>0</v>
      </c>
      <c r="N55" s="237">
        <f>SUMMARY!M55</f>
        <v>0</v>
      </c>
    </row>
    <row r="56" spans="1:16" s="41" customFormat="1">
      <c r="A56" s="40">
        <v>490</v>
      </c>
      <c r="B56" s="113" t="s">
        <v>301</v>
      </c>
      <c r="C56" s="267">
        <f>'[5]Sch C'!D45</f>
        <v>6047.15</v>
      </c>
      <c r="D56" s="267">
        <f>'[5]Sch C'!F45</f>
        <v>-6047.15</v>
      </c>
      <c r="E56" s="253">
        <f t="shared" si="2"/>
        <v>0</v>
      </c>
      <c r="F56" s="177"/>
      <c r="G56" s="177">
        <f t="shared" si="3"/>
        <v>0</v>
      </c>
      <c r="H56" s="175">
        <f t="shared" si="4"/>
        <v>0</v>
      </c>
      <c r="J56" s="133"/>
      <c r="K56" s="133"/>
      <c r="M56" s="231">
        <f t="shared" si="5"/>
        <v>0</v>
      </c>
      <c r="N56" s="237">
        <f>SUMMARY!M56</f>
        <v>0.3925260810522348</v>
      </c>
    </row>
    <row r="57" spans="1:16" s="41" customFormat="1">
      <c r="A57" s="40"/>
      <c r="B57" s="113" t="s">
        <v>217</v>
      </c>
      <c r="C57" s="267">
        <f>SUM(C21:C56)</f>
        <v>168812.60000000003</v>
      </c>
      <c r="D57" s="267">
        <f>SUM(D21:D56)</f>
        <v>-29645.379999999997</v>
      </c>
      <c r="E57" s="177">
        <f>SUM(E21:E56)</f>
        <v>139167.22000000003</v>
      </c>
      <c r="F57" s="177">
        <f>SUM(F21:F56)</f>
        <v>-3372.75</v>
      </c>
      <c r="G57" s="177">
        <f t="shared" si="3"/>
        <v>135794.47000000003</v>
      </c>
      <c r="H57" s="175">
        <f t="shared" si="4"/>
        <v>0.30035122839697198</v>
      </c>
      <c r="J57" s="133"/>
      <c r="K57" s="133"/>
      <c r="M57" s="231">
        <f t="shared" si="5"/>
        <v>101.41483943241226</v>
      </c>
      <c r="N57" s="237">
        <f>SUMMARY!M57</f>
        <v>35.330519668088229</v>
      </c>
      <c r="O57" s="232">
        <f>M57/N57-1</f>
        <v>1.8704598852536471</v>
      </c>
      <c r="P57" s="172">
        <f>IF(O57&gt;=0.2,2.1,0)</f>
        <v>2.1</v>
      </c>
    </row>
    <row r="58" spans="1:16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6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6" s="41" customFormat="1">
      <c r="A60" s="185">
        <v>230</v>
      </c>
      <c r="B60" s="186" t="s">
        <v>261</v>
      </c>
      <c r="C60" s="267">
        <f>'[5]Sch C'!D57</f>
        <v>0</v>
      </c>
      <c r="D60" s="267">
        <f>'[5]Sch C'!F57</f>
        <v>0</v>
      </c>
      <c r="E60" s="253">
        <f t="shared" ref="E60:E76" si="6">SUM(C60:D60)</f>
        <v>0</v>
      </c>
      <c r="F60" s="173"/>
      <c r="G60" s="173">
        <f>IF(ISERROR(E60+F60),"",(E60+F60))</f>
        <v>0</v>
      </c>
      <c r="H60" s="175">
        <f>IF(ISERROR(G60/$G$183),"",(G60/$G$183))</f>
        <v>0</v>
      </c>
      <c r="J60" s="133"/>
      <c r="K60" s="133"/>
      <c r="M60" s="231">
        <f>IFERROR(G60/G$198,0)</f>
        <v>0</v>
      </c>
      <c r="N60" s="237">
        <f>SUMMARY!M60</f>
        <v>5.4215628193424443</v>
      </c>
    </row>
    <row r="61" spans="1:16" s="41" customFormat="1">
      <c r="A61" s="187">
        <v>240</v>
      </c>
      <c r="B61" s="186" t="s">
        <v>262</v>
      </c>
      <c r="C61" s="267">
        <f>'[5]Sch C'!D58</f>
        <v>0</v>
      </c>
      <c r="D61" s="267">
        <f>'[5]Sch C'!F58</f>
        <v>0</v>
      </c>
      <c r="E61" s="253">
        <f t="shared" si="6"/>
        <v>0</v>
      </c>
      <c r="F61" s="173"/>
      <c r="G61" s="173">
        <f t="shared" ref="G61:G76" si="7">IF(ISERROR(E61+F61),"",(E61+F61))</f>
        <v>0</v>
      </c>
      <c r="H61" s="175">
        <f t="shared" ref="H61:H76" si="8">IF(ISERROR(G61/$G$183),"",(G61/$G$183))</f>
        <v>0</v>
      </c>
      <c r="J61" s="133"/>
      <c r="K61" s="133"/>
      <c r="M61" s="231">
        <f t="shared" ref="M61:M77" si="9">IFERROR(G61/G$198,0)</f>
        <v>0</v>
      </c>
      <c r="N61" s="237">
        <f>SUMMARY!M61</f>
        <v>1.3135909419154417</v>
      </c>
    </row>
    <row r="62" spans="1:16" s="41" customFormat="1">
      <c r="A62" s="188">
        <v>250</v>
      </c>
      <c r="B62" s="186" t="s">
        <v>263</v>
      </c>
      <c r="C62" s="267">
        <f>'[5]Sch C'!D59</f>
        <v>0</v>
      </c>
      <c r="D62" s="267">
        <f>'[5]Sch C'!F59</f>
        <v>0</v>
      </c>
      <c r="E62" s="253">
        <f t="shared" si="6"/>
        <v>0</v>
      </c>
      <c r="F62" s="173"/>
      <c r="G62" s="173">
        <f t="shared" si="7"/>
        <v>0</v>
      </c>
      <c r="H62" s="175">
        <f t="shared" si="8"/>
        <v>0</v>
      </c>
      <c r="J62" s="133"/>
      <c r="K62" s="133"/>
      <c r="M62" s="231">
        <f t="shared" si="9"/>
        <v>0</v>
      </c>
      <c r="N62" s="237">
        <f>SUMMARY!M62</f>
        <v>1.8916694144309858</v>
      </c>
    </row>
    <row r="63" spans="1:16" s="41" customFormat="1">
      <c r="A63" s="188">
        <v>260</v>
      </c>
      <c r="B63" s="189" t="s">
        <v>316</v>
      </c>
      <c r="C63" s="267">
        <f>'[5]Sch C'!D60</f>
        <v>2809.21</v>
      </c>
      <c r="D63" s="267">
        <f>'[5]Sch C'!F60</f>
        <v>0</v>
      </c>
      <c r="E63" s="253">
        <f t="shared" si="6"/>
        <v>2809.21</v>
      </c>
      <c r="F63" s="173"/>
      <c r="G63" s="173">
        <f t="shared" si="7"/>
        <v>2809.21</v>
      </c>
      <c r="H63" s="175">
        <f t="shared" si="8"/>
        <v>6.2134317717434115E-3</v>
      </c>
      <c r="J63" s="133"/>
      <c r="K63" s="133"/>
      <c r="M63" s="231">
        <f t="shared" si="9"/>
        <v>2.0979910380881255</v>
      </c>
      <c r="N63" s="237">
        <f>SUMMARY!M63</f>
        <v>0.34129826186875223</v>
      </c>
    </row>
    <row r="64" spans="1:16" s="41" customFormat="1">
      <c r="A64" s="188">
        <v>270</v>
      </c>
      <c r="B64" s="189" t="s">
        <v>317</v>
      </c>
      <c r="C64" s="267">
        <f>'[5]Sch C'!D61</f>
        <v>1526.3</v>
      </c>
      <c r="D64" s="267">
        <f>'[5]Sch C'!F61</f>
        <v>0</v>
      </c>
      <c r="E64" s="253">
        <f t="shared" si="6"/>
        <v>1526.3</v>
      </c>
      <c r="F64" s="173"/>
      <c r="G64" s="173">
        <f t="shared" si="7"/>
        <v>1526.3</v>
      </c>
      <c r="H64" s="175">
        <f t="shared" si="8"/>
        <v>3.3758818006528412E-3</v>
      </c>
      <c r="J64" s="133"/>
      <c r="K64" s="133"/>
      <c r="M64" s="231">
        <f t="shared" si="9"/>
        <v>1.1398805078416729</v>
      </c>
      <c r="N64" s="237">
        <f>SUMMARY!M64</f>
        <v>0.50198147870596199</v>
      </c>
    </row>
    <row r="65" spans="1:16" s="41" customFormat="1">
      <c r="A65" s="190" t="s">
        <v>337</v>
      </c>
      <c r="B65" s="186" t="s">
        <v>338</v>
      </c>
      <c r="C65" s="267">
        <f>'[5]Sch C'!D62</f>
        <v>0</v>
      </c>
      <c r="D65" s="267">
        <f>'[5]Sch C'!F62</f>
        <v>0</v>
      </c>
      <c r="E65" s="253">
        <f t="shared" si="6"/>
        <v>0</v>
      </c>
      <c r="F65" s="173"/>
      <c r="G65" s="173">
        <f t="shared" si="7"/>
        <v>0</v>
      </c>
      <c r="H65" s="175">
        <f t="shared" si="8"/>
        <v>0</v>
      </c>
      <c r="J65" s="133"/>
      <c r="K65" s="133"/>
      <c r="M65" s="231">
        <f t="shared" si="9"/>
        <v>0</v>
      </c>
      <c r="N65" s="237">
        <f>SUMMARY!M65</f>
        <v>0</v>
      </c>
    </row>
    <row r="66" spans="1:16" s="41" customFormat="1">
      <c r="A66" s="190" t="s">
        <v>339</v>
      </c>
      <c r="B66" s="186" t="s">
        <v>340</v>
      </c>
      <c r="C66" s="267">
        <f>'[5]Sch C'!D63</f>
        <v>0</v>
      </c>
      <c r="D66" s="267">
        <f>'[5]Sch C'!F63</f>
        <v>0</v>
      </c>
      <c r="E66" s="253">
        <f t="shared" si="6"/>
        <v>0</v>
      </c>
      <c r="F66" s="173"/>
      <c r="G66" s="173">
        <f t="shared" si="7"/>
        <v>0</v>
      </c>
      <c r="H66" s="175">
        <f t="shared" si="8"/>
        <v>0</v>
      </c>
      <c r="J66" s="133"/>
      <c r="K66" s="133"/>
      <c r="M66" s="231">
        <f t="shared" si="9"/>
        <v>0</v>
      </c>
      <c r="N66" s="237">
        <f>SUMMARY!M66</f>
        <v>0</v>
      </c>
    </row>
    <row r="67" spans="1:16" s="41" customFormat="1">
      <c r="A67" s="188">
        <v>280</v>
      </c>
      <c r="B67" s="191" t="s">
        <v>266</v>
      </c>
      <c r="C67" s="267">
        <f>'[5]Sch C'!D64</f>
        <v>0</v>
      </c>
      <c r="D67" s="267">
        <f>'[5]Sch C'!F64</f>
        <v>0</v>
      </c>
      <c r="E67" s="253">
        <f t="shared" si="6"/>
        <v>0</v>
      </c>
      <c r="F67" s="173"/>
      <c r="G67" s="173">
        <f t="shared" si="7"/>
        <v>0</v>
      </c>
      <c r="H67" s="175">
        <f t="shared" si="8"/>
        <v>0</v>
      </c>
      <c r="J67" s="133"/>
      <c r="K67" s="133"/>
      <c r="M67" s="231">
        <f t="shared" si="9"/>
        <v>0</v>
      </c>
      <c r="N67" s="237">
        <f>SUMMARY!M67</f>
        <v>0.4414637181565908</v>
      </c>
    </row>
    <row r="68" spans="1:16" s="41" customFormat="1">
      <c r="A68" s="188">
        <v>290</v>
      </c>
      <c r="B68" s="191" t="s">
        <v>267</v>
      </c>
      <c r="C68" s="267">
        <f>'[5]Sch C'!D65</f>
        <v>1045.26</v>
      </c>
      <c r="D68" s="267">
        <f>'[5]Sch C'!F65</f>
        <v>0</v>
      </c>
      <c r="E68" s="253">
        <f t="shared" si="6"/>
        <v>1045.26</v>
      </c>
      <c r="F68" s="173"/>
      <c r="G68" s="173">
        <f t="shared" si="7"/>
        <v>1045.26</v>
      </c>
      <c r="H68" s="175">
        <f t="shared" si="8"/>
        <v>2.3119139166287027E-3</v>
      </c>
      <c r="J68" s="133"/>
      <c r="K68" s="133"/>
      <c r="M68" s="231">
        <f t="shared" si="9"/>
        <v>0.7806273338312173</v>
      </c>
      <c r="N68" s="237">
        <f>SUMMARY!M68</f>
        <v>5.4220702246808278E-2</v>
      </c>
    </row>
    <row r="69" spans="1:16" s="41" customFormat="1">
      <c r="A69" s="188">
        <v>300</v>
      </c>
      <c r="B69" s="191" t="s">
        <v>269</v>
      </c>
      <c r="C69" s="267">
        <f>'[5]Sch C'!D66</f>
        <v>0</v>
      </c>
      <c r="D69" s="267">
        <f>'[5]Sch C'!F66</f>
        <v>0</v>
      </c>
      <c r="E69" s="253">
        <f t="shared" si="6"/>
        <v>0</v>
      </c>
      <c r="F69" s="173"/>
      <c r="G69" s="173">
        <f t="shared" si="7"/>
        <v>0</v>
      </c>
      <c r="H69" s="175">
        <f t="shared" si="8"/>
        <v>0</v>
      </c>
      <c r="J69" s="133"/>
      <c r="K69" s="133"/>
      <c r="M69" s="231">
        <f t="shared" si="9"/>
        <v>0</v>
      </c>
      <c r="N69" s="237">
        <f>SUMMARY!M69</f>
        <v>6.88076519559086E-3</v>
      </c>
    </row>
    <row r="70" spans="1:16" s="41" customFormat="1">
      <c r="A70" s="188">
        <v>310</v>
      </c>
      <c r="B70" s="191" t="s">
        <v>318</v>
      </c>
      <c r="C70" s="267">
        <f>'[5]Sch C'!D67</f>
        <v>0</v>
      </c>
      <c r="D70" s="267">
        <f>'[5]Sch C'!F67</f>
        <v>0</v>
      </c>
      <c r="E70" s="253">
        <f t="shared" si="6"/>
        <v>0</v>
      </c>
      <c r="F70" s="173"/>
      <c r="G70" s="173">
        <f t="shared" si="7"/>
        <v>0</v>
      </c>
      <c r="H70" s="175">
        <f t="shared" si="8"/>
        <v>0</v>
      </c>
      <c r="J70" s="133"/>
      <c r="K70" s="133"/>
      <c r="M70" s="231">
        <f t="shared" si="9"/>
        <v>0</v>
      </c>
      <c r="N70" s="237">
        <f>SUMMARY!M70</f>
        <v>0.48399538557264771</v>
      </c>
    </row>
    <row r="71" spans="1:16" s="41" customFormat="1">
      <c r="A71" s="188">
        <v>320</v>
      </c>
      <c r="B71" s="191" t="s">
        <v>270</v>
      </c>
      <c r="C71" s="267">
        <f>'[5]Sch C'!D68</f>
        <v>3077.46</v>
      </c>
      <c r="D71" s="267">
        <f>'[5]Sch C'!F68</f>
        <v>0</v>
      </c>
      <c r="E71" s="253">
        <f t="shared" si="6"/>
        <v>3077.46</v>
      </c>
      <c r="F71" s="173"/>
      <c r="G71" s="173">
        <f t="shared" si="7"/>
        <v>3077.46</v>
      </c>
      <c r="H71" s="175">
        <f t="shared" si="8"/>
        <v>6.8067491359739846E-3</v>
      </c>
      <c r="J71" s="133"/>
      <c r="K71" s="133"/>
      <c r="M71" s="231">
        <f t="shared" si="9"/>
        <v>2.2983271097834206</v>
      </c>
      <c r="N71" s="237">
        <f>SUMMARY!M71</f>
        <v>2.030829461483611E-2</v>
      </c>
    </row>
    <row r="72" spans="1:16" s="41" customFormat="1">
      <c r="A72" s="188">
        <v>330</v>
      </c>
      <c r="B72" s="191" t="s">
        <v>271</v>
      </c>
      <c r="C72" s="267">
        <f>'[5]Sch C'!D69</f>
        <v>0</v>
      </c>
      <c r="D72" s="267">
        <f>'[5]Sch C'!F69</f>
        <v>0</v>
      </c>
      <c r="E72" s="253">
        <f t="shared" si="6"/>
        <v>0</v>
      </c>
      <c r="F72" s="173"/>
      <c r="G72" s="173">
        <f t="shared" si="7"/>
        <v>0</v>
      </c>
      <c r="H72" s="175">
        <f t="shared" si="8"/>
        <v>0</v>
      </c>
      <c r="J72" s="133"/>
      <c r="K72" s="133"/>
      <c r="M72" s="231">
        <f t="shared" si="9"/>
        <v>0</v>
      </c>
      <c r="N72" s="237">
        <f>SUMMARY!M72</f>
        <v>0.13610743985575371</v>
      </c>
    </row>
    <row r="73" spans="1:16" s="41" customFormat="1">
      <c r="A73" s="188">
        <v>340</v>
      </c>
      <c r="B73" s="191" t="s">
        <v>272</v>
      </c>
      <c r="C73" s="267">
        <f>'[5]Sch C'!D70</f>
        <v>0</v>
      </c>
      <c r="D73" s="267">
        <f>'[5]Sch C'!F70</f>
        <v>0</v>
      </c>
      <c r="E73" s="253">
        <f t="shared" si="6"/>
        <v>0</v>
      </c>
      <c r="F73" s="173"/>
      <c r="G73" s="173">
        <f t="shared" si="7"/>
        <v>0</v>
      </c>
      <c r="H73" s="175">
        <f t="shared" si="8"/>
        <v>0</v>
      </c>
      <c r="J73" s="133"/>
      <c r="K73" s="133"/>
      <c r="M73" s="231">
        <f t="shared" si="9"/>
        <v>0</v>
      </c>
      <c r="N73" s="237">
        <f>SUMMARY!M73</f>
        <v>0</v>
      </c>
    </row>
    <row r="74" spans="1:16" s="41" customFormat="1">
      <c r="A74" s="188">
        <v>350</v>
      </c>
      <c r="B74" s="41" t="s">
        <v>332</v>
      </c>
      <c r="C74" s="267">
        <f>'[5]Sch C'!D71</f>
        <v>0</v>
      </c>
      <c r="D74" s="267">
        <f>'[5]Sch C'!F71</f>
        <v>0</v>
      </c>
      <c r="E74" s="253">
        <f t="shared" si="6"/>
        <v>0</v>
      </c>
      <c r="F74" s="173"/>
      <c r="G74" s="173">
        <f t="shared" si="7"/>
        <v>0</v>
      </c>
      <c r="H74" s="175">
        <f t="shared" si="8"/>
        <v>0</v>
      </c>
      <c r="J74" s="133"/>
      <c r="K74" s="133"/>
      <c r="M74" s="231">
        <f t="shared" si="9"/>
        <v>0</v>
      </c>
      <c r="N74" s="237">
        <f>SUMMARY!M74</f>
        <v>2.3935071010405172E-2</v>
      </c>
    </row>
    <row r="75" spans="1:16" s="41" customFormat="1">
      <c r="A75" s="188">
        <v>360</v>
      </c>
      <c r="B75" s="191" t="s">
        <v>177</v>
      </c>
      <c r="C75" s="267">
        <f>'[5]Sch C'!D72</f>
        <v>0</v>
      </c>
      <c r="D75" s="267">
        <f>'[5]Sch C'!F72</f>
        <v>0</v>
      </c>
      <c r="E75" s="253">
        <f t="shared" si="6"/>
        <v>0</v>
      </c>
      <c r="F75" s="173"/>
      <c r="G75" s="173">
        <f t="shared" si="7"/>
        <v>0</v>
      </c>
      <c r="H75" s="175">
        <f t="shared" si="8"/>
        <v>0</v>
      </c>
      <c r="J75" s="133"/>
      <c r="K75" s="133"/>
      <c r="M75" s="231">
        <f t="shared" si="9"/>
        <v>0</v>
      </c>
      <c r="N75" s="237">
        <f>SUMMARY!M75</f>
        <v>-4.5417592050104689E-3</v>
      </c>
    </row>
    <row r="76" spans="1:16" s="41" customFormat="1">
      <c r="A76" s="188">
        <v>490</v>
      </c>
      <c r="B76" s="113" t="s">
        <v>301</v>
      </c>
      <c r="C76" s="267">
        <f>'[5]Sch C'!D73</f>
        <v>0</v>
      </c>
      <c r="D76" s="267">
        <f>'[5]Sch C'!F73</f>
        <v>0</v>
      </c>
      <c r="E76" s="253">
        <f t="shared" si="6"/>
        <v>0</v>
      </c>
      <c r="F76" s="173"/>
      <c r="G76" s="173">
        <f t="shared" si="7"/>
        <v>0</v>
      </c>
      <c r="H76" s="175">
        <f t="shared" si="8"/>
        <v>0</v>
      </c>
      <c r="J76" s="133"/>
      <c r="K76" s="133"/>
      <c r="M76" s="231">
        <f t="shared" si="9"/>
        <v>0</v>
      </c>
      <c r="N76" s="237">
        <f>SUMMARY!M76</f>
        <v>6.8126388075157029E-4</v>
      </c>
    </row>
    <row r="77" spans="1:16" s="41" customFormat="1">
      <c r="A77" s="40"/>
      <c r="B77" s="113" t="s">
        <v>219</v>
      </c>
      <c r="C77" s="267">
        <f>SUM(C60:C76)</f>
        <v>8458.23</v>
      </c>
      <c r="D77" s="267">
        <f>SUM(D60:D76)</f>
        <v>0</v>
      </c>
      <c r="E77" s="176">
        <f>SUM(E60:E76)</f>
        <v>8458.23</v>
      </c>
      <c r="F77" s="176">
        <f>SUM(F60:F76)</f>
        <v>0</v>
      </c>
      <c r="G77" s="177">
        <f>IF(ISERROR(E77+F77),"",(E77+F77))</f>
        <v>8458.23</v>
      </c>
      <c r="H77" s="175">
        <f>IF(ISERROR(G77/$G$183),"",(G77/$G$183))</f>
        <v>1.8707976624998939E-2</v>
      </c>
      <c r="J77" s="133"/>
      <c r="K77" s="133"/>
      <c r="M77" s="231">
        <f t="shared" si="9"/>
        <v>6.3168259895444354</v>
      </c>
      <c r="N77" s="237">
        <f>SUMMARY!M77</f>
        <v>10.633153797591957</v>
      </c>
      <c r="O77" s="232"/>
      <c r="P77" s="172"/>
    </row>
    <row r="78" spans="1:16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6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6" s="41" customFormat="1">
      <c r="A80" s="127" t="s">
        <v>201</v>
      </c>
      <c r="B80" s="113" t="s">
        <v>40</v>
      </c>
      <c r="C80" s="267">
        <f>'[5]Sch C'!D78</f>
        <v>7599.84</v>
      </c>
      <c r="D80" s="267">
        <f>'[5]Sch C'!F78</f>
        <v>0</v>
      </c>
      <c r="E80" s="253">
        <f t="shared" ref="E80:E91" si="10">SUM(C80:D80)</f>
        <v>7599.84</v>
      </c>
      <c r="F80" s="174"/>
      <c r="G80" s="174">
        <f>IF(ISERROR(E80+F80),"",(E80+F80))</f>
        <v>7599.84</v>
      </c>
      <c r="H80" s="175">
        <f t="shared" ref="H80:H92" si="11">IF(ISERROR(G80/$G$183),"",(G80/$G$183))</f>
        <v>1.6809383177536191E-2</v>
      </c>
      <c r="J80" s="255">
        <v>484.92</v>
      </c>
      <c r="K80" s="255">
        <v>505.29</v>
      </c>
      <c r="M80" s="231">
        <f t="shared" ref="M80:M92" si="12">IFERROR(G80/G$198,0)</f>
        <v>5.6757580283793878</v>
      </c>
      <c r="N80" s="237">
        <f>SUMMARY!M80</f>
        <v>2.6967785756134783</v>
      </c>
    </row>
    <row r="81" spans="1:16" s="41" customFormat="1">
      <c r="A81" s="127" t="s">
        <v>202</v>
      </c>
      <c r="B81" s="113" t="s">
        <v>23</v>
      </c>
      <c r="C81" s="267">
        <f>'[5]Sch C'!D79</f>
        <v>0</v>
      </c>
      <c r="D81" s="267">
        <f>'[5]Sch C'!F79</f>
        <v>0</v>
      </c>
      <c r="E81" s="253">
        <f t="shared" si="10"/>
        <v>0</v>
      </c>
      <c r="F81" s="177"/>
      <c r="G81" s="177">
        <f>IF(ISERROR(E81+F81),"",(E81+F81))</f>
        <v>0</v>
      </c>
      <c r="H81" s="175">
        <f t="shared" si="11"/>
        <v>0</v>
      </c>
      <c r="J81" s="133"/>
      <c r="K81" s="133"/>
      <c r="M81" s="231">
        <f t="shared" si="12"/>
        <v>0</v>
      </c>
      <c r="N81" s="237">
        <f>SUMMARY!M81</f>
        <v>0.51090140294941844</v>
      </c>
    </row>
    <row r="82" spans="1:16" s="41" customFormat="1">
      <c r="A82" s="127" t="s">
        <v>209</v>
      </c>
      <c r="B82" s="113" t="s">
        <v>43</v>
      </c>
      <c r="C82" s="267">
        <f>'[5]Sch C'!D80</f>
        <v>8076.97</v>
      </c>
      <c r="D82" s="267">
        <f>'[5]Sch C'!F80</f>
        <v>0</v>
      </c>
      <c r="E82" s="253">
        <f t="shared" si="10"/>
        <v>8076.97</v>
      </c>
      <c r="F82" s="177"/>
      <c r="G82" s="177">
        <f>IF(ISERROR(E82+F82),"",(E82+F82))</f>
        <v>8076.97</v>
      </c>
      <c r="H82" s="175">
        <f t="shared" si="11"/>
        <v>1.7864702894200998E-2</v>
      </c>
      <c r="J82" s="133"/>
      <c r="K82" s="133"/>
      <c r="M82" s="231">
        <f t="shared" si="12"/>
        <v>6.0320911127707246</v>
      </c>
      <c r="N82" s="237">
        <f>SUMMARY!M82</f>
        <v>0.38492322156063935</v>
      </c>
    </row>
    <row r="83" spans="1:16" s="41" customFormat="1">
      <c r="A83" s="40">
        <v>230</v>
      </c>
      <c r="B83" s="113" t="s">
        <v>42</v>
      </c>
      <c r="C83" s="267">
        <f>'[5]Sch C'!D81</f>
        <v>0</v>
      </c>
      <c r="D83" s="267">
        <f>'[5]Sch C'!F81</f>
        <v>0</v>
      </c>
      <c r="E83" s="253">
        <f t="shared" si="10"/>
        <v>0</v>
      </c>
      <c r="F83" s="177"/>
      <c r="G83" s="177">
        <f>IF(ISERROR(E83+F83),"",(E83+F83))</f>
        <v>0</v>
      </c>
      <c r="H83" s="175">
        <f t="shared" si="11"/>
        <v>0</v>
      </c>
      <c r="J83" s="133"/>
      <c r="K83" s="133"/>
      <c r="M83" s="231">
        <f t="shared" si="12"/>
        <v>0</v>
      </c>
      <c r="N83" s="237">
        <f>SUMMARY!M83</f>
        <v>4.51410443321116E-2</v>
      </c>
    </row>
    <row r="84" spans="1:16" s="41" customFormat="1">
      <c r="A84" s="40">
        <v>240</v>
      </c>
      <c r="B84" s="193" t="s">
        <v>274</v>
      </c>
      <c r="C84" s="267">
        <f>'[5]Sch C'!D82</f>
        <v>0</v>
      </c>
      <c r="D84" s="267">
        <f>'[5]Sch C'!F82</f>
        <v>0</v>
      </c>
      <c r="E84" s="253">
        <f t="shared" si="10"/>
        <v>0</v>
      </c>
      <c r="F84" s="177"/>
      <c r="G84" s="177">
        <f t="shared" ref="G84:G91" si="13">IF(ISERROR(E84+F84),"",(E84+F84))</f>
        <v>0</v>
      </c>
      <c r="H84" s="175">
        <f t="shared" si="11"/>
        <v>0</v>
      </c>
      <c r="J84" s="133"/>
      <c r="K84" s="133"/>
      <c r="M84" s="231">
        <f t="shared" si="12"/>
        <v>0</v>
      </c>
      <c r="N84" s="237">
        <f>SUMMARY!M84</f>
        <v>0.10878875823761576</v>
      </c>
    </row>
    <row r="85" spans="1:16" s="41" customFormat="1">
      <c r="A85" s="40">
        <v>310</v>
      </c>
      <c r="B85" s="113" t="s">
        <v>44</v>
      </c>
      <c r="C85" s="267">
        <f>'[5]Sch C'!D83</f>
        <v>2863.98</v>
      </c>
      <c r="D85" s="267">
        <f>'[5]Sch C'!F83</f>
        <v>0</v>
      </c>
      <c r="E85" s="253">
        <f t="shared" si="10"/>
        <v>2863.98</v>
      </c>
      <c r="F85" s="177"/>
      <c r="G85" s="177">
        <f t="shared" si="13"/>
        <v>2863.98</v>
      </c>
      <c r="H85" s="175">
        <f t="shared" si="11"/>
        <v>6.3345724689993612E-3</v>
      </c>
      <c r="J85" s="133"/>
      <c r="K85" s="133"/>
      <c r="M85" s="231">
        <f t="shared" si="12"/>
        <v>2.1388946975354743</v>
      </c>
      <c r="N85" s="237">
        <f>SUMMARY!M85</f>
        <v>0.65728516343520504</v>
      </c>
    </row>
    <row r="86" spans="1:16" s="41" customFormat="1">
      <c r="A86" s="40">
        <v>320</v>
      </c>
      <c r="B86" s="113" t="s">
        <v>45</v>
      </c>
      <c r="C86" s="267">
        <f>'[5]Sch C'!D84</f>
        <v>2312.31</v>
      </c>
      <c r="D86" s="267">
        <f>'[5]Sch C'!F84</f>
        <v>0</v>
      </c>
      <c r="E86" s="253">
        <f t="shared" si="10"/>
        <v>2312.31</v>
      </c>
      <c r="F86" s="177"/>
      <c r="G86" s="177">
        <f t="shared" si="13"/>
        <v>2312.31</v>
      </c>
      <c r="H86" s="175">
        <f t="shared" si="11"/>
        <v>5.1143846206300018E-3</v>
      </c>
      <c r="J86" s="133"/>
      <c r="K86" s="133"/>
      <c r="M86" s="231">
        <f t="shared" si="12"/>
        <v>1.7268932038834952</v>
      </c>
      <c r="N86" s="237">
        <f>SUMMARY!M86</f>
        <v>0.8642678911249484</v>
      </c>
    </row>
    <row r="87" spans="1:16" s="41" customFormat="1">
      <c r="A87" s="40">
        <v>330</v>
      </c>
      <c r="B87" s="113" t="s">
        <v>46</v>
      </c>
      <c r="C87" s="267">
        <f>'[5]Sch C'!D85</f>
        <v>1675.15</v>
      </c>
      <c r="D87" s="267">
        <f>'[5]Sch C'!F85</f>
        <v>0</v>
      </c>
      <c r="E87" s="253">
        <f t="shared" si="10"/>
        <v>1675.15</v>
      </c>
      <c r="F87" s="177"/>
      <c r="G87" s="177">
        <f t="shared" si="13"/>
        <v>1675.15</v>
      </c>
      <c r="H87" s="175">
        <f t="shared" si="11"/>
        <v>3.7051093483349323E-3</v>
      </c>
      <c r="J87" s="133"/>
      <c r="K87" s="133"/>
      <c r="M87" s="231">
        <f t="shared" si="12"/>
        <v>1.2510455563853622</v>
      </c>
      <c r="N87" s="237">
        <f>SUMMARY!M87</f>
        <v>1.0171775691596383</v>
      </c>
    </row>
    <row r="88" spans="1:16" s="41" customFormat="1">
      <c r="A88" s="40">
        <v>340</v>
      </c>
      <c r="B88" s="113" t="s">
        <v>221</v>
      </c>
      <c r="C88" s="267">
        <f>'[5]Sch C'!D86</f>
        <v>7904.53</v>
      </c>
      <c r="D88" s="267">
        <f>'[5]Sch C'!F86</f>
        <v>0</v>
      </c>
      <c r="E88" s="253">
        <f t="shared" si="10"/>
        <v>7904.53</v>
      </c>
      <c r="F88" s="177"/>
      <c r="G88" s="177">
        <f t="shared" si="13"/>
        <v>7904.53</v>
      </c>
      <c r="H88" s="175">
        <f t="shared" si="11"/>
        <v>1.7483298807386752E-2</v>
      </c>
      <c r="J88" s="133"/>
      <c r="K88" s="133"/>
      <c r="M88" s="231">
        <f t="shared" si="12"/>
        <v>5.9033084391336814</v>
      </c>
      <c r="N88" s="237">
        <f>SUMMARY!M88</f>
        <v>0.80890003133813848</v>
      </c>
    </row>
    <row r="89" spans="1:16" s="41" customFormat="1">
      <c r="A89" s="40">
        <v>350</v>
      </c>
      <c r="B89" s="113" t="s">
        <v>48</v>
      </c>
      <c r="C89" s="267">
        <f>'[5]Sch C'!D87</f>
        <v>25625.8</v>
      </c>
      <c r="D89" s="267">
        <f>'[5]Sch C'!F87</f>
        <v>0</v>
      </c>
      <c r="E89" s="253">
        <f t="shared" si="10"/>
        <v>25625.8</v>
      </c>
      <c r="F89" s="177"/>
      <c r="G89" s="177">
        <f t="shared" si="13"/>
        <v>25625.8</v>
      </c>
      <c r="H89" s="175">
        <f t="shared" si="11"/>
        <v>5.6679336858526878E-2</v>
      </c>
      <c r="J89" s="133"/>
      <c r="K89" s="133"/>
      <c r="M89" s="231">
        <f t="shared" si="12"/>
        <v>19.138013442867813</v>
      </c>
      <c r="N89" s="237">
        <f>SUMMARY!M89</f>
        <v>2.4554858546909557</v>
      </c>
    </row>
    <row r="90" spans="1:16" s="41" customFormat="1">
      <c r="A90" s="40">
        <v>360</v>
      </c>
      <c r="B90" s="113" t="s">
        <v>178</v>
      </c>
      <c r="C90" s="267">
        <f>'[5]Sch C'!D88</f>
        <v>0</v>
      </c>
      <c r="D90" s="267">
        <f>'[5]Sch C'!F88</f>
        <v>0</v>
      </c>
      <c r="E90" s="253">
        <f t="shared" si="10"/>
        <v>0</v>
      </c>
      <c r="F90" s="177"/>
      <c r="G90" s="177">
        <f t="shared" si="13"/>
        <v>0</v>
      </c>
      <c r="H90" s="175">
        <f t="shared" si="11"/>
        <v>0</v>
      </c>
      <c r="J90" s="133"/>
      <c r="K90" s="133"/>
      <c r="M90" s="231">
        <f t="shared" si="12"/>
        <v>0</v>
      </c>
      <c r="N90" s="237">
        <f>SUMMARY!M90</f>
        <v>0</v>
      </c>
    </row>
    <row r="91" spans="1:16" s="41" customFormat="1">
      <c r="A91" s="40">
        <v>490</v>
      </c>
      <c r="B91" s="113" t="s">
        <v>301</v>
      </c>
      <c r="C91" s="267">
        <f>'[5]Sch C'!D89</f>
        <v>0</v>
      </c>
      <c r="D91" s="267">
        <f>'[5]Sch C'!F89</f>
        <v>0</v>
      </c>
      <c r="E91" s="253">
        <f t="shared" si="10"/>
        <v>0</v>
      </c>
      <c r="F91" s="177"/>
      <c r="G91" s="177">
        <f t="shared" si="13"/>
        <v>0</v>
      </c>
      <c r="H91" s="175">
        <f t="shared" si="11"/>
        <v>0</v>
      </c>
      <c r="J91" s="133"/>
      <c r="K91" s="133"/>
      <c r="M91" s="231">
        <f t="shared" si="12"/>
        <v>0</v>
      </c>
      <c r="N91" s="237">
        <f>SUMMARY!M91</f>
        <v>0.51024847964610609</v>
      </c>
    </row>
    <row r="92" spans="1:16" s="41" customFormat="1">
      <c r="A92" s="40"/>
      <c r="B92" s="113" t="s">
        <v>49</v>
      </c>
      <c r="C92" s="267">
        <f>SUM(C80:C91)</f>
        <v>56058.58</v>
      </c>
      <c r="D92" s="267">
        <f>SUM(D80:D91)</f>
        <v>0</v>
      </c>
      <c r="E92" s="177">
        <f>SUM(E80:E91)</f>
        <v>56058.58</v>
      </c>
      <c r="F92" s="177">
        <f>SUM(F80:F91)</f>
        <v>0</v>
      </c>
      <c r="G92" s="177">
        <f>IF(ISERROR(E92+F92),"",(E92+F92))</f>
        <v>56058.58</v>
      </c>
      <c r="H92" s="175">
        <f t="shared" si="11"/>
        <v>0.12399078817561512</v>
      </c>
      <c r="J92" s="133"/>
      <c r="K92" s="133"/>
      <c r="M92" s="231">
        <f t="shared" si="12"/>
        <v>41.866004480955937</v>
      </c>
      <c r="N92" s="237">
        <f>SUMMARY!M92</f>
        <v>10.059897992088256</v>
      </c>
      <c r="O92" s="232">
        <f>M92/N92-1</f>
        <v>3.161672863271777</v>
      </c>
      <c r="P92" s="172">
        <f>IF(O92&gt;=0.2,0.6,0)</f>
        <v>0.6</v>
      </c>
    </row>
    <row r="93" spans="1:16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6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6" s="41" customFormat="1">
      <c r="A95" s="127" t="s">
        <v>201</v>
      </c>
      <c r="B95" s="113" t="s">
        <v>40</v>
      </c>
      <c r="C95" s="267">
        <f>'[5]Sch C'!D93</f>
        <v>16278</v>
      </c>
      <c r="D95" s="267">
        <f>'[5]Sch C'!F93</f>
        <v>0</v>
      </c>
      <c r="E95" s="253">
        <f t="shared" ref="E95:E100" si="14">SUM(C95:D95)</f>
        <v>16278</v>
      </c>
      <c r="F95" s="174"/>
      <c r="G95" s="174">
        <f t="shared" ref="G95:G101" si="15">IF(ISERROR(E95+F95),"",(E95+F95))</f>
        <v>16278</v>
      </c>
      <c r="H95" s="175">
        <f t="shared" ref="H95:H101" si="16">IF(ISERROR(G95/$G$183),"",(G95/$G$183))</f>
        <v>3.6003802627941395E-2</v>
      </c>
      <c r="J95" s="255">
        <v>1504.65</v>
      </c>
      <c r="K95" s="255">
        <v>1625.88</v>
      </c>
      <c r="M95" s="231">
        <f t="shared" ref="M95:M101" si="17">IFERROR(G95/G$198,0)</f>
        <v>12.156833457804332</v>
      </c>
      <c r="N95" s="237">
        <f>SUMMARY!M95</f>
        <v>5.9213296908424509</v>
      </c>
    </row>
    <row r="96" spans="1:16" s="41" customFormat="1">
      <c r="A96" s="127" t="s">
        <v>202</v>
      </c>
      <c r="B96" s="113" t="s">
        <v>23</v>
      </c>
      <c r="C96" s="267">
        <f>'[5]Sch C'!D94</f>
        <v>0</v>
      </c>
      <c r="D96" s="267">
        <f>'[5]Sch C'!F94</f>
        <v>0</v>
      </c>
      <c r="E96" s="253">
        <f t="shared" si="14"/>
        <v>0</v>
      </c>
      <c r="F96" s="177"/>
      <c r="G96" s="177">
        <f t="shared" si="15"/>
        <v>0</v>
      </c>
      <c r="H96" s="175">
        <f t="shared" si="16"/>
        <v>0</v>
      </c>
      <c r="J96" s="133"/>
      <c r="K96" s="133"/>
      <c r="M96" s="231">
        <f t="shared" si="17"/>
        <v>0</v>
      </c>
      <c r="N96" s="237">
        <f>SUMMARY!M96</f>
        <v>1.0135787700007721</v>
      </c>
    </row>
    <row r="97" spans="1:16" s="41" customFormat="1">
      <c r="A97" s="40">
        <v>310</v>
      </c>
      <c r="B97" s="113" t="s">
        <v>77</v>
      </c>
      <c r="C97" s="267">
        <f>'[5]Sch C'!D95</f>
        <v>2490</v>
      </c>
      <c r="D97" s="267">
        <f>'[5]Sch C'!F95</f>
        <v>0</v>
      </c>
      <c r="E97" s="253">
        <f t="shared" si="14"/>
        <v>2490</v>
      </c>
      <c r="F97" s="177"/>
      <c r="G97" s="177">
        <f t="shared" si="15"/>
        <v>2490</v>
      </c>
      <c r="H97" s="175">
        <f t="shared" si="16"/>
        <v>5.507400696865344E-3</v>
      </c>
      <c r="J97" s="133"/>
      <c r="K97" s="133"/>
      <c r="M97" s="231">
        <f t="shared" si="17"/>
        <v>1.859596713965646</v>
      </c>
      <c r="N97" s="237">
        <f>SUMMARY!M97</f>
        <v>0.32210610457854744</v>
      </c>
    </row>
    <row r="98" spans="1:16" s="41" customFormat="1">
      <c r="A98" s="40">
        <v>380</v>
      </c>
      <c r="B98" s="113" t="s">
        <v>51</v>
      </c>
      <c r="C98" s="267">
        <f>'[5]Sch C'!D96</f>
        <v>20656.05</v>
      </c>
      <c r="D98" s="267">
        <f>'[5]Sch C'!F96</f>
        <v>0</v>
      </c>
      <c r="E98" s="253">
        <f t="shared" si="14"/>
        <v>20656.05</v>
      </c>
      <c r="F98" s="177"/>
      <c r="G98" s="177">
        <f t="shared" si="15"/>
        <v>20656.05</v>
      </c>
      <c r="H98" s="175">
        <f t="shared" si="16"/>
        <v>4.5687206491761202E-2</v>
      </c>
      <c r="J98" s="133"/>
      <c r="K98" s="133"/>
      <c r="M98" s="231">
        <f t="shared" si="17"/>
        <v>15.426474981329349</v>
      </c>
      <c r="N98" s="237">
        <f>SUMMARY!M98</f>
        <v>6.8555198724674016</v>
      </c>
    </row>
    <row r="99" spans="1:16" s="41" customFormat="1">
      <c r="A99" s="40">
        <v>390</v>
      </c>
      <c r="B99" s="113" t="s">
        <v>52</v>
      </c>
      <c r="C99" s="267">
        <f>'[5]Sch C'!D97</f>
        <v>1205.77</v>
      </c>
      <c r="D99" s="267">
        <f>'[5]Sch C'!F97</f>
        <v>0</v>
      </c>
      <c r="E99" s="253">
        <f t="shared" si="14"/>
        <v>1205.77</v>
      </c>
      <c r="F99" s="177"/>
      <c r="G99" s="177">
        <f t="shared" si="15"/>
        <v>1205.77</v>
      </c>
      <c r="H99" s="175">
        <f t="shared" si="16"/>
        <v>2.6669311398631831E-3</v>
      </c>
      <c r="J99" s="133"/>
      <c r="K99" s="133"/>
      <c r="M99" s="231">
        <f t="shared" si="17"/>
        <v>0.90050037341299471</v>
      </c>
      <c r="N99" s="237">
        <f>SUMMARY!M99</f>
        <v>0.63233432797859923</v>
      </c>
    </row>
    <row r="100" spans="1:16" s="41" customFormat="1">
      <c r="A100" s="40">
        <v>490</v>
      </c>
      <c r="B100" s="113" t="s">
        <v>301</v>
      </c>
      <c r="C100" s="267">
        <f>'[5]Sch C'!D98</f>
        <v>0</v>
      </c>
      <c r="D100" s="267">
        <f>'[5]Sch C'!F98</f>
        <v>0</v>
      </c>
      <c r="E100" s="253">
        <f t="shared" si="14"/>
        <v>0</v>
      </c>
      <c r="F100" s="177"/>
      <c r="G100" s="177">
        <f t="shared" si="15"/>
        <v>0</v>
      </c>
      <c r="H100" s="175">
        <f t="shared" si="16"/>
        <v>0</v>
      </c>
      <c r="J100" s="133"/>
      <c r="K100" s="133"/>
      <c r="M100" s="231">
        <f t="shared" si="17"/>
        <v>0</v>
      </c>
      <c r="N100" s="237">
        <f>SUMMARY!M100</f>
        <v>2.6342203389060719E-2</v>
      </c>
    </row>
    <row r="101" spans="1:16" s="41" customFormat="1">
      <c r="A101" s="40"/>
      <c r="B101" s="113" t="s">
        <v>54</v>
      </c>
      <c r="C101" s="267">
        <f>SUM(C95:C100)</f>
        <v>40629.82</v>
      </c>
      <c r="D101" s="267">
        <f>SUM(D95:D100)</f>
        <v>0</v>
      </c>
      <c r="E101" s="177">
        <f>SUM(E95:E100)</f>
        <v>40629.82</v>
      </c>
      <c r="F101" s="177">
        <f>SUM(F95:F100)</f>
        <v>0</v>
      </c>
      <c r="G101" s="177">
        <f t="shared" si="15"/>
        <v>40629.82</v>
      </c>
      <c r="H101" s="175">
        <f t="shared" si="16"/>
        <v>8.9865340956431117E-2</v>
      </c>
      <c r="J101" s="133"/>
      <c r="K101" s="133"/>
      <c r="M101" s="231">
        <f t="shared" si="17"/>
        <v>30.343405526512324</v>
      </c>
      <c r="N101" s="237">
        <f>SUMMARY!M101</f>
        <v>14.771210969256831</v>
      </c>
      <c r="O101" s="232">
        <f>M101/N101-1</f>
        <v>1.0542259933641014</v>
      </c>
      <c r="P101" s="172">
        <f>IF(O101&gt;=0.2,0.9,0)</f>
        <v>0.9</v>
      </c>
    </row>
    <row r="102" spans="1:16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6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6" s="41" customFormat="1">
      <c r="A104" s="127" t="s">
        <v>201</v>
      </c>
      <c r="B104" s="113" t="s">
        <v>40</v>
      </c>
      <c r="C104" s="267">
        <f>'[5]Sch C'!D102</f>
        <v>1800.22</v>
      </c>
      <c r="D104" s="267">
        <f>'[5]Sch C'!F102</f>
        <v>0</v>
      </c>
      <c r="E104" s="253">
        <f t="shared" ref="E104:E109" si="18">SUM(C104:D104)</f>
        <v>1800.22</v>
      </c>
      <c r="F104" s="174"/>
      <c r="G104" s="174">
        <f t="shared" ref="G104:G110" si="19">IF(ISERROR(E104+F104),"",(E104+F104))</f>
        <v>1800.22</v>
      </c>
      <c r="H104" s="175">
        <f t="shared" ref="H104:H110" si="20">IF(ISERROR(G104/$G$183),"",(G104/$G$183))</f>
        <v>3.9817401134582047E-3</v>
      </c>
      <c r="J104" s="255">
        <v>168.78</v>
      </c>
      <c r="K104" s="255">
        <v>194.76</v>
      </c>
      <c r="M104" s="231">
        <f t="shared" ref="M104:M110" si="21">IFERROR(G104/G$198,0)</f>
        <v>1.3444510828976848</v>
      </c>
      <c r="N104" s="237">
        <f>SUMMARY!M104</f>
        <v>1.8769967617256869</v>
      </c>
    </row>
    <row r="105" spans="1:16" s="41" customFormat="1">
      <c r="A105" s="127" t="s">
        <v>202</v>
      </c>
      <c r="B105" s="113" t="s">
        <v>23</v>
      </c>
      <c r="C105" s="267">
        <f>'[5]Sch C'!D103</f>
        <v>0</v>
      </c>
      <c r="D105" s="267">
        <f>'[5]Sch C'!F103</f>
        <v>0</v>
      </c>
      <c r="E105" s="253">
        <f t="shared" si="18"/>
        <v>0</v>
      </c>
      <c r="F105" s="177"/>
      <c r="G105" s="177">
        <f t="shared" si="19"/>
        <v>0</v>
      </c>
      <c r="H105" s="175">
        <f t="shared" si="20"/>
        <v>0</v>
      </c>
      <c r="J105" s="133"/>
      <c r="K105" s="133"/>
      <c r="M105" s="231">
        <f t="shared" si="21"/>
        <v>0</v>
      </c>
      <c r="N105" s="237">
        <f>SUMMARY!M105</f>
        <v>0.30704885570376833</v>
      </c>
    </row>
    <row r="106" spans="1:16" s="41" customFormat="1">
      <c r="A106" s="40">
        <v>110</v>
      </c>
      <c r="B106" s="113" t="s">
        <v>43</v>
      </c>
      <c r="C106" s="267">
        <f>'[5]Sch C'!D104</f>
        <v>504.71</v>
      </c>
      <c r="D106" s="267">
        <f>'[5]Sch C'!F104</f>
        <v>0</v>
      </c>
      <c r="E106" s="253">
        <f t="shared" si="18"/>
        <v>504.71</v>
      </c>
      <c r="F106" s="177"/>
      <c r="G106" s="177">
        <f t="shared" si="19"/>
        <v>504.71</v>
      </c>
      <c r="H106" s="175">
        <f t="shared" si="20"/>
        <v>1.1163213677569911E-3</v>
      </c>
      <c r="J106" s="133"/>
      <c r="K106" s="133"/>
      <c r="M106" s="231">
        <f t="shared" si="21"/>
        <v>0.37693054518297237</v>
      </c>
      <c r="N106" s="237">
        <f>SUMMARY!M106</f>
        <v>0.11829334314353321</v>
      </c>
    </row>
    <row r="107" spans="1:16" s="41" customFormat="1">
      <c r="A107" s="40">
        <v>310</v>
      </c>
      <c r="B107" s="113" t="s">
        <v>77</v>
      </c>
      <c r="C107" s="267">
        <f>'[5]Sch C'!D105</f>
        <v>0</v>
      </c>
      <c r="D107" s="267">
        <f>'[5]Sch C'!F105</f>
        <v>0</v>
      </c>
      <c r="E107" s="253">
        <f t="shared" si="18"/>
        <v>0</v>
      </c>
      <c r="F107" s="177"/>
      <c r="G107" s="177">
        <f t="shared" si="19"/>
        <v>0</v>
      </c>
      <c r="H107" s="175">
        <f t="shared" si="20"/>
        <v>0</v>
      </c>
      <c r="J107" s="133"/>
      <c r="K107" s="133"/>
      <c r="M107" s="231">
        <f t="shared" si="21"/>
        <v>0</v>
      </c>
      <c r="N107" s="237">
        <f>SUMMARY!M107</f>
        <v>6.4038804790647608E-4</v>
      </c>
    </row>
    <row r="108" spans="1:16" s="41" customFormat="1">
      <c r="A108" s="40">
        <v>410</v>
      </c>
      <c r="B108" s="113" t="s">
        <v>56</v>
      </c>
      <c r="C108" s="267">
        <f>'[5]Sch C'!D106</f>
        <v>296.06</v>
      </c>
      <c r="D108" s="267">
        <f>'[5]Sch C'!F106</f>
        <v>0</v>
      </c>
      <c r="E108" s="253">
        <f t="shared" si="18"/>
        <v>296.06</v>
      </c>
      <c r="F108" s="177"/>
      <c r="G108" s="177">
        <f t="shared" si="19"/>
        <v>296.06</v>
      </c>
      <c r="H108" s="175">
        <f t="shared" si="20"/>
        <v>6.5482773104978069E-4</v>
      </c>
      <c r="J108" s="133"/>
      <c r="K108" s="133"/>
      <c r="M108" s="231">
        <f t="shared" si="21"/>
        <v>0.22110530246452575</v>
      </c>
      <c r="N108" s="237">
        <f>SUMMARY!M108</f>
        <v>0.1609415521007907</v>
      </c>
    </row>
    <row r="109" spans="1:16" s="41" customFormat="1">
      <c r="A109" s="40">
        <v>490</v>
      </c>
      <c r="B109" s="113" t="s">
        <v>301</v>
      </c>
      <c r="C109" s="267">
        <f>'[5]Sch C'!D107</f>
        <v>0</v>
      </c>
      <c r="D109" s="267">
        <f>'[5]Sch C'!F107</f>
        <v>0</v>
      </c>
      <c r="E109" s="253">
        <f t="shared" si="18"/>
        <v>0</v>
      </c>
      <c r="F109" s="177"/>
      <c r="G109" s="177">
        <f t="shared" si="19"/>
        <v>0</v>
      </c>
      <c r="H109" s="175">
        <f t="shared" si="20"/>
        <v>0</v>
      </c>
      <c r="J109" s="133"/>
      <c r="K109" s="133"/>
      <c r="M109" s="231">
        <f t="shared" si="21"/>
        <v>0</v>
      </c>
      <c r="N109" s="237">
        <f>SUMMARY!M109</f>
        <v>0</v>
      </c>
    </row>
    <row r="110" spans="1:16" s="41" customFormat="1">
      <c r="A110" s="40"/>
      <c r="B110" s="113" t="s">
        <v>58</v>
      </c>
      <c r="C110" s="267">
        <f>SUM(C104:C109)</f>
        <v>2600.9899999999998</v>
      </c>
      <c r="D110" s="267">
        <f>SUM(D104:D109)</f>
        <v>0</v>
      </c>
      <c r="E110" s="177">
        <f>SUM(E104:E109)</f>
        <v>2600.9899999999998</v>
      </c>
      <c r="F110" s="177">
        <f>SUM(F104:F109)</f>
        <v>0</v>
      </c>
      <c r="G110" s="177">
        <f t="shared" si="19"/>
        <v>2600.9899999999998</v>
      </c>
      <c r="H110" s="175">
        <f t="shared" si="20"/>
        <v>5.7528892122649762E-3</v>
      </c>
      <c r="J110" s="133"/>
      <c r="K110" s="133"/>
      <c r="M110" s="231">
        <f t="shared" si="21"/>
        <v>1.9424869305451828</v>
      </c>
      <c r="N110" s="237">
        <f>SUMMARY!M110</f>
        <v>2.4639209007216856</v>
      </c>
      <c r="O110" s="232">
        <f>M110/N110-1</f>
        <v>-0.21162772312364986</v>
      </c>
      <c r="P110" s="172">
        <f>IF(O110&gt;=0.2,0.2,0)</f>
        <v>0</v>
      </c>
    </row>
    <row r="111" spans="1:16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6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6" s="41" customFormat="1">
      <c r="A113" s="127" t="s">
        <v>201</v>
      </c>
      <c r="B113" s="113" t="s">
        <v>40</v>
      </c>
      <c r="C113" s="267">
        <f>'[5]Sch C'!D121</f>
        <v>0</v>
      </c>
      <c r="D113" s="267">
        <f>'[5]Sch C'!F121</f>
        <v>0</v>
      </c>
      <c r="E113" s="253">
        <f t="shared" ref="E113:E117" si="22">SUM(C113:D113)</f>
        <v>0</v>
      </c>
      <c r="F113" s="174"/>
      <c r="G113" s="174">
        <f t="shared" ref="G113:G118" si="23">IF(ISERROR(E113+F113),"",(E113+F113))</f>
        <v>0</v>
      </c>
      <c r="H113" s="175">
        <f t="shared" ref="H113:H118" si="24">IF(ISERROR(G113/$G$183),"",(G113/$G$183))</f>
        <v>0</v>
      </c>
      <c r="J113" s="255">
        <v>0</v>
      </c>
      <c r="K113" s="255">
        <v>0</v>
      </c>
      <c r="M113" s="231">
        <f t="shared" ref="M113:M118" si="25">IFERROR(G113/G$198,0)</f>
        <v>0</v>
      </c>
      <c r="N113" s="237">
        <f>SUMMARY!M113</f>
        <v>1.9805243461002184</v>
      </c>
    </row>
    <row r="114" spans="1:16" s="41" customFormat="1">
      <c r="A114" s="127" t="s">
        <v>202</v>
      </c>
      <c r="B114" s="113" t="s">
        <v>225</v>
      </c>
      <c r="C114" s="267">
        <f>'[5]Sch C'!D122</f>
        <v>0</v>
      </c>
      <c r="D114" s="267">
        <f>'[5]Sch C'!F122</f>
        <v>0</v>
      </c>
      <c r="E114" s="253">
        <f t="shared" si="22"/>
        <v>0</v>
      </c>
      <c r="F114" s="177"/>
      <c r="G114" s="177">
        <f t="shared" si="23"/>
        <v>0</v>
      </c>
      <c r="H114" s="175">
        <f t="shared" si="24"/>
        <v>0</v>
      </c>
      <c r="J114" s="133"/>
      <c r="K114" s="133"/>
      <c r="M114" s="231">
        <f t="shared" si="25"/>
        <v>0</v>
      </c>
      <c r="N114" s="237">
        <f>SUMMARY!M114</f>
        <v>0.43739720863479259</v>
      </c>
    </row>
    <row r="115" spans="1:16" s="41" customFormat="1">
      <c r="A115" s="127" t="s">
        <v>209</v>
      </c>
      <c r="B115" s="113" t="s">
        <v>43</v>
      </c>
      <c r="C115" s="267">
        <f>'[5]Sch C'!D123</f>
        <v>110.78</v>
      </c>
      <c r="D115" s="267">
        <f>'[5]Sch C'!F123</f>
        <v>0</v>
      </c>
      <c r="E115" s="253">
        <f t="shared" si="22"/>
        <v>110.78</v>
      </c>
      <c r="F115" s="177"/>
      <c r="G115" s="177">
        <f t="shared" si="23"/>
        <v>110.78</v>
      </c>
      <c r="H115" s="175">
        <f t="shared" si="24"/>
        <v>2.450240358227883E-4</v>
      </c>
      <c r="J115" s="133"/>
      <c r="K115" s="133"/>
      <c r="M115" s="231">
        <f t="shared" si="25"/>
        <v>8.2733383121732632E-2</v>
      </c>
      <c r="N115" s="237">
        <f>SUMMARY!M115</f>
        <v>0.9707691469213684</v>
      </c>
    </row>
    <row r="116" spans="1:16" s="41" customFormat="1">
      <c r="A116" s="40">
        <v>310</v>
      </c>
      <c r="B116" s="113" t="s">
        <v>57</v>
      </c>
      <c r="C116" s="267">
        <f>'[5]Sch C'!D124</f>
        <v>0</v>
      </c>
      <c r="D116" s="267">
        <f>'[5]Sch C'!F124</f>
        <v>0</v>
      </c>
      <c r="E116" s="253">
        <f t="shared" si="22"/>
        <v>0</v>
      </c>
      <c r="F116" s="177"/>
      <c r="G116" s="177">
        <f t="shared" si="23"/>
        <v>0</v>
      </c>
      <c r="H116" s="175">
        <f t="shared" si="24"/>
        <v>0</v>
      </c>
      <c r="J116" s="133"/>
      <c r="K116" s="133"/>
      <c r="M116" s="231">
        <f t="shared" si="25"/>
        <v>0</v>
      </c>
      <c r="N116" s="237">
        <f>SUMMARY!M116</f>
        <v>4.2074857275216981E-2</v>
      </c>
    </row>
    <row r="117" spans="1:16" s="41" customFormat="1">
      <c r="A117" s="40">
        <v>490</v>
      </c>
      <c r="B117" s="113" t="s">
        <v>301</v>
      </c>
      <c r="C117" s="267">
        <f>'[5]Sch C'!D125</f>
        <v>0</v>
      </c>
      <c r="D117" s="267">
        <f>'[5]Sch C'!F125</f>
        <v>0</v>
      </c>
      <c r="E117" s="253">
        <f t="shared" si="22"/>
        <v>0</v>
      </c>
      <c r="F117" s="177"/>
      <c r="G117" s="177">
        <f t="shared" si="23"/>
        <v>0</v>
      </c>
      <c r="H117" s="175">
        <f t="shared" si="24"/>
        <v>0</v>
      </c>
      <c r="J117" s="133"/>
      <c r="K117" s="133"/>
      <c r="M117" s="231">
        <f t="shared" si="25"/>
        <v>0</v>
      </c>
      <c r="N117" s="237">
        <f>SUMMARY!M117</f>
        <v>1.2489837813778788E-3</v>
      </c>
    </row>
    <row r="118" spans="1:16" s="41" customFormat="1">
      <c r="A118" s="40"/>
      <c r="B118" s="113" t="s">
        <v>60</v>
      </c>
      <c r="C118" s="267">
        <f>SUM(C113:C117)</f>
        <v>110.78</v>
      </c>
      <c r="D118" s="267">
        <f>SUM(D113:D117)</f>
        <v>0</v>
      </c>
      <c r="E118" s="177">
        <f>SUM(E113:E117)</f>
        <v>110.78</v>
      </c>
      <c r="F118" s="177">
        <f>SUM(F113:F117)</f>
        <v>0</v>
      </c>
      <c r="G118" s="177">
        <f t="shared" si="23"/>
        <v>110.78</v>
      </c>
      <c r="H118" s="175">
        <f t="shared" si="24"/>
        <v>2.450240358227883E-4</v>
      </c>
      <c r="J118" s="133"/>
      <c r="K118" s="133"/>
      <c r="M118" s="231">
        <f t="shared" si="25"/>
        <v>8.2733383121732632E-2</v>
      </c>
      <c r="N118" s="237">
        <f>SUMMARY!M118</f>
        <v>3.4320145427129747</v>
      </c>
      <c r="O118" s="232">
        <f>M118/N118-1</f>
        <v>-0.97589363853442979</v>
      </c>
      <c r="P118" s="172">
        <f>IF(O118&gt;=0.2,0.2,0)</f>
        <v>0</v>
      </c>
    </row>
    <row r="119" spans="1:16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6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6" s="41" customFormat="1">
      <c r="A121" s="127" t="s">
        <v>201</v>
      </c>
      <c r="B121" s="113" t="s">
        <v>227</v>
      </c>
      <c r="C121" s="267">
        <f>'[5]Sch C'!D129</f>
        <v>0</v>
      </c>
      <c r="D121" s="267">
        <f>'[5]Sch C'!F129</f>
        <v>0</v>
      </c>
      <c r="E121" s="253">
        <f t="shared" ref="E121:E131" si="26">SUM(C121:D121)</f>
        <v>0</v>
      </c>
      <c r="F121" s="174"/>
      <c r="G121" s="174">
        <f>IF(ISERROR(E121+F121),"",(E121+F121))</f>
        <v>0</v>
      </c>
      <c r="H121" s="175">
        <f>IF(ISERROR(G121/$G$183),"",(G121/$G$183))</f>
        <v>0</v>
      </c>
      <c r="J121" s="255">
        <v>0</v>
      </c>
      <c r="K121" s="255">
        <v>0</v>
      </c>
      <c r="M121" s="231">
        <f t="shared" ref="M121:M131" si="27">IFERROR(G121/G$198,0)</f>
        <v>0</v>
      </c>
      <c r="N121" s="237">
        <f>SUMMARY!M121</f>
        <v>4.5535256314180739</v>
      </c>
    </row>
    <row r="122" spans="1:16" s="41" customFormat="1">
      <c r="A122" s="127" t="s">
        <v>228</v>
      </c>
      <c r="B122" s="113" t="s">
        <v>229</v>
      </c>
      <c r="C122" s="267">
        <f>'[5]Sch C'!D130</f>
        <v>0</v>
      </c>
      <c r="D122" s="267">
        <f>'[5]Sch C'!F130</f>
        <v>0</v>
      </c>
      <c r="E122" s="253">
        <f t="shared" si="26"/>
        <v>0</v>
      </c>
      <c r="F122" s="174"/>
      <c r="G122" s="174">
        <f t="shared" ref="G122:G131" si="28">IF(ISERROR(E122+F122),"",(E122+F122))</f>
        <v>0</v>
      </c>
      <c r="H122" s="175">
        <f t="shared" ref="H122:H131" si="29">IF(ISERROR(G122/$G$183),"",(G122/$G$183))</f>
        <v>0</v>
      </c>
      <c r="J122" s="133"/>
      <c r="K122" s="133"/>
      <c r="M122" s="231">
        <f t="shared" si="27"/>
        <v>0</v>
      </c>
      <c r="N122" s="237">
        <f>SUMMARY!M122</f>
        <v>0.37552059914887431</v>
      </c>
    </row>
    <row r="123" spans="1:16" s="41" customFormat="1">
      <c r="A123" s="127" t="s">
        <v>202</v>
      </c>
      <c r="B123" s="113" t="s">
        <v>230</v>
      </c>
      <c r="C123" s="267">
        <f>'[5]Sch C'!D131</f>
        <v>195500.31</v>
      </c>
      <c r="D123" s="267">
        <f>'[5]Sch C'!F131</f>
        <v>0</v>
      </c>
      <c r="E123" s="253">
        <f t="shared" si="26"/>
        <v>195500.31</v>
      </c>
      <c r="F123" s="174"/>
      <c r="G123" s="174">
        <f t="shared" si="28"/>
        <v>195500.31</v>
      </c>
      <c r="H123" s="175">
        <f t="shared" si="29"/>
        <v>0.43240905362706455</v>
      </c>
      <c r="J123" s="255">
        <v>13735.16</v>
      </c>
      <c r="K123" s="255">
        <v>14459.7</v>
      </c>
      <c r="M123" s="231">
        <f t="shared" si="27"/>
        <v>146.00471247199403</v>
      </c>
      <c r="N123" s="237">
        <f>SUMMARY!M123</f>
        <v>20.426397522016178</v>
      </c>
    </row>
    <row r="124" spans="1:16" s="41" customFormat="1">
      <c r="A124" s="127" t="s">
        <v>231</v>
      </c>
      <c r="B124" s="113" t="s">
        <v>232</v>
      </c>
      <c r="C124" s="267">
        <f>'[5]Sch C'!D132</f>
        <v>0</v>
      </c>
      <c r="D124" s="267">
        <f>'[5]Sch C'!F132</f>
        <v>0</v>
      </c>
      <c r="E124" s="253">
        <f t="shared" si="26"/>
        <v>0</v>
      </c>
      <c r="F124" s="174"/>
      <c r="G124" s="174">
        <f t="shared" si="28"/>
        <v>0</v>
      </c>
      <c r="H124" s="175">
        <f t="shared" si="29"/>
        <v>0</v>
      </c>
      <c r="J124" s="133"/>
      <c r="K124" s="133"/>
      <c r="M124" s="231">
        <f t="shared" si="27"/>
        <v>0</v>
      </c>
      <c r="N124" s="237">
        <f>SUMMARY!M124</f>
        <v>3.7333012685133462</v>
      </c>
    </row>
    <row r="125" spans="1:16" s="41" customFormat="1">
      <c r="A125" s="127" t="s">
        <v>149</v>
      </c>
      <c r="B125" s="113" t="s">
        <v>150</v>
      </c>
      <c r="C125" s="267">
        <f>'[5]Sch C'!D133</f>
        <v>0</v>
      </c>
      <c r="D125" s="267">
        <f>'[5]Sch C'!F133</f>
        <v>0</v>
      </c>
      <c r="E125" s="253">
        <f t="shared" si="26"/>
        <v>0</v>
      </c>
      <c r="F125" s="174"/>
      <c r="G125" s="174">
        <f t="shared" si="28"/>
        <v>0</v>
      </c>
      <c r="H125" s="175">
        <f t="shared" si="29"/>
        <v>0</v>
      </c>
      <c r="J125" s="255">
        <v>0</v>
      </c>
      <c r="K125" s="255">
        <v>0</v>
      </c>
      <c r="M125" s="231">
        <f t="shared" si="27"/>
        <v>0</v>
      </c>
      <c r="N125" s="237">
        <f>SUMMARY!M125</f>
        <v>0.23602473442063049</v>
      </c>
    </row>
    <row r="126" spans="1:16" s="41" customFormat="1">
      <c r="A126" s="40">
        <v>110</v>
      </c>
      <c r="B126" s="41" t="s">
        <v>69</v>
      </c>
      <c r="C126" s="267">
        <f>'[5]Sch C'!D134</f>
        <v>886.98</v>
      </c>
      <c r="D126" s="267">
        <f>'[5]Sch C'!F134</f>
        <v>0</v>
      </c>
      <c r="E126" s="253">
        <f t="shared" si="26"/>
        <v>886.98</v>
      </c>
      <c r="F126" s="174"/>
      <c r="G126" s="174">
        <f t="shared" si="28"/>
        <v>886.98</v>
      </c>
      <c r="H126" s="175">
        <f t="shared" si="29"/>
        <v>1.9618290241388042E-3</v>
      </c>
      <c r="J126" s="133"/>
      <c r="K126" s="133"/>
      <c r="M126" s="231">
        <f t="shared" si="27"/>
        <v>0.66241971620612394</v>
      </c>
      <c r="N126" s="237">
        <f>SUMMARY!M126</f>
        <v>1.7813900962398777</v>
      </c>
    </row>
    <row r="127" spans="1:16" s="41" customFormat="1">
      <c r="A127" s="40">
        <v>111</v>
      </c>
      <c r="B127" s="113" t="s">
        <v>107</v>
      </c>
      <c r="C127" s="267">
        <f>'[5]Sch C'!D135</f>
        <v>0</v>
      </c>
      <c r="D127" s="267">
        <f>'[5]Sch C'!F135</f>
        <v>0</v>
      </c>
      <c r="E127" s="253">
        <f t="shared" si="26"/>
        <v>0</v>
      </c>
      <c r="F127" s="174"/>
      <c r="G127" s="174">
        <f t="shared" si="28"/>
        <v>0</v>
      </c>
      <c r="H127" s="175">
        <f t="shared" si="29"/>
        <v>0</v>
      </c>
      <c r="J127" s="133"/>
      <c r="K127" s="133"/>
      <c r="M127" s="231">
        <f t="shared" si="27"/>
        <v>0</v>
      </c>
      <c r="N127" s="237">
        <f>SUMMARY!M127</f>
        <v>1.0927472647255188E-2</v>
      </c>
    </row>
    <row r="128" spans="1:16" s="41" customFormat="1">
      <c r="A128" s="40">
        <v>230</v>
      </c>
      <c r="B128" s="113" t="s">
        <v>233</v>
      </c>
      <c r="C128" s="267">
        <f>'[5]Sch C'!D136</f>
        <v>616.96</v>
      </c>
      <c r="D128" s="267">
        <f>'[5]Sch C'!F136</f>
        <v>0</v>
      </c>
      <c r="E128" s="253">
        <f t="shared" si="26"/>
        <v>616.96</v>
      </c>
      <c r="F128" s="174"/>
      <c r="G128" s="174">
        <f t="shared" si="28"/>
        <v>616.96</v>
      </c>
      <c r="H128" s="175">
        <f t="shared" si="29"/>
        <v>1.364596760617688E-3</v>
      </c>
      <c r="J128" s="133"/>
      <c r="K128" s="133"/>
      <c r="M128" s="231">
        <f t="shared" si="27"/>
        <v>0.46076176250933537</v>
      </c>
      <c r="N128" s="237">
        <f>SUMMARY!M128</f>
        <v>2.802083759123259E-3</v>
      </c>
    </row>
    <row r="129" spans="1:16" s="41" customFormat="1">
      <c r="A129" s="40">
        <v>310</v>
      </c>
      <c r="B129" s="113" t="s">
        <v>77</v>
      </c>
      <c r="C129" s="267">
        <f>'[5]Sch C'!D137</f>
        <v>0</v>
      </c>
      <c r="D129" s="267">
        <f>'[5]Sch C'!F137</f>
        <v>0</v>
      </c>
      <c r="E129" s="253">
        <f t="shared" si="26"/>
        <v>0</v>
      </c>
      <c r="F129" s="174"/>
      <c r="G129" s="174">
        <f t="shared" si="28"/>
        <v>0</v>
      </c>
      <c r="H129" s="175">
        <f t="shared" si="29"/>
        <v>0</v>
      </c>
      <c r="J129" s="133"/>
      <c r="K129" s="133"/>
      <c r="M129" s="231">
        <f t="shared" si="27"/>
        <v>0</v>
      </c>
      <c r="N129" s="237">
        <f>SUMMARY!M129</f>
        <v>1.5442435472956095</v>
      </c>
    </row>
    <row r="130" spans="1:16" s="41" customFormat="1">
      <c r="A130" s="40">
        <v>330</v>
      </c>
      <c r="B130" s="113" t="s">
        <v>311</v>
      </c>
      <c r="C130" s="267">
        <f>'[5]Sch C'!D138</f>
        <v>0</v>
      </c>
      <c r="D130" s="267">
        <f>'[5]Sch C'!F138</f>
        <v>0</v>
      </c>
      <c r="E130" s="253">
        <f t="shared" si="26"/>
        <v>0</v>
      </c>
      <c r="F130" s="174"/>
      <c r="G130" s="174">
        <f t="shared" si="28"/>
        <v>0</v>
      </c>
      <c r="H130" s="175">
        <f t="shared" si="29"/>
        <v>0</v>
      </c>
      <c r="J130" s="133"/>
      <c r="K130" s="133"/>
      <c r="M130" s="231">
        <f t="shared" si="27"/>
        <v>0</v>
      </c>
      <c r="N130" s="237">
        <f>SUMMARY!M130</f>
        <v>9.9918702510230314E-2</v>
      </c>
    </row>
    <row r="131" spans="1:16" s="41" customFormat="1">
      <c r="A131" s="40">
        <v>390</v>
      </c>
      <c r="B131" s="113" t="s">
        <v>70</v>
      </c>
      <c r="C131" s="267">
        <f>'[5]Sch C'!D139</f>
        <v>0</v>
      </c>
      <c r="D131" s="267">
        <f>'[5]Sch C'!F139</f>
        <v>0</v>
      </c>
      <c r="E131" s="253">
        <f t="shared" si="26"/>
        <v>0</v>
      </c>
      <c r="F131" s="174">
        <v>0</v>
      </c>
      <c r="G131" s="174">
        <f t="shared" si="28"/>
        <v>0</v>
      </c>
      <c r="H131" s="175">
        <f t="shared" si="29"/>
        <v>0</v>
      </c>
      <c r="J131" s="133"/>
      <c r="K131" s="133"/>
      <c r="M131" s="231">
        <f t="shared" si="27"/>
        <v>0</v>
      </c>
      <c r="N131" s="237">
        <f>SUMMARY!M131</f>
        <v>3.731441236448526E-2</v>
      </c>
    </row>
    <row r="132" spans="1:16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6" s="41" customFormat="1">
      <c r="A133" s="40" t="s">
        <v>325</v>
      </c>
      <c r="B133" s="40" t="s">
        <v>235</v>
      </c>
      <c r="C133" s="267">
        <f>'[5]Sch C'!D141</f>
        <v>0</v>
      </c>
      <c r="D133" s="267">
        <f>'[5]Sch C'!F141</f>
        <v>0</v>
      </c>
      <c r="E133" s="253">
        <f t="shared" ref="E133:E138" si="30">SUM(C133:D133)</f>
        <v>0</v>
      </c>
      <c r="F133" s="177"/>
      <c r="G133" s="177">
        <f>IF(ISERROR(E133+F133)," ",(E133+F133))</f>
        <v>0</v>
      </c>
      <c r="H133" s="175">
        <f t="shared" ref="H133:H139" si="31">IF(ISERROR(G133/$G$183),"",(G133/$G$183))</f>
        <v>0</v>
      </c>
      <c r="J133" s="133"/>
      <c r="K133" s="133"/>
      <c r="M133" s="231">
        <f t="shared" ref="M133:M139" si="32">IFERROR(G133/G$198,0)</f>
        <v>0</v>
      </c>
      <c r="N133" s="237">
        <f>SUMMARY!M133</f>
        <v>0</v>
      </c>
    </row>
    <row r="134" spans="1:16" s="41" customFormat="1">
      <c r="A134" s="40" t="s">
        <v>326</v>
      </c>
      <c r="B134" s="40" t="s">
        <v>236</v>
      </c>
      <c r="C134" s="267">
        <f>'[5]Sch C'!D142</f>
        <v>0</v>
      </c>
      <c r="D134" s="267">
        <f>'[5]Sch C'!F142</f>
        <v>0</v>
      </c>
      <c r="E134" s="253">
        <f t="shared" si="30"/>
        <v>0</v>
      </c>
      <c r="F134" s="177"/>
      <c r="G134" s="177">
        <f t="shared" ref="G134:G139" si="33">IF(ISERROR(E134+F134),"",(E134+F134))</f>
        <v>0</v>
      </c>
      <c r="H134" s="175">
        <f t="shared" si="31"/>
        <v>0</v>
      </c>
      <c r="J134" s="133"/>
      <c r="K134" s="133"/>
      <c r="M134" s="231">
        <f t="shared" si="32"/>
        <v>0</v>
      </c>
      <c r="N134" s="237">
        <f>SUMMARY!M134</f>
        <v>0</v>
      </c>
    </row>
    <row r="135" spans="1:16" s="41" customFormat="1">
      <c r="A135" s="40" t="s">
        <v>327</v>
      </c>
      <c r="B135" s="40" t="s">
        <v>237</v>
      </c>
      <c r="C135" s="267">
        <f>'[5]Sch C'!D143</f>
        <v>0</v>
      </c>
      <c r="D135" s="267">
        <f>'[5]Sch C'!F143</f>
        <v>0</v>
      </c>
      <c r="E135" s="253">
        <f t="shared" si="30"/>
        <v>0</v>
      </c>
      <c r="F135" s="177"/>
      <c r="G135" s="177">
        <f t="shared" si="33"/>
        <v>0</v>
      </c>
      <c r="H135" s="175">
        <f t="shared" si="31"/>
        <v>0</v>
      </c>
      <c r="J135" s="133"/>
      <c r="K135" s="133"/>
      <c r="M135" s="231">
        <f t="shared" si="32"/>
        <v>0</v>
      </c>
      <c r="N135" s="237">
        <f>SUMMARY!M135</f>
        <v>0</v>
      </c>
    </row>
    <row r="136" spans="1:16" s="41" customFormat="1">
      <c r="A136" s="40" t="s">
        <v>328</v>
      </c>
      <c r="B136" s="40" t="s">
        <v>238</v>
      </c>
      <c r="C136" s="267">
        <f>'[5]Sch C'!D144</f>
        <v>250</v>
      </c>
      <c r="D136" s="267">
        <f>'[5]Sch C'!F144</f>
        <v>0</v>
      </c>
      <c r="E136" s="253">
        <f t="shared" si="30"/>
        <v>250</v>
      </c>
      <c r="F136" s="177"/>
      <c r="G136" s="177">
        <f t="shared" si="33"/>
        <v>250</v>
      </c>
      <c r="H136" s="175">
        <f t="shared" si="31"/>
        <v>5.5295187719531572E-4</v>
      </c>
      <c r="J136" s="133"/>
      <c r="K136" s="133"/>
      <c r="M136" s="231">
        <f t="shared" si="32"/>
        <v>0.18670649738610903</v>
      </c>
      <c r="N136" s="237">
        <f>SUMMARY!M136</f>
        <v>1.1354398012526172E-3</v>
      </c>
    </row>
    <row r="137" spans="1:16" s="41" customFormat="1">
      <c r="A137" s="40" t="s">
        <v>351</v>
      </c>
      <c r="B137" s="40" t="s">
        <v>239</v>
      </c>
      <c r="C137" s="267">
        <f>'[5]Sch C'!D145</f>
        <v>0</v>
      </c>
      <c r="D137" s="267">
        <f>'[5]Sch C'!F145</f>
        <v>0</v>
      </c>
      <c r="E137" s="253">
        <f t="shared" si="30"/>
        <v>0</v>
      </c>
      <c r="F137" s="177"/>
      <c r="G137" s="177">
        <f t="shared" si="33"/>
        <v>0</v>
      </c>
      <c r="H137" s="175">
        <f t="shared" si="31"/>
        <v>0</v>
      </c>
      <c r="J137" s="133"/>
      <c r="K137" s="133"/>
      <c r="M137" s="231">
        <f t="shared" si="32"/>
        <v>0</v>
      </c>
      <c r="N137" s="237">
        <f>SUMMARY!M137</f>
        <v>3.7850567038636746E-3</v>
      </c>
    </row>
    <row r="138" spans="1:16" s="41" customFormat="1">
      <c r="A138" s="40">
        <v>490</v>
      </c>
      <c r="B138" s="113" t="s">
        <v>301</v>
      </c>
      <c r="C138" s="267">
        <f>'[5]Sch C'!D146</f>
        <v>0</v>
      </c>
      <c r="D138" s="267">
        <f>'[5]Sch C'!F146</f>
        <v>0</v>
      </c>
      <c r="E138" s="253">
        <f t="shared" si="30"/>
        <v>0</v>
      </c>
      <c r="F138" s="177"/>
      <c r="G138" s="177">
        <f>IF(ISERROR(E138+F138),"",(E138+F138))</f>
        <v>0</v>
      </c>
      <c r="H138" s="175">
        <f t="shared" si="31"/>
        <v>0</v>
      </c>
      <c r="J138" s="133"/>
      <c r="K138" s="133"/>
      <c r="M138" s="231">
        <f t="shared" si="32"/>
        <v>0</v>
      </c>
      <c r="N138" s="237">
        <f>SUMMARY!M138</f>
        <v>0.12069725087315321</v>
      </c>
    </row>
    <row r="139" spans="1:16" s="41" customFormat="1">
      <c r="A139" s="40"/>
      <c r="B139" s="113" t="s">
        <v>71</v>
      </c>
      <c r="C139" s="267">
        <f>SUM(C121:C138)</f>
        <v>197254.25</v>
      </c>
      <c r="D139" s="267">
        <f>SUM(D121:D138)</f>
        <v>0</v>
      </c>
      <c r="E139" s="176">
        <f>SUM(E121:E138)</f>
        <v>197254.25</v>
      </c>
      <c r="F139" s="176">
        <f>SUM(F121:F138)</f>
        <v>0</v>
      </c>
      <c r="G139" s="177">
        <f t="shared" si="33"/>
        <v>197254.25</v>
      </c>
      <c r="H139" s="175">
        <f t="shared" si="31"/>
        <v>0.4362884312890164</v>
      </c>
      <c r="J139" s="133"/>
      <c r="K139" s="133"/>
      <c r="M139" s="231">
        <f t="shared" si="32"/>
        <v>147.3146004480956</v>
      </c>
      <c r="N139" s="237">
        <f>SUMMARY!M139</f>
        <v>32.92698381771195</v>
      </c>
      <c r="O139" s="232">
        <f>M139/N139-1</f>
        <v>3.4739779769579968</v>
      </c>
      <c r="P139" s="172">
        <f>IF(O139&gt;=0.2,1.6,0)</f>
        <v>1.6</v>
      </c>
    </row>
    <row r="140" spans="1:16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6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6" s="41" customFormat="1">
      <c r="A142" s="127" t="s">
        <v>201</v>
      </c>
      <c r="B142" s="113" t="s">
        <v>73</v>
      </c>
      <c r="C142" s="267">
        <f>'[5]Sch C'!D150</f>
        <v>4750</v>
      </c>
      <c r="D142" s="267">
        <f>'[5]Sch C'!F150</f>
        <v>0</v>
      </c>
      <c r="E142" s="253">
        <f t="shared" ref="E142:E146" si="34">SUM(C142:D142)</f>
        <v>4750</v>
      </c>
      <c r="F142" s="174"/>
      <c r="G142" s="174">
        <f t="shared" ref="G142:G147" si="35">IF(ISERROR(E142+F142),"",(E142+F142))</f>
        <v>4750</v>
      </c>
      <c r="H142" s="175">
        <f t="shared" ref="H142:H147" si="36">IF(ISERROR(G142/$G$183),"",(G142/$G$183))</f>
        <v>1.0506085666710997E-2</v>
      </c>
      <c r="J142" s="255">
        <v>49.75</v>
      </c>
      <c r="K142" s="255">
        <v>62.75</v>
      </c>
      <c r="M142" s="231">
        <f t="shared" ref="M142:M147" si="37">IFERROR(G142/G$198,0)</f>
        <v>3.5474234503360718</v>
      </c>
      <c r="N142" s="237">
        <f>SUMMARY!M142</f>
        <v>3.3195038128068526</v>
      </c>
    </row>
    <row r="143" spans="1:16" s="41" customFormat="1">
      <c r="A143" s="127" t="s">
        <v>202</v>
      </c>
      <c r="B143" s="113" t="s">
        <v>23</v>
      </c>
      <c r="C143" s="267">
        <f>'[5]Sch C'!D151</f>
        <v>0</v>
      </c>
      <c r="D143" s="267">
        <f>'[5]Sch C'!F151</f>
        <v>0</v>
      </c>
      <c r="E143" s="253">
        <f t="shared" si="34"/>
        <v>0</v>
      </c>
      <c r="F143" s="177"/>
      <c r="G143" s="177">
        <f t="shared" si="35"/>
        <v>0</v>
      </c>
      <c r="H143" s="175">
        <f t="shared" si="36"/>
        <v>0</v>
      </c>
      <c r="J143" s="133"/>
      <c r="K143" s="133"/>
      <c r="M143" s="231">
        <f t="shared" si="37"/>
        <v>0</v>
      </c>
      <c r="N143" s="237">
        <f>SUMMARY!M143</f>
        <v>0.67458000081751668</v>
      </c>
    </row>
    <row r="144" spans="1:16" s="41" customFormat="1">
      <c r="A144" s="127">
        <v>110</v>
      </c>
      <c r="B144" s="113" t="s">
        <v>258</v>
      </c>
      <c r="C144" s="267">
        <f>'[5]Sch C'!D152</f>
        <v>1434.78</v>
      </c>
      <c r="D144" s="267">
        <f>'[5]Sch C'!F152</f>
        <v>0</v>
      </c>
      <c r="E144" s="253">
        <f t="shared" si="34"/>
        <v>1434.78</v>
      </c>
      <c r="F144" s="177"/>
      <c r="G144" s="177">
        <f t="shared" si="35"/>
        <v>1434.78</v>
      </c>
      <c r="H144" s="175">
        <f t="shared" si="36"/>
        <v>3.1734571774491801E-3</v>
      </c>
      <c r="J144" s="133"/>
      <c r="K144" s="133"/>
      <c r="M144" s="231">
        <f t="shared" si="37"/>
        <v>1.0715309932785662</v>
      </c>
      <c r="N144" s="237">
        <f>SUMMARY!M144</f>
        <v>0.19288769592013771</v>
      </c>
    </row>
    <row r="145" spans="1:16" s="41" customFormat="1">
      <c r="A145" s="127" t="s">
        <v>241</v>
      </c>
      <c r="B145" s="113" t="s">
        <v>77</v>
      </c>
      <c r="C145" s="267">
        <f>'[5]Sch C'!D153</f>
        <v>0</v>
      </c>
      <c r="D145" s="267">
        <f>'[5]Sch C'!F153</f>
        <v>0</v>
      </c>
      <c r="E145" s="253">
        <f t="shared" si="34"/>
        <v>0</v>
      </c>
      <c r="F145" s="177"/>
      <c r="G145" s="177">
        <f t="shared" si="35"/>
        <v>0</v>
      </c>
      <c r="H145" s="175">
        <f t="shared" si="36"/>
        <v>0</v>
      </c>
      <c r="J145" s="133"/>
      <c r="K145" s="133"/>
      <c r="M145" s="231">
        <f t="shared" si="37"/>
        <v>0</v>
      </c>
      <c r="N145" s="237">
        <f>SUMMARY!M145</f>
        <v>0.1348362014542713</v>
      </c>
    </row>
    <row r="146" spans="1:16" s="41" customFormat="1">
      <c r="A146" s="127" t="s">
        <v>242</v>
      </c>
      <c r="B146" s="113" t="s">
        <v>301</v>
      </c>
      <c r="C146" s="267">
        <f>'[5]Sch C'!D154</f>
        <v>0</v>
      </c>
      <c r="D146" s="267">
        <f>'[5]Sch C'!F154</f>
        <v>0</v>
      </c>
      <c r="E146" s="253">
        <f t="shared" si="34"/>
        <v>0</v>
      </c>
      <c r="F146" s="177"/>
      <c r="G146" s="177">
        <f t="shared" si="35"/>
        <v>0</v>
      </c>
      <c r="H146" s="175">
        <f t="shared" si="36"/>
        <v>0</v>
      </c>
      <c r="J146" s="133"/>
      <c r="K146" s="133"/>
      <c r="M146" s="231">
        <f t="shared" si="37"/>
        <v>0</v>
      </c>
      <c r="N146" s="237">
        <f>SUMMARY!M146</f>
        <v>0.22358626390346037</v>
      </c>
    </row>
    <row r="147" spans="1:16" s="41" customFormat="1">
      <c r="A147" s="40"/>
      <c r="B147" s="113" t="s">
        <v>243</v>
      </c>
      <c r="C147" s="267">
        <f>SUM(C142:C146)</f>
        <v>6184.78</v>
      </c>
      <c r="D147" s="267">
        <f>SUM(D142:D146)</f>
        <v>0</v>
      </c>
      <c r="E147" s="177">
        <f>SUM(E142:E146)</f>
        <v>6184.78</v>
      </c>
      <c r="F147" s="177">
        <f>SUM(F142:F146)</f>
        <v>0</v>
      </c>
      <c r="G147" s="177">
        <f t="shared" si="35"/>
        <v>6184.78</v>
      </c>
      <c r="H147" s="198">
        <f t="shared" si="36"/>
        <v>1.3679542844160177E-2</v>
      </c>
      <c r="J147" s="133"/>
      <c r="K147" s="133"/>
      <c r="M147" s="231">
        <f t="shared" si="37"/>
        <v>4.6189544436146379</v>
      </c>
      <c r="N147" s="237">
        <f>SUMMARY!M147</f>
        <v>4.5453939749022387</v>
      </c>
      <c r="O147" s="232">
        <f>M147/N147-1</f>
        <v>1.6183518770555239E-2</v>
      </c>
      <c r="P147" s="172">
        <f>IF(O147&gt;=0.2,0.3,0)</f>
        <v>0</v>
      </c>
    </row>
    <row r="148" spans="1:16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6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6" s="41" customFormat="1">
      <c r="A150" s="127" t="s">
        <v>201</v>
      </c>
      <c r="B150" s="113" t="s">
        <v>40</v>
      </c>
      <c r="C150" s="267">
        <f>'[5]Sch C'!D158</f>
        <v>0</v>
      </c>
      <c r="D150" s="267">
        <f>'[5]Sch C'!F158</f>
        <v>0</v>
      </c>
      <c r="E150" s="253">
        <f t="shared" ref="E150:E163" si="38">SUM(C150:D150)</f>
        <v>0</v>
      </c>
      <c r="F150" s="177"/>
      <c r="G150" s="177">
        <f>IF(ISERROR(E150+F150),"",(E150+F150))</f>
        <v>0</v>
      </c>
      <c r="H150" s="175">
        <f>IF(ISERROR(G150/$G$183),"",(G150/$G$183))</f>
        <v>0</v>
      </c>
      <c r="J150" s="255">
        <v>0</v>
      </c>
      <c r="K150" s="255">
        <v>0</v>
      </c>
      <c r="M150" s="231">
        <f t="shared" ref="M150:M164" si="39">IFERROR(G150/G$198,0)</f>
        <v>0</v>
      </c>
      <c r="N150" s="237">
        <f>SUMMARY!M150</f>
        <v>36.736125288969433</v>
      </c>
    </row>
    <row r="151" spans="1:16" s="41" customFormat="1">
      <c r="A151" s="127" t="s">
        <v>202</v>
      </c>
      <c r="B151" s="113" t="s">
        <v>76</v>
      </c>
      <c r="C151" s="267">
        <f>'[5]Sch C'!D159</f>
        <v>0</v>
      </c>
      <c r="D151" s="267">
        <f>'[5]Sch C'!F159</f>
        <v>0</v>
      </c>
      <c r="E151" s="253">
        <f t="shared" si="38"/>
        <v>0</v>
      </c>
      <c r="F151" s="177"/>
      <c r="G151" s="177">
        <f>IF(ISERROR(E151+F151),"",(E151+F151))</f>
        <v>0</v>
      </c>
      <c r="H151" s="175">
        <f>IF(ISERROR(G151/$G$183),"",(G151/$G$183))</f>
        <v>0</v>
      </c>
      <c r="J151" s="133"/>
      <c r="K151" s="133"/>
      <c r="M151" s="231">
        <f t="shared" si="39"/>
        <v>0</v>
      </c>
      <c r="N151" s="237">
        <f>SUMMARY!M151</f>
        <v>6.0365011649612361</v>
      </c>
    </row>
    <row r="152" spans="1:16" s="41" customFormat="1">
      <c r="A152" s="127">
        <v>110</v>
      </c>
      <c r="B152" s="113" t="s">
        <v>331</v>
      </c>
      <c r="C152" s="267">
        <f>'[5]Sch C'!D160</f>
        <v>937.82</v>
      </c>
      <c r="D152" s="267">
        <f>'[5]Sch C'!F160</f>
        <v>0</v>
      </c>
      <c r="E152" s="253">
        <f t="shared" si="38"/>
        <v>937.82</v>
      </c>
      <c r="F152" s="177"/>
      <c r="G152" s="177">
        <f t="shared" ref="G152:G163" si="40">IF(ISERROR(E152+F152),"",(E152+F152))</f>
        <v>937.82</v>
      </c>
      <c r="H152" s="175">
        <f t="shared" ref="H152:H163" si="41">IF(ISERROR(G152/$G$183),"",(G152/$G$183))</f>
        <v>2.074277317885244E-3</v>
      </c>
      <c r="J152" s="133"/>
      <c r="K152" s="133"/>
      <c r="M152" s="231">
        <f t="shared" si="39"/>
        <v>0.70038834951456319</v>
      </c>
      <c r="N152" s="237">
        <f>SUMMARY!M152</f>
        <v>0.29206527416329442</v>
      </c>
    </row>
    <row r="153" spans="1:16" s="41" customFormat="1">
      <c r="A153" s="40">
        <v>310</v>
      </c>
      <c r="B153" s="113" t="s">
        <v>77</v>
      </c>
      <c r="C153" s="267">
        <f>'[5]Sch C'!D161</f>
        <v>0</v>
      </c>
      <c r="D153" s="267">
        <f>'[5]Sch C'!F161</f>
        <v>0</v>
      </c>
      <c r="E153" s="253">
        <f t="shared" si="38"/>
        <v>0</v>
      </c>
      <c r="F153" s="177"/>
      <c r="G153" s="177">
        <f t="shared" si="40"/>
        <v>0</v>
      </c>
      <c r="H153" s="175">
        <f t="shared" si="41"/>
        <v>0</v>
      </c>
      <c r="J153" s="200"/>
      <c r="K153" s="200"/>
      <c r="M153" s="231">
        <f t="shared" si="39"/>
        <v>0</v>
      </c>
      <c r="N153" s="237">
        <f>SUMMARY!M153</f>
        <v>0.26431149201331644</v>
      </c>
    </row>
    <row r="154" spans="1:16" s="41" customFormat="1">
      <c r="A154" s="40">
        <v>313</v>
      </c>
      <c r="B154" s="113" t="s">
        <v>78</v>
      </c>
      <c r="C154" s="267">
        <f>'[5]Sch C'!D162</f>
        <v>0</v>
      </c>
      <c r="D154" s="267">
        <f>'[5]Sch C'!F162</f>
        <v>0</v>
      </c>
      <c r="E154" s="253">
        <f t="shared" si="38"/>
        <v>0</v>
      </c>
      <c r="F154" s="177"/>
      <c r="G154" s="177">
        <f t="shared" si="40"/>
        <v>0</v>
      </c>
      <c r="H154" s="175">
        <f t="shared" si="41"/>
        <v>0</v>
      </c>
      <c r="J154" s="200"/>
      <c r="K154" s="200"/>
      <c r="M154" s="231">
        <f t="shared" si="39"/>
        <v>0</v>
      </c>
      <c r="N154" s="237">
        <f>SUMMARY!M154</f>
        <v>0.19712143301586438</v>
      </c>
    </row>
    <row r="155" spans="1:16" s="41" customFormat="1">
      <c r="A155" s="40">
        <v>314</v>
      </c>
      <c r="B155" s="113" t="s">
        <v>79</v>
      </c>
      <c r="C155" s="267">
        <f>'[5]Sch C'!D163</f>
        <v>0</v>
      </c>
      <c r="D155" s="267">
        <f>'[5]Sch C'!F163</f>
        <v>0</v>
      </c>
      <c r="E155" s="253">
        <f t="shared" si="38"/>
        <v>0</v>
      </c>
      <c r="F155" s="177"/>
      <c r="G155" s="177">
        <f t="shared" si="40"/>
        <v>0</v>
      </c>
      <c r="H155" s="175">
        <f t="shared" si="41"/>
        <v>0</v>
      </c>
      <c r="J155" s="200"/>
      <c r="K155" s="200"/>
      <c r="M155" s="231">
        <f t="shared" si="39"/>
        <v>0</v>
      </c>
      <c r="N155" s="237">
        <f>SUMMARY!M155</f>
        <v>0.1314975542626681</v>
      </c>
    </row>
    <row r="156" spans="1:16" s="41" customFormat="1">
      <c r="A156" s="40">
        <v>315</v>
      </c>
      <c r="B156" s="113" t="s">
        <v>80</v>
      </c>
      <c r="C156" s="267">
        <f>'[5]Sch C'!D164</f>
        <v>0</v>
      </c>
      <c r="D156" s="267">
        <f>'[5]Sch C'!F164</f>
        <v>0</v>
      </c>
      <c r="E156" s="253">
        <f t="shared" si="38"/>
        <v>0</v>
      </c>
      <c r="F156" s="177"/>
      <c r="G156" s="177">
        <f t="shared" si="40"/>
        <v>0</v>
      </c>
      <c r="H156" s="175">
        <f t="shared" si="41"/>
        <v>0</v>
      </c>
      <c r="J156" s="200"/>
      <c r="K156" s="200"/>
      <c r="M156" s="231">
        <f t="shared" si="39"/>
        <v>0</v>
      </c>
      <c r="N156" s="237">
        <f>SUMMARY!M156</f>
        <v>1.5587317591595928E-2</v>
      </c>
    </row>
    <row r="157" spans="1:16" s="41" customFormat="1">
      <c r="A157" s="40">
        <v>316</v>
      </c>
      <c r="B157" s="113" t="s">
        <v>81</v>
      </c>
      <c r="C157" s="267">
        <f>'[5]Sch C'!D165</f>
        <v>0</v>
      </c>
      <c r="D157" s="267">
        <f>'[5]Sch C'!F165</f>
        <v>0</v>
      </c>
      <c r="E157" s="253">
        <f t="shared" si="38"/>
        <v>0</v>
      </c>
      <c r="F157" s="177"/>
      <c r="G157" s="177">
        <f t="shared" si="40"/>
        <v>0</v>
      </c>
      <c r="H157" s="175">
        <f t="shared" si="41"/>
        <v>0</v>
      </c>
      <c r="J157" s="200"/>
      <c r="K157" s="200"/>
      <c r="M157" s="231">
        <f t="shared" si="39"/>
        <v>0</v>
      </c>
      <c r="N157" s="237">
        <f>SUMMARY!M157</f>
        <v>0.15464235917140146</v>
      </c>
    </row>
    <row r="158" spans="1:16" s="41" customFormat="1">
      <c r="A158" s="40">
        <v>317</v>
      </c>
      <c r="B158" s="113" t="s">
        <v>82</v>
      </c>
      <c r="C158" s="267">
        <f>'[5]Sch C'!D166</f>
        <v>0</v>
      </c>
      <c r="D158" s="267">
        <f>'[5]Sch C'!F166</f>
        <v>0</v>
      </c>
      <c r="E158" s="253">
        <f t="shared" si="38"/>
        <v>0</v>
      </c>
      <c r="F158" s="177"/>
      <c r="G158" s="177">
        <f t="shared" si="40"/>
        <v>0</v>
      </c>
      <c r="H158" s="175">
        <f t="shared" si="41"/>
        <v>0</v>
      </c>
      <c r="J158" s="200"/>
      <c r="K158" s="200"/>
      <c r="M158" s="231">
        <f t="shared" si="39"/>
        <v>0</v>
      </c>
      <c r="N158" s="237">
        <f>SUMMARY!M158</f>
        <v>0.15845970778321275</v>
      </c>
    </row>
    <row r="159" spans="1:16" s="41" customFormat="1">
      <c r="A159" s="40">
        <v>318</v>
      </c>
      <c r="B159" s="113" t="s">
        <v>179</v>
      </c>
      <c r="C159" s="267">
        <f>'[5]Sch C'!D167</f>
        <v>0</v>
      </c>
      <c r="D159" s="267">
        <f>'[5]Sch C'!F167</f>
        <v>0</v>
      </c>
      <c r="E159" s="253">
        <f t="shared" si="38"/>
        <v>0</v>
      </c>
      <c r="F159" s="177"/>
      <c r="G159" s="177">
        <f t="shared" si="40"/>
        <v>0</v>
      </c>
      <c r="H159" s="175">
        <f t="shared" si="41"/>
        <v>0</v>
      </c>
      <c r="J159" s="200"/>
      <c r="K159" s="200"/>
      <c r="M159" s="231">
        <f t="shared" si="39"/>
        <v>0</v>
      </c>
      <c r="N159" s="237">
        <f>SUMMARY!M159</f>
        <v>10.207996493761893</v>
      </c>
    </row>
    <row r="160" spans="1:16" s="41" customFormat="1">
      <c r="A160" s="40">
        <v>319</v>
      </c>
      <c r="B160" s="113" t="s">
        <v>83</v>
      </c>
      <c r="C160" s="267">
        <f>'[5]Sch C'!D168</f>
        <v>3003.19</v>
      </c>
      <c r="D160" s="267">
        <f>'[5]Sch C'!F168</f>
        <v>0</v>
      </c>
      <c r="E160" s="253">
        <f t="shared" si="38"/>
        <v>3003.19</v>
      </c>
      <c r="F160" s="177"/>
      <c r="G160" s="177">
        <f t="shared" si="40"/>
        <v>3003.19</v>
      </c>
      <c r="H160" s="175">
        <f t="shared" si="41"/>
        <v>6.6424781922968003E-3</v>
      </c>
      <c r="J160" s="133"/>
      <c r="K160" s="133"/>
      <c r="M160" s="231">
        <f t="shared" si="39"/>
        <v>2.2428603435399554</v>
      </c>
      <c r="N160" s="237">
        <f>SUMMARY!M160</f>
        <v>2.7094781518673439</v>
      </c>
    </row>
    <row r="161" spans="1:16" s="41" customFormat="1">
      <c r="A161" s="40">
        <v>391</v>
      </c>
      <c r="B161" s="113" t="s">
        <v>84</v>
      </c>
      <c r="C161" s="267">
        <f>'[5]Sch C'!D169</f>
        <v>0</v>
      </c>
      <c r="D161" s="267">
        <f>'[5]Sch C'!F169</f>
        <v>0</v>
      </c>
      <c r="E161" s="253">
        <f t="shared" si="38"/>
        <v>0</v>
      </c>
      <c r="F161" s="177"/>
      <c r="G161" s="177">
        <f t="shared" si="40"/>
        <v>0</v>
      </c>
      <c r="H161" s="175">
        <f t="shared" si="41"/>
        <v>0</v>
      </c>
      <c r="J161" s="133"/>
      <c r="K161" s="133"/>
      <c r="M161" s="231">
        <f t="shared" si="39"/>
        <v>0</v>
      </c>
      <c r="N161" s="237">
        <f>SUMMARY!M161</f>
        <v>2.2617960840952134E-3</v>
      </c>
    </row>
    <row r="162" spans="1:16" s="41" customFormat="1">
      <c r="A162" s="40">
        <v>392</v>
      </c>
      <c r="B162" s="113" t="s">
        <v>245</v>
      </c>
      <c r="C162" s="267">
        <f>'[5]Sch C'!D170</f>
        <v>86</v>
      </c>
      <c r="D162" s="267">
        <f>'[5]Sch C'!F170</f>
        <v>0</v>
      </c>
      <c r="E162" s="253">
        <f t="shared" si="38"/>
        <v>86</v>
      </c>
      <c r="F162" s="177"/>
      <c r="G162" s="177">
        <f t="shared" si="40"/>
        <v>86</v>
      </c>
      <c r="H162" s="175">
        <f t="shared" si="41"/>
        <v>1.902154457551886E-4</v>
      </c>
      <c r="J162" s="133"/>
      <c r="K162" s="133"/>
      <c r="M162" s="231">
        <f t="shared" si="39"/>
        <v>6.4227035100821506E-2</v>
      </c>
      <c r="N162" s="237">
        <f>SUMMARY!M162</f>
        <v>0.21066164348098596</v>
      </c>
    </row>
    <row r="163" spans="1:16" s="41" customFormat="1">
      <c r="A163" s="40">
        <v>490</v>
      </c>
      <c r="B163" s="113" t="s">
        <v>301</v>
      </c>
      <c r="C163" s="267">
        <f>'[5]Sch C'!D171</f>
        <v>0</v>
      </c>
      <c r="D163" s="267">
        <f>'[5]Sch C'!F171</f>
        <v>0</v>
      </c>
      <c r="E163" s="253">
        <f t="shared" si="38"/>
        <v>0</v>
      </c>
      <c r="F163" s="177"/>
      <c r="G163" s="177">
        <f t="shared" si="40"/>
        <v>0</v>
      </c>
      <c r="H163" s="175">
        <f t="shared" si="41"/>
        <v>0</v>
      </c>
      <c r="J163" s="133"/>
      <c r="K163" s="133"/>
      <c r="M163" s="231">
        <f t="shared" si="39"/>
        <v>0</v>
      </c>
      <c r="N163" s="237">
        <f>SUMMARY!M163</f>
        <v>0.31220961127082963</v>
      </c>
    </row>
    <row r="164" spans="1:16" s="41" customFormat="1">
      <c r="A164" s="40"/>
      <c r="B164" s="199" t="s">
        <v>86</v>
      </c>
      <c r="C164" s="267">
        <f>SUM(C150:C163)</f>
        <v>4027.01</v>
      </c>
      <c r="D164" s="267">
        <f>SUM(D150:D163)</f>
        <v>0</v>
      </c>
      <c r="E164" s="177">
        <f>SUM(E150:E163)</f>
        <v>4027.01</v>
      </c>
      <c r="F164" s="177">
        <f>SUM(F150:F163)</f>
        <v>0</v>
      </c>
      <c r="G164" s="177">
        <f>IF(ISERROR(E164+F164),"",(E164+F164))</f>
        <v>4027.01</v>
      </c>
      <c r="H164" s="175">
        <f>IF(ISERROR(G164/$G$183),"",(G164/$G$183))</f>
        <v>8.906970955937234E-3</v>
      </c>
      <c r="J164" s="133"/>
      <c r="K164" s="133"/>
      <c r="M164" s="231">
        <f t="shared" si="39"/>
        <v>3.0074757281553399</v>
      </c>
      <c r="N164" s="237">
        <f>SUMMARY!M164</f>
        <v>57.428919288397175</v>
      </c>
      <c r="O164" s="232">
        <f>M164/N164-1</f>
        <v>-0.94763133686962897</v>
      </c>
      <c r="P164" s="172">
        <f>IF(O164&gt;=0.2,3.5,0)</f>
        <v>0</v>
      </c>
    </row>
    <row r="165" spans="1:16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6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6" s="41" customFormat="1">
      <c r="A167" s="201" t="s">
        <v>198</v>
      </c>
      <c r="B167" s="206" t="s">
        <v>278</v>
      </c>
      <c r="C167" s="267">
        <f>'[5]Sch C'!D186</f>
        <v>0</v>
      </c>
      <c r="D167" s="267">
        <f>'[5]Sch C'!F186</f>
        <v>0</v>
      </c>
      <c r="E167" s="253">
        <f t="shared" ref="E167:E180" si="4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56">
        <v>0</v>
      </c>
      <c r="K167" s="256">
        <v>0</v>
      </c>
      <c r="M167" s="231">
        <f t="shared" ref="M167:M181" si="43">IFERROR(G167/G$198,0)</f>
        <v>0</v>
      </c>
      <c r="N167" s="237">
        <f>SUMMARY!M167</f>
        <v>0</v>
      </c>
    </row>
    <row r="168" spans="1:16" s="41" customFormat="1">
      <c r="A168" s="201" t="s">
        <v>279</v>
      </c>
      <c r="B168" s="207" t="s">
        <v>341</v>
      </c>
      <c r="C168" s="267">
        <f>'[5]Sch C'!D187</f>
        <v>0</v>
      </c>
      <c r="D168" s="267">
        <f>'[5]Sch C'!F187</f>
        <v>0</v>
      </c>
      <c r="E168" s="253">
        <f t="shared" si="4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  <c r="M168" s="231">
        <f t="shared" si="43"/>
        <v>0</v>
      </c>
      <c r="N168" s="237">
        <f>SUMMARY!M168</f>
        <v>0</v>
      </c>
    </row>
    <row r="169" spans="1:16" s="41" customFormat="1">
      <c r="A169" s="201" t="s">
        <v>280</v>
      </c>
      <c r="B169" s="207" t="s">
        <v>281</v>
      </c>
      <c r="C169" s="267">
        <f>'[5]Sch C'!D188</f>
        <v>0</v>
      </c>
      <c r="D169" s="267">
        <f>'[5]Sch C'!F188</f>
        <v>0</v>
      </c>
      <c r="E169" s="253">
        <f t="shared" si="4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  <c r="M169" s="231">
        <f t="shared" si="43"/>
        <v>0</v>
      </c>
      <c r="N169" s="237">
        <f>SUMMARY!M169</f>
        <v>0</v>
      </c>
    </row>
    <row r="170" spans="1:16" s="41" customFormat="1">
      <c r="A170" s="201" t="s">
        <v>202</v>
      </c>
      <c r="B170" s="207" t="s">
        <v>282</v>
      </c>
      <c r="C170" s="267">
        <f>'[5]Sch C'!D189</f>
        <v>1000</v>
      </c>
      <c r="D170" s="267">
        <f>'[5]Sch C'!F189</f>
        <v>0</v>
      </c>
      <c r="E170" s="253">
        <f t="shared" si="42"/>
        <v>1000</v>
      </c>
      <c r="F170" s="177"/>
      <c r="G170" s="177">
        <f>IF(ISERROR(E170+F170),"",(E170+F170))</f>
        <v>1000</v>
      </c>
      <c r="H170" s="175">
        <f>IF(ISERROR(G170/$G$183),"",(G170/$G$183))</f>
        <v>2.2118075087812629E-3</v>
      </c>
      <c r="I170" s="209"/>
      <c r="J170" s="205"/>
      <c r="K170" s="40"/>
      <c r="M170" s="231">
        <f t="shared" si="43"/>
        <v>0.74682598954443613</v>
      </c>
      <c r="N170" s="237">
        <f>SUMMARY!M170</f>
        <v>0.44454739098642471</v>
      </c>
    </row>
    <row r="171" spans="1:16" s="41" customFormat="1">
      <c r="A171" s="201" t="s">
        <v>283</v>
      </c>
      <c r="B171" s="207" t="s">
        <v>284</v>
      </c>
      <c r="C171" s="267">
        <f>'[5]Sch C'!D190</f>
        <v>0</v>
      </c>
      <c r="D171" s="267">
        <f>'[5]Sch C'!F190</f>
        <v>0</v>
      </c>
      <c r="E171" s="253">
        <f t="shared" si="4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  <c r="M171" s="231">
        <f t="shared" si="43"/>
        <v>0</v>
      </c>
      <c r="N171" s="237">
        <f>SUMMARY!M171</f>
        <v>4.7325130916209086E-3</v>
      </c>
    </row>
    <row r="172" spans="1:16" s="41" customFormat="1">
      <c r="A172" s="201" t="s">
        <v>285</v>
      </c>
      <c r="B172" s="207" t="s">
        <v>286</v>
      </c>
      <c r="C172" s="267">
        <f>'[5]Sch C'!D191</f>
        <v>0</v>
      </c>
      <c r="D172" s="267">
        <f>'[5]Sch C'!F191</f>
        <v>0</v>
      </c>
      <c r="E172" s="253">
        <f t="shared" si="42"/>
        <v>0</v>
      </c>
      <c r="F172" s="177"/>
      <c r="G172" s="177">
        <f t="shared" ref="G172:G181" si="44">IF(ISERROR(E172+F172),"",(E172+F172))</f>
        <v>0</v>
      </c>
      <c r="H172" s="175">
        <f t="shared" ref="H172:H180" si="45">IF(ISERROR(G172/$G$183),"",(G172/$G$183))</f>
        <v>0</v>
      </c>
      <c r="I172" s="209"/>
      <c r="J172" s="205"/>
      <c r="K172" s="40"/>
      <c r="M172" s="231">
        <f t="shared" si="43"/>
        <v>0</v>
      </c>
      <c r="N172" s="237">
        <f>SUMMARY!M172</f>
        <v>0.29515984721522032</v>
      </c>
    </row>
    <row r="173" spans="1:16" s="41" customFormat="1">
      <c r="A173" s="201" t="s">
        <v>287</v>
      </c>
      <c r="B173" s="207" t="s">
        <v>288</v>
      </c>
      <c r="C173" s="267">
        <f>'[5]Sch C'!D192</f>
        <v>0</v>
      </c>
      <c r="D173" s="267">
        <f>'[5]Sch C'!F192</f>
        <v>0</v>
      </c>
      <c r="E173" s="253">
        <f t="shared" si="42"/>
        <v>0</v>
      </c>
      <c r="F173" s="177"/>
      <c r="G173" s="177">
        <f t="shared" si="44"/>
        <v>0</v>
      </c>
      <c r="H173" s="175">
        <f t="shared" si="45"/>
        <v>0</v>
      </c>
      <c r="I173" s="209"/>
      <c r="J173" s="205"/>
      <c r="K173" s="40"/>
      <c r="M173" s="231">
        <f t="shared" si="43"/>
        <v>0</v>
      </c>
      <c r="N173" s="237">
        <f>SUMMARY!M173</f>
        <v>9.3414903328655319E-2</v>
      </c>
    </row>
    <row r="174" spans="1:16" s="41" customFormat="1">
      <c r="A174" s="201" t="s">
        <v>289</v>
      </c>
      <c r="B174" s="207" t="s">
        <v>290</v>
      </c>
      <c r="C174" s="267">
        <f>'[5]Sch C'!D193</f>
        <v>0</v>
      </c>
      <c r="D174" s="267">
        <f>'[5]Sch C'!F193</f>
        <v>0</v>
      </c>
      <c r="E174" s="253">
        <f t="shared" si="42"/>
        <v>0</v>
      </c>
      <c r="F174" s="177"/>
      <c r="G174" s="177">
        <f t="shared" si="44"/>
        <v>0</v>
      </c>
      <c r="H174" s="175">
        <f t="shared" si="45"/>
        <v>0</v>
      </c>
      <c r="I174" s="209"/>
      <c r="J174" s="205"/>
      <c r="K174" s="40"/>
      <c r="M174" s="231">
        <f t="shared" si="43"/>
        <v>0</v>
      </c>
      <c r="N174" s="237">
        <f>SUMMARY!M174</f>
        <v>0</v>
      </c>
    </row>
    <row r="175" spans="1:16" s="41" customFormat="1">
      <c r="A175" s="201" t="s">
        <v>291</v>
      </c>
      <c r="B175" s="207" t="s">
        <v>292</v>
      </c>
      <c r="C175" s="267">
        <f>'[5]Sch C'!D194</f>
        <v>0</v>
      </c>
      <c r="D175" s="267">
        <f>'[5]Sch C'!F194</f>
        <v>0</v>
      </c>
      <c r="E175" s="253">
        <f t="shared" si="42"/>
        <v>0</v>
      </c>
      <c r="F175" s="177"/>
      <c r="G175" s="177">
        <f t="shared" si="44"/>
        <v>0</v>
      </c>
      <c r="H175" s="175">
        <f t="shared" si="45"/>
        <v>0</v>
      </c>
      <c r="I175" s="209"/>
      <c r="J175" s="205"/>
      <c r="K175" s="40"/>
      <c r="M175" s="231">
        <f t="shared" si="43"/>
        <v>0</v>
      </c>
      <c r="N175" s="237">
        <f>SUMMARY!M175</f>
        <v>0</v>
      </c>
    </row>
    <row r="176" spans="1:16" s="41" customFormat="1">
      <c r="A176" s="201" t="s">
        <v>293</v>
      </c>
      <c r="B176" s="207" t="s">
        <v>294</v>
      </c>
      <c r="C176" s="267">
        <f>'[5]Sch C'!D195</f>
        <v>0</v>
      </c>
      <c r="D176" s="267">
        <f>'[5]Sch C'!F195</f>
        <v>0</v>
      </c>
      <c r="E176" s="253">
        <f t="shared" si="42"/>
        <v>0</v>
      </c>
      <c r="F176" s="177"/>
      <c r="G176" s="177">
        <f t="shared" si="44"/>
        <v>0</v>
      </c>
      <c r="H176" s="175">
        <f t="shared" si="45"/>
        <v>0</v>
      </c>
      <c r="I176" s="209"/>
      <c r="J176" s="205"/>
      <c r="K176" s="40"/>
      <c r="M176" s="231">
        <f t="shared" si="43"/>
        <v>0</v>
      </c>
      <c r="N176" s="237">
        <f>SUMMARY!M176</f>
        <v>0</v>
      </c>
    </row>
    <row r="177" spans="1:16" s="41" customFormat="1">
      <c r="A177" s="201" t="s">
        <v>295</v>
      </c>
      <c r="B177" s="207" t="s">
        <v>296</v>
      </c>
      <c r="C177" s="267">
        <f>'[5]Sch C'!D196</f>
        <v>0</v>
      </c>
      <c r="D177" s="267">
        <f>'[5]Sch C'!F196</f>
        <v>0</v>
      </c>
      <c r="E177" s="253">
        <f t="shared" si="42"/>
        <v>0</v>
      </c>
      <c r="F177" s="177"/>
      <c r="G177" s="177">
        <f t="shared" si="44"/>
        <v>0</v>
      </c>
      <c r="H177" s="175">
        <f t="shared" si="45"/>
        <v>0</v>
      </c>
      <c r="I177" s="209"/>
      <c r="J177" s="205"/>
      <c r="K177" s="40"/>
      <c r="M177" s="231">
        <f t="shared" si="43"/>
        <v>0</v>
      </c>
      <c r="N177" s="237">
        <f>SUMMARY!M177</f>
        <v>5.3138582698622483E-4</v>
      </c>
    </row>
    <row r="178" spans="1:16" s="41" customFormat="1">
      <c r="A178" s="201" t="s">
        <v>297</v>
      </c>
      <c r="B178" s="207" t="s">
        <v>298</v>
      </c>
      <c r="C178" s="267">
        <f>'[5]Sch C'!D197</f>
        <v>0</v>
      </c>
      <c r="D178" s="267">
        <f>'[5]Sch C'!F197</f>
        <v>0</v>
      </c>
      <c r="E178" s="253">
        <f t="shared" si="42"/>
        <v>0</v>
      </c>
      <c r="F178" s="177"/>
      <c r="G178" s="177">
        <f t="shared" si="44"/>
        <v>0</v>
      </c>
      <c r="H178" s="175">
        <f t="shared" si="45"/>
        <v>0</v>
      </c>
      <c r="I178" s="209"/>
      <c r="J178" s="205"/>
      <c r="K178" s="40"/>
      <c r="M178" s="231">
        <f t="shared" si="43"/>
        <v>0</v>
      </c>
      <c r="N178" s="237">
        <f>SUMMARY!M178</f>
        <v>8.6647682113189725E-2</v>
      </c>
    </row>
    <row r="179" spans="1:16" s="41" customFormat="1">
      <c r="A179" s="201" t="s">
        <v>299</v>
      </c>
      <c r="B179" s="207" t="s">
        <v>300</v>
      </c>
      <c r="C179" s="267">
        <f>'[5]Sch C'!D198</f>
        <v>0</v>
      </c>
      <c r="D179" s="267">
        <f>'[5]Sch C'!F198</f>
        <v>0</v>
      </c>
      <c r="E179" s="253">
        <f t="shared" si="42"/>
        <v>0</v>
      </c>
      <c r="F179" s="177"/>
      <c r="G179" s="177">
        <f t="shared" si="44"/>
        <v>0</v>
      </c>
      <c r="H179" s="175">
        <f t="shared" si="45"/>
        <v>0</v>
      </c>
      <c r="I179" s="209"/>
      <c r="J179" s="205"/>
      <c r="K179" s="40"/>
      <c r="M179" s="231">
        <f t="shared" si="43"/>
        <v>0</v>
      </c>
      <c r="N179" s="237">
        <f>SUMMARY!M179</f>
        <v>0</v>
      </c>
    </row>
    <row r="180" spans="1:16" s="41" customFormat="1">
      <c r="A180" s="201" t="s">
        <v>242</v>
      </c>
      <c r="B180" s="210" t="s">
        <v>301</v>
      </c>
      <c r="C180" s="267">
        <f>'[5]Sch C'!D199</f>
        <v>0</v>
      </c>
      <c r="D180" s="267">
        <f>'[5]Sch C'!F199</f>
        <v>0</v>
      </c>
      <c r="E180" s="253">
        <f t="shared" si="42"/>
        <v>0</v>
      </c>
      <c r="F180" s="177"/>
      <c r="G180" s="177">
        <f t="shared" si="44"/>
        <v>0</v>
      </c>
      <c r="H180" s="175">
        <f t="shared" si="45"/>
        <v>0</v>
      </c>
      <c r="I180" s="209"/>
      <c r="J180" s="205"/>
      <c r="K180" s="40"/>
      <c r="M180" s="231">
        <f t="shared" si="43"/>
        <v>0</v>
      </c>
      <c r="N180" s="237">
        <f>SUMMARY!M180</f>
        <v>1.2739634570054365E-2</v>
      </c>
    </row>
    <row r="181" spans="1:16" s="41" customFormat="1">
      <c r="A181" s="211"/>
      <c r="B181" s="207" t="s">
        <v>302</v>
      </c>
      <c r="C181" s="267">
        <f>SUM(C167:C180)</f>
        <v>1000</v>
      </c>
      <c r="D181" s="267">
        <f>SUM(D167:D180)</f>
        <v>0</v>
      </c>
      <c r="E181" s="212">
        <f>SUM(E167:E180)</f>
        <v>1000</v>
      </c>
      <c r="F181" s="212">
        <f>SUM(F167:F180)</f>
        <v>0</v>
      </c>
      <c r="G181" s="177">
        <f t="shared" si="44"/>
        <v>1000</v>
      </c>
      <c r="H181" s="175">
        <f>IF(ISERROR(G181/$G$183),"",(G181/$G$183))</f>
        <v>2.2118075087812629E-3</v>
      </c>
      <c r="I181" s="213"/>
      <c r="J181" s="205"/>
      <c r="K181" s="205"/>
      <c r="M181" s="231">
        <f t="shared" si="43"/>
        <v>0.74682598954443613</v>
      </c>
      <c r="N181" s="237">
        <f>SUMMARY!M181</f>
        <v>0.9377733571321516</v>
      </c>
      <c r="O181" s="232"/>
      <c r="P181" s="172"/>
    </row>
    <row r="182" spans="1:16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6" s="41" customFormat="1">
      <c r="A183" s="214"/>
      <c r="B183" s="215" t="s">
        <v>246</v>
      </c>
      <c r="C183" s="267">
        <f>SUM(C21:C181)/2</f>
        <v>485137.04</v>
      </c>
      <c r="D183" s="267">
        <f>SUM(D21:D181)/2</f>
        <v>-29645.379999999997</v>
      </c>
      <c r="E183" s="252">
        <f>SUM(E21:E181)/2</f>
        <v>455491.66000000003</v>
      </c>
      <c r="F183" s="173">
        <f>SUM(F21:F181)/2</f>
        <v>-3372.75</v>
      </c>
      <c r="G183" s="173">
        <f>SUM(G21:G181)/2</f>
        <v>452118.91000000003</v>
      </c>
      <c r="H183" s="175">
        <f>IF(ISERROR(G183/$G$183),"",(G183/$G$183))</f>
        <v>1</v>
      </c>
      <c r="J183" s="255">
        <f>SUM(J21:J181)</f>
        <v>17943.260000000002</v>
      </c>
      <c r="K183" s="255">
        <f>SUM(K21:K181)</f>
        <v>18928.38</v>
      </c>
      <c r="M183" s="231">
        <f>IFERROR(G183/G$198,0)</f>
        <v>337.65415235250191</v>
      </c>
      <c r="N183" s="237">
        <f>SUMMARY!M183</f>
        <v>172.52978830860349</v>
      </c>
      <c r="P183" s="172">
        <f>SUM(P57:P181)</f>
        <v>5.2</v>
      </c>
    </row>
    <row r="184" spans="1:16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6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6" s="41" customFormat="1" ht="13.5" thickBot="1">
      <c r="A186" s="40"/>
      <c r="B186" s="216" t="s">
        <v>146</v>
      </c>
      <c r="C186" s="306">
        <f>'[5]Sch C'!D204</f>
        <v>485137.04</v>
      </c>
      <c r="D186" s="27"/>
      <c r="E186" s="27"/>
      <c r="F186" s="277"/>
      <c r="G186" s="27"/>
      <c r="J186" s="133"/>
      <c r="K186" s="133"/>
      <c r="M186" s="231"/>
      <c r="N186" s="237"/>
    </row>
    <row r="187" spans="1:16" s="41" customFormat="1" ht="13.5" thickTop="1">
      <c r="A187" s="40"/>
      <c r="B187" s="113" t="s">
        <v>180</v>
      </c>
      <c r="C187" s="267">
        <f>C183-C186</f>
        <v>0</v>
      </c>
      <c r="D187"/>
      <c r="E187" s="27"/>
      <c r="F187" s="277"/>
      <c r="G187" s="27"/>
      <c r="J187" s="133"/>
      <c r="K187" s="133"/>
    </row>
    <row r="188" spans="1:16" s="41" customFormat="1">
      <c r="A188" s="40"/>
      <c r="B188" s="217"/>
      <c r="C188" s="282"/>
      <c r="D188" s="282"/>
      <c r="E188" s="35"/>
      <c r="F188" s="277"/>
      <c r="G188" s="35"/>
      <c r="H188" s="172"/>
      <c r="J188" s="133"/>
      <c r="K188" s="133"/>
    </row>
    <row r="189" spans="1:16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6" s="41" customFormat="1">
      <c r="A190" s="40"/>
      <c r="B190" s="215" t="s">
        <v>247</v>
      </c>
      <c r="C190" s="267">
        <f>C17-C183</f>
        <v>-223780.22999999998</v>
      </c>
      <c r="D190" s="267">
        <f>D17-D183</f>
        <v>11696.549999999996</v>
      </c>
      <c r="E190" s="253">
        <f>E17-E183</f>
        <v>-212083.68000000002</v>
      </c>
      <c r="F190" s="174">
        <f>F17-F183</f>
        <v>3372.75</v>
      </c>
      <c r="G190" s="174">
        <f>G17-G183</f>
        <v>-208710.93000000002</v>
      </c>
      <c r="J190" s="133"/>
      <c r="K190" s="133"/>
      <c r="M190" s="231">
        <f>IFERROR(G190/G$198,0)</f>
        <v>-155.87074682598956</v>
      </c>
      <c r="N190" s="237">
        <f>SUMMARY!M190</f>
        <v>14.272084985398237</v>
      </c>
    </row>
    <row r="191" spans="1:16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6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74">
        <f>'[5]Sch D'!C9</f>
        <v>1339</v>
      </c>
      <c r="D194" s="284"/>
      <c r="E194" s="258">
        <f>C194+D194</f>
        <v>1339</v>
      </c>
      <c r="F194" s="218"/>
      <c r="G194" s="219">
        <f>E194+F194</f>
        <v>1339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74">
        <f>'[5]Sch D'!D9</f>
        <v>0</v>
      </c>
      <c r="D195" s="284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74">
        <f>'[5]Sch D'!E9</f>
        <v>0</v>
      </c>
      <c r="D196" s="284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74">
        <f>'[5]Sch D'!F9</f>
        <v>0</v>
      </c>
      <c r="D197" s="284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74">
        <f>SUM(C194:C197)</f>
        <v>1339</v>
      </c>
      <c r="D198" s="284"/>
      <c r="E198" s="259">
        <f>SUM(E194:E197)</f>
        <v>1339</v>
      </c>
      <c r="F198" s="223">
        <f>SUM(F194:F197)</f>
        <v>0</v>
      </c>
      <c r="G198" s="223">
        <f>SUM(G194:G197)</f>
        <v>1339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85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6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8">
        <f>'[5]Sch D'!G22</f>
        <v>16</v>
      </c>
      <c r="D201" s="283"/>
      <c r="E201" s="258">
        <f>C201+D201</f>
        <v>16</v>
      </c>
      <c r="F201" s="218"/>
      <c r="G201" s="225">
        <f t="shared" ref="G201:G202" si="46">E201+F201</f>
        <v>16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8">
        <f>'[5]Sch D'!G24</f>
        <v>16</v>
      </c>
      <c r="D202" s="283"/>
      <c r="E202" s="258">
        <f>C202+D202</f>
        <v>16</v>
      </c>
      <c r="F202" s="220"/>
      <c r="G202" s="225">
        <f t="shared" si="46"/>
        <v>16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8">
        <f>$C$4-$C$3+1</f>
        <v>347</v>
      </c>
      <c r="D203" s="35"/>
      <c r="E203" s="225">
        <f>C203</f>
        <v>347</v>
      </c>
      <c r="F203" s="295"/>
      <c r="G203" s="225">
        <f>E203+F203</f>
        <v>347</v>
      </c>
      <c r="H203" s="41"/>
      <c r="I203" s="41"/>
      <c r="J203" s="133"/>
      <c r="K203" s="133"/>
    </row>
    <row r="204" spans="1:11">
      <c r="A204" s="40"/>
      <c r="B204" s="115"/>
      <c r="C204" s="286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74">
        <f>'[5]Sch D'!G28</f>
        <v>5552</v>
      </c>
      <c r="D205" s="275"/>
      <c r="E205" s="254">
        <f>E201*E203</f>
        <v>5552</v>
      </c>
      <c r="F205" s="254">
        <f>G201*F203</f>
        <v>0</v>
      </c>
      <c r="G205" s="218">
        <f>G201*G203</f>
        <v>5552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9">
        <f>'[5]Sch D'!G30</f>
        <v>0.24117435158501441</v>
      </c>
      <c r="D206" s="35"/>
      <c r="E206" s="260">
        <f>IFERROR(E198/E205,"0")</f>
        <v>0.24117435158501441</v>
      </c>
      <c r="F206" s="293" t="str">
        <f>IFERROR(F198/F205,"")</f>
        <v/>
      </c>
      <c r="G206" s="227">
        <f>G198/G205</f>
        <v>0.24117435158501441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9">
        <f>'[5]Sch D'!G32</f>
        <v>0.24117435158501441</v>
      </c>
      <c r="D207" s="35"/>
      <c r="E207" s="260">
        <f>IFERROR((E194+E195)/E205,"0")</f>
        <v>0.24117435158501441</v>
      </c>
      <c r="F207" s="293" t="str">
        <f>IFERROR(((F194+F195)/F205),"")</f>
        <v/>
      </c>
      <c r="G207" s="227">
        <f>(G194+G195)/G205</f>
        <v>0.24117435158501441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9">
        <f>'[5]Sch D'!G34</f>
        <v>1</v>
      </c>
      <c r="D208" s="35"/>
      <c r="E208" s="260">
        <f>IFERROR(E207/E206,"0")</f>
        <v>1</v>
      </c>
      <c r="F208" s="293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conditionalFormatting sqref="D2">
    <cfRule type="cellIs" dxfId="35" priority="2" stopIfTrue="1" operator="equal">
      <formula>0</formula>
    </cfRule>
  </conditionalFormatting>
  <conditionalFormatting sqref="C2">
    <cfRule type="cellIs" dxfId="34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6" man="1"/>
    <brk id="122" min="1" max="26" man="1"/>
    <brk id="179" min="1" max="26" man="1"/>
    <brk id="3284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FF00"/>
    <pageSetUpPr fitToPage="1"/>
  </sheetPr>
  <dimension ref="A1:P213"/>
  <sheetViews>
    <sheetView showGridLines="0" zoomScaleNormal="100" workbookViewId="0">
      <selection activeCell="C1" sqref="C1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5" style="50" customWidth="1"/>
    <col min="6" max="6" width="15.296875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4" width="11.69921875" style="50"/>
    <col min="15" max="15" width="14.296875" style="50" bestFit="1" customWidth="1"/>
    <col min="16" max="16" width="20.296875" style="50" bestFit="1" customWidth="1"/>
    <col min="17" max="16384" width="11.69921875" style="50"/>
  </cols>
  <sheetData>
    <row r="1" spans="1:16" ht="22.5">
      <c r="A1" s="157"/>
      <c r="B1" s="153" t="s">
        <v>333</v>
      </c>
      <c r="C1" s="277"/>
    </row>
    <row r="2" spans="1:16" ht="23" customHeight="1">
      <c r="A2" s="154" t="s">
        <v>401</v>
      </c>
      <c r="B2" s="155" t="s">
        <v>184</v>
      </c>
      <c r="C2" s="262" t="s">
        <v>387</v>
      </c>
      <c r="D2" s="257"/>
      <c r="E2" s="24"/>
    </row>
    <row r="3" spans="1:16">
      <c r="A3" s="23"/>
      <c r="B3" s="50" t="s">
        <v>185</v>
      </c>
      <c r="C3" s="266">
        <f>'[6]Sch A pg 1'!C39</f>
        <v>42917</v>
      </c>
      <c r="D3" s="24"/>
      <c r="E3" s="157"/>
    </row>
    <row r="4" spans="1:16">
      <c r="A4" s="23"/>
      <c r="B4" s="158" t="s">
        <v>186</v>
      </c>
      <c r="C4" s="159">
        <f>'[6]Sch A pg 1'!G39</f>
        <v>43281</v>
      </c>
      <c r="D4" s="24"/>
      <c r="E4" s="160"/>
      <c r="F4" s="277"/>
      <c r="G4" s="161"/>
    </row>
    <row r="5" spans="1:16">
      <c r="A5" s="23"/>
      <c r="B5" s="158"/>
      <c r="C5" s="162"/>
      <c r="D5" s="24"/>
      <c r="E5" s="157"/>
      <c r="F5" s="277"/>
      <c r="G5" s="161"/>
    </row>
    <row r="6" spans="1:16">
      <c r="A6" s="23"/>
      <c r="B6" s="158"/>
      <c r="C6" s="162"/>
      <c r="D6" s="24"/>
      <c r="F6" s="277"/>
    </row>
    <row r="7" spans="1:16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51">
        <v>7</v>
      </c>
      <c r="K7" s="51">
        <v>8</v>
      </c>
      <c r="M7" s="157">
        <v>9</v>
      </c>
      <c r="N7" s="157">
        <v>10</v>
      </c>
      <c r="O7" s="157">
        <v>11</v>
      </c>
      <c r="P7" s="157">
        <v>12</v>
      </c>
    </row>
    <row r="8" spans="1:16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  <c r="M8" s="167" t="s">
        <v>352</v>
      </c>
      <c r="N8" s="167" t="s">
        <v>353</v>
      </c>
      <c r="O8" s="167" t="s">
        <v>354</v>
      </c>
      <c r="P8" s="167" t="s">
        <v>355</v>
      </c>
    </row>
    <row r="9" spans="1:16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  <c r="M9" s="233" t="s">
        <v>356</v>
      </c>
      <c r="N9" s="233" t="s">
        <v>352</v>
      </c>
      <c r="O9" s="233" t="s">
        <v>357</v>
      </c>
      <c r="P9" s="233" t="s">
        <v>358</v>
      </c>
    </row>
    <row r="10" spans="1:16">
      <c r="A10" s="23"/>
      <c r="C10" s="162"/>
      <c r="D10" s="24"/>
      <c r="F10"/>
      <c r="G10" s="24"/>
    </row>
    <row r="11" spans="1:16" s="41" customFormat="1">
      <c r="A11" s="40" t="s">
        <v>335</v>
      </c>
      <c r="B11" s="171" t="s">
        <v>190</v>
      </c>
      <c r="C11" s="27"/>
      <c r="D11" s="27"/>
      <c r="E11" s="27"/>
      <c r="F11"/>
      <c r="G11" s="27"/>
      <c r="H11" s="172"/>
      <c r="J11" s="133"/>
      <c r="K11" s="133"/>
    </row>
    <row r="12" spans="1:16" s="41" customFormat="1">
      <c r="A12" s="127" t="s">
        <v>62</v>
      </c>
      <c r="B12" s="113" t="s">
        <v>191</v>
      </c>
      <c r="C12" s="267">
        <f>'[6]Sch B'!E10</f>
        <v>3728646</v>
      </c>
      <c r="D12" s="267">
        <f>'[6]Sch B'!G10</f>
        <v>0</v>
      </c>
      <c r="E12" s="253">
        <f>SUM(C12:D12)</f>
        <v>3728646</v>
      </c>
      <c r="F12" s="174"/>
      <c r="G12" s="174">
        <f>IF(ISERROR(E12+F12)," ",(E12+F12))</f>
        <v>3728646</v>
      </c>
      <c r="H12" s="175">
        <f t="shared" ref="H12:H17" si="0">IF(ISERROR(G12/$G$17),"",(G12/$G$17))</f>
        <v>0.86245946645491345</v>
      </c>
      <c r="J12" s="240" t="s">
        <v>346</v>
      </c>
      <c r="K12" s="241">
        <f>G17</f>
        <v>4323271</v>
      </c>
      <c r="M12" s="231">
        <f>IFERROR(G12/G$194,0)</f>
        <v>174.43957894736843</v>
      </c>
      <c r="N12" s="235">
        <f>SUMMARY!M12</f>
        <v>184.6118644900132</v>
      </c>
    </row>
    <row r="13" spans="1:16" s="41" customFormat="1">
      <c r="A13" s="127" t="s">
        <v>64</v>
      </c>
      <c r="B13" s="113" t="s">
        <v>192</v>
      </c>
      <c r="C13" s="267">
        <f>'[6]Sch B'!E15</f>
        <v>569345</v>
      </c>
      <c r="D13" s="267">
        <f>'[6]Sch B'!G15</f>
        <v>0</v>
      </c>
      <c r="E13" s="253">
        <f t="shared" ref="E13:E16" si="1">SUM(C13:D13)</f>
        <v>569345</v>
      </c>
      <c r="F13" s="177"/>
      <c r="G13" s="177">
        <f>IF(ISERROR(E13+F13),"",(E13+F13))</f>
        <v>569345</v>
      </c>
      <c r="H13" s="178">
        <f t="shared" si="0"/>
        <v>0.13169310922216071</v>
      </c>
      <c r="J13" s="242" t="s">
        <v>347</v>
      </c>
      <c r="K13" s="243">
        <f>G183</f>
        <v>3817419.65</v>
      </c>
      <c r="M13" s="231">
        <f>IFERROR(G13/G$195,0)</f>
        <v>273.59202306583376</v>
      </c>
      <c r="N13" s="235">
        <f>SUMMARY!M13</f>
        <v>273.59202306583376</v>
      </c>
    </row>
    <row r="14" spans="1:16" s="41" customFormat="1">
      <c r="A14" s="127" t="s">
        <v>66</v>
      </c>
      <c r="B14" s="113" t="s">
        <v>193</v>
      </c>
      <c r="C14" s="267">
        <f>'[6]Sch B'!E20</f>
        <v>0</v>
      </c>
      <c r="D14" s="267">
        <f>'[6]Sch B'!G20</f>
        <v>0</v>
      </c>
      <c r="E14" s="253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42" t="s">
        <v>348</v>
      </c>
      <c r="K14" s="243">
        <f>G198</f>
        <v>23456</v>
      </c>
      <c r="M14" s="231">
        <f>IFERROR(G14/G$196,0)</f>
        <v>0</v>
      </c>
      <c r="N14" s="235">
        <f>SUMMARY!M14</f>
        <v>185.53</v>
      </c>
    </row>
    <row r="15" spans="1:16" s="41" customFormat="1">
      <c r="A15" s="127" t="s">
        <v>68</v>
      </c>
      <c r="B15" s="179" t="s">
        <v>194</v>
      </c>
      <c r="C15" s="267">
        <f>'[6]Sch B'!E25</f>
        <v>0</v>
      </c>
      <c r="D15" s="267">
        <f>'[6]Sch B'!G25</f>
        <v>0</v>
      </c>
      <c r="E15" s="253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42" t="s">
        <v>349</v>
      </c>
      <c r="K15" s="243">
        <f>G201</f>
        <v>66</v>
      </c>
      <c r="M15" s="231">
        <f>IFERROR(G15/G$197,0)</f>
        <v>0</v>
      </c>
      <c r="N15" s="235">
        <f>SUMMARY!M15</f>
        <v>261.3311004784689</v>
      </c>
    </row>
    <row r="16" spans="1:16" s="41" customFormat="1">
      <c r="A16" s="127" t="s">
        <v>145</v>
      </c>
      <c r="B16" s="115" t="s">
        <v>195</v>
      </c>
      <c r="C16" s="267">
        <f>'[6]Sch B'!E40</f>
        <v>21162</v>
      </c>
      <c r="D16" s="267">
        <f>'[6]Sch B'!G40</f>
        <v>4118</v>
      </c>
      <c r="E16" s="253">
        <f t="shared" si="1"/>
        <v>25280</v>
      </c>
      <c r="F16" s="177"/>
      <c r="G16" s="177">
        <f>IF(ISERROR(E16+F16),"",(E16+F16))</f>
        <v>25280</v>
      </c>
      <c r="H16" s="178">
        <f t="shared" si="0"/>
        <v>5.8474243229258583E-3</v>
      </c>
      <c r="J16" s="242" t="s">
        <v>350</v>
      </c>
      <c r="K16" s="243">
        <f>G205</f>
        <v>24090</v>
      </c>
      <c r="M16" s="238" t="s">
        <v>196</v>
      </c>
      <c r="N16" s="236" t="str">
        <f>SUMMARY!M16</f>
        <v>n/a</v>
      </c>
    </row>
    <row r="17" spans="1:14" s="41" customFormat="1">
      <c r="A17" s="40"/>
      <c r="B17" s="179" t="s">
        <v>91</v>
      </c>
      <c r="C17" s="267">
        <f>SUM(C12:C16)</f>
        <v>4319153</v>
      </c>
      <c r="D17" s="267">
        <f>SUM(D12:D16)</f>
        <v>4118</v>
      </c>
      <c r="E17" s="177">
        <f>SUM(E12:E16)</f>
        <v>4323271</v>
      </c>
      <c r="F17" s="177">
        <f>SUM(F12:F16)</f>
        <v>0</v>
      </c>
      <c r="G17" s="177">
        <f>IF(ISERROR(E17+F17),"",(E17+F17))</f>
        <v>4323271</v>
      </c>
      <c r="H17" s="178">
        <f t="shared" si="0"/>
        <v>1</v>
      </c>
      <c r="J17" s="242"/>
      <c r="K17" s="243"/>
      <c r="M17" s="231">
        <f>IFERROR(G17/G$198,0)</f>
        <v>184.31407742155525</v>
      </c>
      <c r="N17" s="235">
        <f>SUMMARY!M17</f>
        <v>186.80187329400172</v>
      </c>
    </row>
    <row r="18" spans="1:14" s="41" customFormat="1">
      <c r="A18" s="40"/>
      <c r="B18" s="179"/>
      <c r="C18" s="27"/>
      <c r="D18" s="27"/>
      <c r="E18" s="27"/>
      <c r="F18" s="27"/>
      <c r="G18" s="27"/>
      <c r="H18" s="180"/>
      <c r="J18" s="242" t="s">
        <v>188</v>
      </c>
      <c r="K18" s="243">
        <f>J183</f>
        <v>112360.54000000001</v>
      </c>
    </row>
    <row r="19" spans="1:14">
      <c r="A19" s="30" t="s">
        <v>336</v>
      </c>
      <c r="B19" s="181" t="s">
        <v>157</v>
      </c>
      <c r="C19" s="162"/>
      <c r="D19" s="24"/>
      <c r="F19"/>
      <c r="G19" s="24"/>
      <c r="J19" s="244" t="s">
        <v>309</v>
      </c>
      <c r="K19" s="245">
        <f>K183</f>
        <v>121027.32</v>
      </c>
    </row>
    <row r="20" spans="1:14">
      <c r="A20" s="182" t="s">
        <v>197</v>
      </c>
      <c r="B20" s="158" t="s">
        <v>19</v>
      </c>
      <c r="F20"/>
    </row>
    <row r="21" spans="1:14" s="41" customFormat="1">
      <c r="A21" s="127" t="s">
        <v>198</v>
      </c>
      <c r="B21" s="113" t="s">
        <v>20</v>
      </c>
      <c r="C21" s="267">
        <f>'[6]Sch C'!D10</f>
        <v>64298</v>
      </c>
      <c r="D21" s="267">
        <f>'[6]Sch C'!F10</f>
        <v>0</v>
      </c>
      <c r="E21" s="253">
        <f t="shared" ref="E21:E56" si="2">SUM(C21:D21)</f>
        <v>64298</v>
      </c>
      <c r="F21" s="174"/>
      <c r="G21" s="174">
        <f t="shared" ref="G21:G57" si="3">IF(ISERROR(E21+F21),"",(E21+F21))</f>
        <v>64298</v>
      </c>
      <c r="H21" s="175">
        <f>IF(ISERROR(G21/$G$183),"",(G21/$G$183))</f>
        <v>1.6843314567210339E-2</v>
      </c>
      <c r="J21" s="255">
        <v>1835.33</v>
      </c>
      <c r="K21" s="255">
        <v>2083.33</v>
      </c>
      <c r="M21" s="231">
        <f>IFERROR(G21/G$198,0)</f>
        <v>2.741217598908595</v>
      </c>
      <c r="N21" s="237">
        <f>SUMMARY!M21</f>
        <v>4.89361837414104</v>
      </c>
    </row>
    <row r="22" spans="1:14" s="41" customFormat="1">
      <c r="A22" s="127" t="s">
        <v>199</v>
      </c>
      <c r="B22" s="113" t="s">
        <v>200</v>
      </c>
      <c r="C22" s="267">
        <f>'[6]Sch C'!D11</f>
        <v>0</v>
      </c>
      <c r="D22" s="267">
        <f>'[6]Sch C'!F11</f>
        <v>0</v>
      </c>
      <c r="E22" s="253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  <c r="M22" s="231">
        <f t="shared" ref="M22:M57" si="5">IFERROR(G22/G$198,0)</f>
        <v>0</v>
      </c>
      <c r="N22" s="237">
        <f>SUMMARY!M22</f>
        <v>0.49748613628002669</v>
      </c>
    </row>
    <row r="23" spans="1:14" s="41" customFormat="1">
      <c r="A23" s="127" t="s">
        <v>201</v>
      </c>
      <c r="B23" s="113" t="s">
        <v>22</v>
      </c>
      <c r="C23" s="267">
        <f>'[6]Sch C'!D12</f>
        <v>29680</v>
      </c>
      <c r="D23" s="267">
        <f>'[6]Sch C'!F12</f>
        <v>0</v>
      </c>
      <c r="E23" s="253">
        <f t="shared" si="2"/>
        <v>29680</v>
      </c>
      <c r="F23" s="177"/>
      <c r="G23" s="177">
        <f t="shared" si="3"/>
        <v>29680</v>
      </c>
      <c r="H23" s="175">
        <f t="shared" si="4"/>
        <v>7.7748853207689648E-3</v>
      </c>
      <c r="J23" s="183">
        <v>1860</v>
      </c>
      <c r="K23" s="183">
        <v>2261.15</v>
      </c>
      <c r="M23" s="231">
        <f t="shared" si="5"/>
        <v>1.2653478854024556</v>
      </c>
      <c r="N23" s="237">
        <f>SUMMARY!M23</f>
        <v>3.2351822835056927</v>
      </c>
    </row>
    <row r="24" spans="1:14" s="41" customFormat="1">
      <c r="A24" s="127" t="s">
        <v>202</v>
      </c>
      <c r="B24" s="113" t="s">
        <v>23</v>
      </c>
      <c r="C24" s="267">
        <f>'[6]Sch C'!D13</f>
        <v>191946</v>
      </c>
      <c r="D24" s="267">
        <f>'[6]Sch C'!F13</f>
        <v>-181664</v>
      </c>
      <c r="E24" s="253">
        <f t="shared" si="2"/>
        <v>10282</v>
      </c>
      <c r="F24" s="177"/>
      <c r="G24" s="177">
        <f t="shared" si="3"/>
        <v>10282</v>
      </c>
      <c r="H24" s="175">
        <f t="shared" si="4"/>
        <v>2.6934424146949627E-3</v>
      </c>
      <c r="J24" s="133"/>
      <c r="K24" s="133"/>
      <c r="M24" s="231">
        <f t="shared" si="5"/>
        <v>0.43835266030013642</v>
      </c>
      <c r="N24" s="237">
        <f>SUMMARY!M24</f>
        <v>2.430674269571576</v>
      </c>
    </row>
    <row r="25" spans="1:14" s="41" customFormat="1">
      <c r="A25" s="127" t="s">
        <v>164</v>
      </c>
      <c r="B25" s="113" t="s">
        <v>163</v>
      </c>
      <c r="C25" s="267">
        <f>'[6]Sch C'!D14</f>
        <v>0</v>
      </c>
      <c r="D25" s="267">
        <f>'[6]Sch C'!F14</f>
        <v>0</v>
      </c>
      <c r="E25" s="253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  <c r="M25" s="231">
        <f t="shared" si="5"/>
        <v>0</v>
      </c>
      <c r="N25" s="237">
        <f>SUMMARY!M25</f>
        <v>8.9708827817366776E-2</v>
      </c>
    </row>
    <row r="26" spans="1:14" s="41" customFormat="1">
      <c r="A26" s="127" t="s">
        <v>203</v>
      </c>
      <c r="B26" s="113" t="s">
        <v>24</v>
      </c>
      <c r="C26" s="267">
        <f>'[6]Sch C'!D15</f>
        <v>242281</v>
      </c>
      <c r="D26" s="267">
        <f>'[6]Sch C'!F15</f>
        <v>-96912.35</v>
      </c>
      <c r="E26" s="253">
        <f t="shared" si="2"/>
        <v>145368.65</v>
      </c>
      <c r="F26" s="177"/>
      <c r="G26" s="177">
        <f t="shared" si="3"/>
        <v>145368.65</v>
      </c>
      <c r="H26" s="175">
        <f t="shared" si="4"/>
        <v>3.808034309248657E-2</v>
      </c>
      <c r="J26" s="133"/>
      <c r="K26" s="133"/>
      <c r="M26" s="231">
        <f t="shared" si="5"/>
        <v>6.1975038369713502</v>
      </c>
      <c r="N26" s="237">
        <f>SUMMARY!M26</f>
        <v>1.9962086756684334</v>
      </c>
    </row>
    <row r="27" spans="1:14" s="41" customFormat="1">
      <c r="A27" s="127" t="s">
        <v>204</v>
      </c>
      <c r="B27" s="113" t="s">
        <v>165</v>
      </c>
      <c r="C27" s="267">
        <f>'[6]Sch C'!D16</f>
        <v>250699</v>
      </c>
      <c r="D27" s="267">
        <f>'[6]Sch C'!F16</f>
        <v>0</v>
      </c>
      <c r="E27" s="253">
        <f t="shared" si="2"/>
        <v>250699</v>
      </c>
      <c r="F27" s="177"/>
      <c r="G27" s="177">
        <f t="shared" si="3"/>
        <v>250699</v>
      </c>
      <c r="H27" s="175">
        <f t="shared" si="4"/>
        <v>6.5672371126396858E-2</v>
      </c>
      <c r="J27" s="133"/>
      <c r="K27" s="133"/>
      <c r="M27" s="231">
        <f t="shared" si="5"/>
        <v>10.688054229195089</v>
      </c>
      <c r="N27" s="237">
        <f>SUMMARY!M27</f>
        <v>6.3970053910681761</v>
      </c>
    </row>
    <row r="28" spans="1:14" s="41" customFormat="1">
      <c r="A28" s="127" t="s">
        <v>205</v>
      </c>
      <c r="B28" s="113" t="s">
        <v>25</v>
      </c>
      <c r="C28" s="267">
        <f>'[6]Sch C'!D17</f>
        <v>0</v>
      </c>
      <c r="D28" s="267">
        <f>'[6]Sch C'!F17</f>
        <v>0</v>
      </c>
      <c r="E28" s="253">
        <f t="shared" si="2"/>
        <v>0</v>
      </c>
      <c r="F28" s="177"/>
      <c r="G28" s="177">
        <f t="shared" si="3"/>
        <v>0</v>
      </c>
      <c r="H28" s="175">
        <f t="shared" si="4"/>
        <v>0</v>
      </c>
      <c r="J28" s="133"/>
      <c r="K28" s="133"/>
      <c r="M28" s="231">
        <f t="shared" si="5"/>
        <v>0</v>
      </c>
      <c r="N28" s="237">
        <f>SUMMARY!M28</f>
        <v>0.11687604176601765</v>
      </c>
    </row>
    <row r="29" spans="1:14" s="41" customFormat="1">
      <c r="A29" s="127" t="s">
        <v>206</v>
      </c>
      <c r="B29" s="113" t="s">
        <v>26</v>
      </c>
      <c r="C29" s="267">
        <f>'[6]Sch C'!D18</f>
        <v>10729</v>
      </c>
      <c r="D29" s="267">
        <f>'[6]Sch C'!F18</f>
        <v>0</v>
      </c>
      <c r="E29" s="253">
        <f t="shared" si="2"/>
        <v>10729</v>
      </c>
      <c r="F29" s="177"/>
      <c r="G29" s="177">
        <f t="shared" si="3"/>
        <v>10729</v>
      </c>
      <c r="H29" s="175">
        <f t="shared" si="4"/>
        <v>2.810537217201153E-3</v>
      </c>
      <c r="J29" s="133"/>
      <c r="K29" s="133"/>
      <c r="M29" s="231">
        <f t="shared" si="5"/>
        <v>0.45740961800818553</v>
      </c>
      <c r="N29" s="237">
        <f>SUMMARY!M29</f>
        <v>0.78350101508318237</v>
      </c>
    </row>
    <row r="30" spans="1:14" s="41" customFormat="1">
      <c r="A30" s="127" t="s">
        <v>207</v>
      </c>
      <c r="B30" s="113" t="s">
        <v>208</v>
      </c>
      <c r="C30" s="267">
        <f>'[6]Sch C'!D19</f>
        <v>7509</v>
      </c>
      <c r="D30" s="267">
        <f>'[6]Sch C'!F19</f>
        <v>0</v>
      </c>
      <c r="E30" s="253">
        <f t="shared" si="2"/>
        <v>7509</v>
      </c>
      <c r="F30" s="177"/>
      <c r="G30" s="177">
        <f t="shared" si="3"/>
        <v>7509</v>
      </c>
      <c r="H30" s="175">
        <f t="shared" si="4"/>
        <v>1.9670355078724448E-3</v>
      </c>
      <c r="J30" s="133"/>
      <c r="K30" s="133"/>
      <c r="M30" s="231">
        <f t="shared" si="5"/>
        <v>0.320131309686221</v>
      </c>
      <c r="N30" s="237">
        <f>SUMMARY!M30</f>
        <v>0.40083114193451697</v>
      </c>
    </row>
    <row r="31" spans="1:14" s="41" customFormat="1">
      <c r="A31" s="127" t="s">
        <v>209</v>
      </c>
      <c r="B31" s="113" t="s">
        <v>210</v>
      </c>
      <c r="C31" s="267">
        <f>'[6]Sch C'!D20</f>
        <v>6769</v>
      </c>
      <c r="D31" s="267">
        <f>'[6]Sch C'!F20</f>
        <v>-4118</v>
      </c>
      <c r="E31" s="253">
        <f t="shared" si="2"/>
        <v>2651</v>
      </c>
      <c r="F31" s="177"/>
      <c r="G31" s="177">
        <f t="shared" si="3"/>
        <v>2651</v>
      </c>
      <c r="H31" s="175">
        <f t="shared" si="4"/>
        <v>6.9444814640695846E-4</v>
      </c>
      <c r="J31" s="133"/>
      <c r="K31" s="133"/>
      <c r="M31" s="231">
        <f t="shared" si="5"/>
        <v>0.11302012278308322</v>
      </c>
      <c r="N31" s="237">
        <f>SUMMARY!M31</f>
        <v>0.43509517256414104</v>
      </c>
    </row>
    <row r="32" spans="1:14" s="41" customFormat="1">
      <c r="A32" s="127" t="s">
        <v>211</v>
      </c>
      <c r="B32" s="113" t="s">
        <v>29</v>
      </c>
      <c r="C32" s="267">
        <f>'[6]Sch C'!D21</f>
        <v>0</v>
      </c>
      <c r="D32" s="267">
        <f>'[6]Sch C'!F21</f>
        <v>0</v>
      </c>
      <c r="E32" s="253">
        <f t="shared" si="2"/>
        <v>0</v>
      </c>
      <c r="F32" s="177"/>
      <c r="G32" s="177">
        <f t="shared" si="3"/>
        <v>0</v>
      </c>
      <c r="H32" s="175">
        <f t="shared" si="4"/>
        <v>0</v>
      </c>
      <c r="J32" s="133"/>
      <c r="K32" s="133"/>
      <c r="M32" s="231">
        <f t="shared" si="5"/>
        <v>0</v>
      </c>
      <c r="N32" s="237">
        <f>SUMMARY!M32</f>
        <v>0.49005045894476768</v>
      </c>
    </row>
    <row r="33" spans="1:14" s="41" customFormat="1">
      <c r="A33" s="40">
        <v>130</v>
      </c>
      <c r="B33" s="113" t="s">
        <v>166</v>
      </c>
      <c r="C33" s="267">
        <f>'[6]Sch C'!D22</f>
        <v>0</v>
      </c>
      <c r="D33" s="267">
        <f>'[6]Sch C'!F22</f>
        <v>0</v>
      </c>
      <c r="E33" s="253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  <c r="M33" s="231">
        <f t="shared" si="5"/>
        <v>0</v>
      </c>
      <c r="N33" s="237">
        <f>SUMMARY!M33</f>
        <v>0</v>
      </c>
    </row>
    <row r="34" spans="1:14" s="41" customFormat="1">
      <c r="A34" s="40">
        <v>140</v>
      </c>
      <c r="B34" s="113" t="s">
        <v>212</v>
      </c>
      <c r="C34" s="267">
        <f>'[6]Sch C'!D23</f>
        <v>9886</v>
      </c>
      <c r="D34" s="267">
        <f>'[6]Sch C'!F23</f>
        <v>0</v>
      </c>
      <c r="E34" s="253">
        <f t="shared" si="2"/>
        <v>9886</v>
      </c>
      <c r="F34" s="177"/>
      <c r="G34" s="177">
        <f t="shared" si="3"/>
        <v>9886</v>
      </c>
      <c r="H34" s="175">
        <f t="shared" si="4"/>
        <v>2.5897074218706869E-3</v>
      </c>
      <c r="J34" s="133"/>
      <c r="K34" s="133"/>
      <c r="M34" s="231">
        <f t="shared" si="5"/>
        <v>0.42146998635743521</v>
      </c>
      <c r="N34" s="237">
        <f>SUMMARY!M34</f>
        <v>0.62292362123544942</v>
      </c>
    </row>
    <row r="35" spans="1:14" s="41" customFormat="1">
      <c r="A35" s="40">
        <v>150</v>
      </c>
      <c r="B35" s="113" t="s">
        <v>31</v>
      </c>
      <c r="C35" s="267">
        <f>'[6]Sch C'!D24</f>
        <v>0</v>
      </c>
      <c r="D35" s="267">
        <f>'[6]Sch C'!F24</f>
        <v>0</v>
      </c>
      <c r="E35" s="253">
        <f t="shared" si="2"/>
        <v>0</v>
      </c>
      <c r="F35" s="177"/>
      <c r="G35" s="177">
        <f t="shared" si="3"/>
        <v>0</v>
      </c>
      <c r="H35" s="175">
        <f t="shared" si="4"/>
        <v>0</v>
      </c>
      <c r="J35" s="133"/>
      <c r="K35" s="133"/>
      <c r="M35" s="231">
        <f t="shared" si="5"/>
        <v>0</v>
      </c>
      <c r="N35" s="237">
        <f>SUMMARY!M35</f>
        <v>0.42186212127405426</v>
      </c>
    </row>
    <row r="36" spans="1:14" s="41" customFormat="1">
      <c r="A36" s="40">
        <v>160</v>
      </c>
      <c r="B36" s="113" t="s">
        <v>32</v>
      </c>
      <c r="C36" s="267">
        <f>'[6]Sch C'!D25</f>
        <v>0</v>
      </c>
      <c r="D36" s="267">
        <f>'[6]Sch C'!F25</f>
        <v>0</v>
      </c>
      <c r="E36" s="253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  <c r="M36" s="231">
        <f t="shared" si="5"/>
        <v>0</v>
      </c>
      <c r="N36" s="237">
        <f>SUMMARY!M36</f>
        <v>0.28779311378469336</v>
      </c>
    </row>
    <row r="37" spans="1:14" s="41" customFormat="1">
      <c r="A37" s="40">
        <v>170</v>
      </c>
      <c r="B37" s="113" t="s">
        <v>33</v>
      </c>
      <c r="C37" s="267">
        <f>'[6]Sch C'!D26</f>
        <v>195741</v>
      </c>
      <c r="D37" s="267">
        <f>'[6]Sch C'!F26</f>
        <v>0</v>
      </c>
      <c r="E37" s="253">
        <f t="shared" si="2"/>
        <v>195741</v>
      </c>
      <c r="F37" s="177"/>
      <c r="G37" s="177">
        <f t="shared" si="3"/>
        <v>195741</v>
      </c>
      <c r="H37" s="175">
        <f t="shared" si="4"/>
        <v>5.1275735430344943E-2</v>
      </c>
      <c r="J37" s="133"/>
      <c r="K37" s="133"/>
      <c r="M37" s="231">
        <f t="shared" si="5"/>
        <v>8.3450289904502046</v>
      </c>
      <c r="N37" s="237">
        <f>SUMMARY!M37</f>
        <v>7.4287387080511769</v>
      </c>
    </row>
    <row r="38" spans="1:14" s="41" customFormat="1">
      <c r="A38" s="40">
        <v>180</v>
      </c>
      <c r="B38" s="113" t="s">
        <v>213</v>
      </c>
      <c r="C38" s="267">
        <f>'[6]Sch C'!D27</f>
        <v>0</v>
      </c>
      <c r="D38" s="267">
        <f>'[6]Sch C'!F27</f>
        <v>0</v>
      </c>
      <c r="E38" s="253">
        <f t="shared" si="2"/>
        <v>0</v>
      </c>
      <c r="F38" s="177"/>
      <c r="G38" s="177">
        <f t="shared" si="3"/>
        <v>0</v>
      </c>
      <c r="H38" s="175">
        <f t="shared" si="4"/>
        <v>0</v>
      </c>
      <c r="J38" s="133"/>
      <c r="K38" s="133"/>
      <c r="M38" s="231">
        <f t="shared" si="5"/>
        <v>0</v>
      </c>
      <c r="N38" s="237">
        <f>SUMMARY!M38</f>
        <v>3.4646492172278012E-2</v>
      </c>
    </row>
    <row r="39" spans="1:14" s="41" customFormat="1">
      <c r="A39" s="40">
        <v>190</v>
      </c>
      <c r="B39" s="113" t="s">
        <v>35</v>
      </c>
      <c r="C39" s="267">
        <f>'[6]Sch C'!D28</f>
        <v>0</v>
      </c>
      <c r="D39" s="267">
        <f>'[6]Sch C'!F28</f>
        <v>0</v>
      </c>
      <c r="E39" s="253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  <c r="M39" s="231">
        <f t="shared" si="5"/>
        <v>0</v>
      </c>
      <c r="N39" s="237">
        <f>SUMMARY!M39</f>
        <v>0</v>
      </c>
    </row>
    <row r="40" spans="1:14" s="41" customFormat="1">
      <c r="A40" s="40">
        <v>200</v>
      </c>
      <c r="B40" s="113" t="s">
        <v>36</v>
      </c>
      <c r="C40" s="267">
        <f>'[6]Sch C'!D29</f>
        <v>4548</v>
      </c>
      <c r="D40" s="267">
        <f>'[6]Sch C'!F29</f>
        <v>-4548</v>
      </c>
      <c r="E40" s="253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  <c r="M40" s="231">
        <f t="shared" si="5"/>
        <v>0</v>
      </c>
      <c r="N40" s="237">
        <f>SUMMARY!M40</f>
        <v>0</v>
      </c>
    </row>
    <row r="41" spans="1:14" s="41" customFormat="1">
      <c r="A41" s="40">
        <v>210</v>
      </c>
      <c r="B41" s="113" t="s">
        <v>37</v>
      </c>
      <c r="C41" s="267">
        <f>'[6]Sch C'!D30</f>
        <v>0</v>
      </c>
      <c r="D41" s="267">
        <f>'[6]Sch C'!F30</f>
        <v>0</v>
      </c>
      <c r="E41" s="253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  <c r="M41" s="231">
        <f t="shared" si="5"/>
        <v>0</v>
      </c>
      <c r="N41" s="237">
        <f>SUMMARY!M41</f>
        <v>0</v>
      </c>
    </row>
    <row r="42" spans="1:14" s="41" customFormat="1">
      <c r="A42" s="40">
        <v>220</v>
      </c>
      <c r="B42" s="113" t="s">
        <v>214</v>
      </c>
      <c r="C42" s="267">
        <f>'[6]Sch C'!D31</f>
        <v>53448</v>
      </c>
      <c r="D42" s="267">
        <f>'[6]Sch C'!F31</f>
        <v>0</v>
      </c>
      <c r="E42" s="253">
        <f t="shared" si="2"/>
        <v>53448</v>
      </c>
      <c r="F42" s="177"/>
      <c r="G42" s="177">
        <f t="shared" si="3"/>
        <v>53448</v>
      </c>
      <c r="H42" s="175">
        <f t="shared" si="4"/>
        <v>1.4001080546646215E-2</v>
      </c>
      <c r="J42" s="133"/>
      <c r="K42" s="133"/>
      <c r="M42" s="231">
        <f t="shared" si="5"/>
        <v>2.278649386084584</v>
      </c>
      <c r="N42" s="237">
        <f>SUMMARY!M42</f>
        <v>1.5147902388511165</v>
      </c>
    </row>
    <row r="43" spans="1:14" s="41" customFormat="1">
      <c r="A43" s="40">
        <v>230</v>
      </c>
      <c r="B43" s="113" t="s">
        <v>148</v>
      </c>
      <c r="C43" s="267">
        <f>'[6]Sch C'!D32</f>
        <v>0</v>
      </c>
      <c r="D43" s="267">
        <f>'[6]Sch C'!F32</f>
        <v>0</v>
      </c>
      <c r="E43" s="253">
        <f t="shared" si="2"/>
        <v>0</v>
      </c>
      <c r="F43" s="177"/>
      <c r="G43" s="177">
        <f t="shared" si="3"/>
        <v>0</v>
      </c>
      <c r="H43" s="175">
        <f t="shared" si="4"/>
        <v>0</v>
      </c>
      <c r="J43" s="133"/>
      <c r="K43" s="133"/>
      <c r="M43" s="231">
        <f t="shared" si="5"/>
        <v>0</v>
      </c>
      <c r="N43" s="237">
        <f>SUMMARY!M43</f>
        <v>0.91162758482870754</v>
      </c>
    </row>
    <row r="44" spans="1:14" s="41" customFormat="1">
      <c r="A44" s="40">
        <v>240</v>
      </c>
      <c r="B44" s="113" t="s">
        <v>167</v>
      </c>
      <c r="C44" s="267">
        <f>'[6]Sch C'!D33</f>
        <v>0</v>
      </c>
      <c r="D44" s="267">
        <f>'[6]Sch C'!F33</f>
        <v>0</v>
      </c>
      <c r="E44" s="253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  <c r="M44" s="231">
        <f t="shared" si="5"/>
        <v>0</v>
      </c>
      <c r="N44" s="237">
        <f>SUMMARY!M44</f>
        <v>0</v>
      </c>
    </row>
    <row r="45" spans="1:14" s="41" customFormat="1">
      <c r="A45" s="40">
        <v>250</v>
      </c>
      <c r="B45" s="113" t="s">
        <v>168</v>
      </c>
      <c r="C45" s="267">
        <f>'[6]Sch C'!D34</f>
        <v>0</v>
      </c>
      <c r="D45" s="267">
        <f>'[6]Sch C'!F34</f>
        <v>0</v>
      </c>
      <c r="E45" s="253">
        <f t="shared" si="2"/>
        <v>0</v>
      </c>
      <c r="F45" s="177"/>
      <c r="G45" s="177">
        <f t="shared" si="3"/>
        <v>0</v>
      </c>
      <c r="H45" s="175">
        <f t="shared" si="4"/>
        <v>0</v>
      </c>
      <c r="J45" s="133"/>
      <c r="K45" s="133"/>
      <c r="M45" s="231">
        <f t="shared" si="5"/>
        <v>0</v>
      </c>
      <c r="N45" s="237">
        <f>SUMMARY!M45</f>
        <v>0.95284109747069434</v>
      </c>
    </row>
    <row r="46" spans="1:14" s="41" customFormat="1">
      <c r="A46" s="40">
        <v>270</v>
      </c>
      <c r="B46" s="113" t="s">
        <v>215</v>
      </c>
      <c r="C46" s="267">
        <f>'[6]Sch C'!D35</f>
        <v>0</v>
      </c>
      <c r="D46" s="267">
        <f>'[6]Sch C'!F35</f>
        <v>0</v>
      </c>
      <c r="E46" s="253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  <c r="M46" s="231">
        <f t="shared" si="5"/>
        <v>0</v>
      </c>
      <c r="N46" s="237">
        <f>SUMMARY!M46</f>
        <v>0</v>
      </c>
    </row>
    <row r="47" spans="1:14" s="41" customFormat="1">
      <c r="A47" s="40">
        <v>280</v>
      </c>
      <c r="B47" s="113" t="s">
        <v>216</v>
      </c>
      <c r="C47" s="267">
        <f>'[6]Sch C'!D36</f>
        <v>0</v>
      </c>
      <c r="D47" s="267">
        <f>'[6]Sch C'!F36</f>
        <v>0</v>
      </c>
      <c r="E47" s="253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55">
        <v>0</v>
      </c>
      <c r="K47" s="255">
        <v>0</v>
      </c>
      <c r="M47" s="231">
        <f t="shared" si="5"/>
        <v>0</v>
      </c>
      <c r="N47" s="237">
        <f>SUMMARY!M47</f>
        <v>0.19233028581290676</v>
      </c>
    </row>
    <row r="48" spans="1:14" s="41" customFormat="1">
      <c r="A48" s="40">
        <v>290</v>
      </c>
      <c r="B48" s="113" t="s">
        <v>170</v>
      </c>
      <c r="C48" s="267">
        <f>'[6]Sch C'!D37</f>
        <v>0</v>
      </c>
      <c r="D48" s="267">
        <f>'[6]Sch C'!F37</f>
        <v>0</v>
      </c>
      <c r="E48" s="253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  <c r="M48" s="231">
        <f t="shared" si="5"/>
        <v>0</v>
      </c>
      <c r="N48" s="237">
        <f>SUMMARY!M48</f>
        <v>0</v>
      </c>
    </row>
    <row r="49" spans="1:16" s="41" customFormat="1">
      <c r="A49" s="40">
        <v>300</v>
      </c>
      <c r="B49" s="113" t="s">
        <v>171</v>
      </c>
      <c r="C49" s="267">
        <f>'[6]Sch C'!D38</f>
        <v>0</v>
      </c>
      <c r="D49" s="267">
        <f>'[6]Sch C'!F38</f>
        <v>0</v>
      </c>
      <c r="E49" s="253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  <c r="M49" s="231">
        <f t="shared" si="5"/>
        <v>0</v>
      </c>
      <c r="N49" s="237">
        <f>SUMMARY!M49</f>
        <v>1.5984176510929746E-2</v>
      </c>
    </row>
    <row r="50" spans="1:16" s="41" customFormat="1">
      <c r="A50" s="40">
        <v>310</v>
      </c>
      <c r="B50" s="113" t="s">
        <v>172</v>
      </c>
      <c r="C50" s="267">
        <f>'[6]Sch C'!D39</f>
        <v>830</v>
      </c>
      <c r="D50" s="267">
        <f>'[6]Sch C'!F39</f>
        <v>0</v>
      </c>
      <c r="E50" s="253">
        <f t="shared" si="2"/>
        <v>830</v>
      </c>
      <c r="F50" s="177"/>
      <c r="G50" s="177">
        <f t="shared" si="3"/>
        <v>830</v>
      </c>
      <c r="H50" s="175">
        <f t="shared" si="4"/>
        <v>2.17424353646841E-4</v>
      </c>
      <c r="J50" s="133"/>
      <c r="K50" s="133"/>
      <c r="M50" s="231">
        <f t="shared" si="5"/>
        <v>3.5385402455661664E-2</v>
      </c>
      <c r="N50" s="237">
        <f>SUMMARY!M50</f>
        <v>0.13508290981428747</v>
      </c>
    </row>
    <row r="51" spans="1:16" s="41" customFormat="1">
      <c r="A51" s="40">
        <v>320</v>
      </c>
      <c r="B51" s="113" t="s">
        <v>173</v>
      </c>
      <c r="C51" s="267">
        <f>'[6]Sch C'!D40</f>
        <v>0</v>
      </c>
      <c r="D51" s="267">
        <f>'[6]Sch C'!F40</f>
        <v>0</v>
      </c>
      <c r="E51" s="253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  <c r="M51" s="231">
        <f t="shared" si="5"/>
        <v>0</v>
      </c>
      <c r="N51" s="237">
        <f>SUMMARY!M51</f>
        <v>6.1666189781950142E-3</v>
      </c>
    </row>
    <row r="52" spans="1:16" s="41" customFormat="1">
      <c r="A52" s="40">
        <v>330</v>
      </c>
      <c r="B52" s="113" t="s">
        <v>44</v>
      </c>
      <c r="C52" s="267">
        <f>'[6]Sch C'!D41</f>
        <v>3694</v>
      </c>
      <c r="D52" s="267">
        <f>'[6]Sch C'!F41</f>
        <v>0</v>
      </c>
      <c r="E52" s="253">
        <f t="shared" si="2"/>
        <v>3694</v>
      </c>
      <c r="F52" s="177"/>
      <c r="G52" s="177">
        <f t="shared" si="3"/>
        <v>3694</v>
      </c>
      <c r="H52" s="175">
        <f t="shared" si="4"/>
        <v>9.6766935225473579E-4</v>
      </c>
      <c r="J52" s="133"/>
      <c r="K52" s="133"/>
      <c r="M52" s="231">
        <f t="shared" si="5"/>
        <v>0.15748635743519782</v>
      </c>
      <c r="N52" s="237">
        <f>SUMMARY!M52</f>
        <v>0.42601224458281667</v>
      </c>
    </row>
    <row r="53" spans="1:16" s="41" customFormat="1">
      <c r="A53" s="40">
        <v>340</v>
      </c>
      <c r="B53" s="113" t="s">
        <v>174</v>
      </c>
      <c r="C53" s="267">
        <f>'[6]Sch C'!D42</f>
        <v>0</v>
      </c>
      <c r="D53" s="267">
        <f>'[6]Sch C'!F42</f>
        <v>0</v>
      </c>
      <c r="E53" s="253">
        <f t="shared" si="2"/>
        <v>0</v>
      </c>
      <c r="F53" s="177"/>
      <c r="G53" s="177">
        <f t="shared" si="3"/>
        <v>0</v>
      </c>
      <c r="H53" s="175">
        <f t="shared" si="4"/>
        <v>0</v>
      </c>
      <c r="J53" s="133"/>
      <c r="K53" s="133"/>
      <c r="M53" s="231">
        <f t="shared" si="5"/>
        <v>0</v>
      </c>
      <c r="N53" s="237">
        <f>SUMMARY!M53</f>
        <v>7.6151676590410528E-2</v>
      </c>
    </row>
    <row r="54" spans="1:16" s="41" customFormat="1">
      <c r="A54" s="40">
        <v>350</v>
      </c>
      <c r="B54" s="113" t="s">
        <v>175</v>
      </c>
      <c r="C54" s="267">
        <f>'[6]Sch C'!D43</f>
        <v>3766</v>
      </c>
      <c r="D54" s="267">
        <f>'[6]Sch C'!F43</f>
        <v>0</v>
      </c>
      <c r="E54" s="253">
        <f t="shared" si="2"/>
        <v>3766</v>
      </c>
      <c r="F54" s="177"/>
      <c r="G54" s="177">
        <f t="shared" si="3"/>
        <v>3766</v>
      </c>
      <c r="H54" s="175">
        <f t="shared" si="4"/>
        <v>9.8653026004096771E-4</v>
      </c>
      <c r="I54" s="41" t="s">
        <v>396</v>
      </c>
      <c r="J54" s="133"/>
      <c r="K54" s="133"/>
      <c r="M54" s="231">
        <f t="shared" si="5"/>
        <v>0.16055593451568895</v>
      </c>
      <c r="N54" s="237">
        <f>SUMMARY!M54</f>
        <v>0.14480490873334878</v>
      </c>
    </row>
    <row r="55" spans="1:16" s="41" customFormat="1">
      <c r="A55" s="40">
        <v>360</v>
      </c>
      <c r="B55" s="113" t="s">
        <v>176</v>
      </c>
      <c r="C55" s="267">
        <f>'[6]Sch C'!D44</f>
        <v>0</v>
      </c>
      <c r="D55" s="267">
        <f>'[6]Sch C'!F44</f>
        <v>0</v>
      </c>
      <c r="E55" s="253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  <c r="M55" s="231">
        <f t="shared" si="5"/>
        <v>0</v>
      </c>
      <c r="N55" s="237">
        <f>SUMMARY!M55</f>
        <v>0</v>
      </c>
    </row>
    <row r="56" spans="1:16" s="41" customFormat="1">
      <c r="A56" s="40">
        <v>490</v>
      </c>
      <c r="B56" s="113" t="s">
        <v>301</v>
      </c>
      <c r="C56" s="267">
        <f>'[6]Sch C'!D45</f>
        <v>0</v>
      </c>
      <c r="D56" s="267">
        <f>'[6]Sch C'!F45</f>
        <v>0</v>
      </c>
      <c r="E56" s="253">
        <f t="shared" si="2"/>
        <v>0</v>
      </c>
      <c r="F56" s="177"/>
      <c r="G56" s="177">
        <f t="shared" si="3"/>
        <v>0</v>
      </c>
      <c r="H56" s="175">
        <f t="shared" si="4"/>
        <v>0</v>
      </c>
      <c r="J56" s="133"/>
      <c r="K56" s="133"/>
      <c r="M56" s="231">
        <f t="shared" si="5"/>
        <v>0</v>
      </c>
      <c r="N56" s="237">
        <f>SUMMARY!M56</f>
        <v>0.3925260810522348</v>
      </c>
    </row>
    <row r="57" spans="1:16" s="41" customFormat="1">
      <c r="A57" s="40"/>
      <c r="B57" s="113" t="s">
        <v>217</v>
      </c>
      <c r="C57" s="267">
        <f>SUM(C21:C56)</f>
        <v>1075824</v>
      </c>
      <c r="D57" s="267">
        <f>SUM(D21:D56)</f>
        <v>-287242.34999999998</v>
      </c>
      <c r="E57" s="177">
        <f>SUM(E21:E56)</f>
        <v>788581.65</v>
      </c>
      <c r="F57" s="177">
        <f>SUM(F21:F56)</f>
        <v>0</v>
      </c>
      <c r="G57" s="177">
        <f t="shared" si="3"/>
        <v>788581.65</v>
      </c>
      <c r="H57" s="175">
        <f t="shared" si="4"/>
        <v>0.20657452475784266</v>
      </c>
      <c r="J57" s="133"/>
      <c r="K57" s="133"/>
      <c r="M57" s="231">
        <f t="shared" si="5"/>
        <v>33.619613318553888</v>
      </c>
      <c r="N57" s="237">
        <f>SUMMARY!M57</f>
        <v>35.330519668088229</v>
      </c>
      <c r="O57" s="232">
        <f>M57/N57-1</f>
        <v>-4.8425734056770531E-2</v>
      </c>
      <c r="P57" s="172">
        <f>IF(O57&gt;=0.2,2.1,0)</f>
        <v>0</v>
      </c>
    </row>
    <row r="58" spans="1:16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6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6" s="41" customFormat="1">
      <c r="A60" s="185">
        <v>230</v>
      </c>
      <c r="B60" s="186" t="s">
        <v>261</v>
      </c>
      <c r="C60" s="267">
        <f>'[6]Sch C'!D57</f>
        <v>162143</v>
      </c>
      <c r="D60" s="267">
        <f>'[6]Sch C'!F57</f>
        <v>0</v>
      </c>
      <c r="E60" s="253">
        <f t="shared" ref="E60:E76" si="6">SUM(C60:D60)</f>
        <v>162143</v>
      </c>
      <c r="F60" s="173"/>
      <c r="G60" s="173">
        <f>IF(ISERROR(E60+F60),"",(E60+F60))</f>
        <v>162143</v>
      </c>
      <c r="H60" s="175">
        <f>IF(ISERROR(G60/$G$183),"",(G60/$G$183))</f>
        <v>4.2474502377541856E-2</v>
      </c>
      <c r="J60" s="133"/>
      <c r="K60" s="133"/>
      <c r="M60" s="231">
        <f>IFERROR(G60/G$198,0)</f>
        <v>6.9126449522510232</v>
      </c>
      <c r="N60" s="237">
        <f>SUMMARY!M60</f>
        <v>5.4215628193424443</v>
      </c>
    </row>
    <row r="61" spans="1:16" s="41" customFormat="1">
      <c r="A61" s="187">
        <v>240</v>
      </c>
      <c r="B61" s="186" t="s">
        <v>262</v>
      </c>
      <c r="C61" s="267">
        <f>'[6]Sch C'!D58</f>
        <v>21082</v>
      </c>
      <c r="D61" s="267">
        <f>'[6]Sch C'!F58</f>
        <v>0</v>
      </c>
      <c r="E61" s="253">
        <f t="shared" si="6"/>
        <v>21082</v>
      </c>
      <c r="F61" s="173"/>
      <c r="G61" s="173">
        <f t="shared" ref="G61:G76" si="7">IF(ISERROR(E61+F61),"",(E61+F61))</f>
        <v>21082</v>
      </c>
      <c r="H61" s="175">
        <f t="shared" ref="H61:H76" si="8">IF(ISERROR(G61/$G$183),"",(G61/$G$183))</f>
        <v>5.5225785826297615E-3</v>
      </c>
      <c r="J61" s="133"/>
      <c r="K61" s="133"/>
      <c r="M61" s="231">
        <f t="shared" ref="M61:M77" si="9">IFERROR(G61/G$198,0)</f>
        <v>0.89878922237380632</v>
      </c>
      <c r="N61" s="237">
        <f>SUMMARY!M61</f>
        <v>1.3135909419154417</v>
      </c>
    </row>
    <row r="62" spans="1:16" s="41" customFormat="1">
      <c r="A62" s="188">
        <v>250</v>
      </c>
      <c r="B62" s="186" t="s">
        <v>263</v>
      </c>
      <c r="C62" s="267">
        <f>'[6]Sch C'!D59</f>
        <v>0</v>
      </c>
      <c r="D62" s="267">
        <f>'[6]Sch C'!F59</f>
        <v>0</v>
      </c>
      <c r="E62" s="253">
        <f t="shared" si="6"/>
        <v>0</v>
      </c>
      <c r="F62" s="173"/>
      <c r="G62" s="173">
        <f t="shared" si="7"/>
        <v>0</v>
      </c>
      <c r="H62" s="175">
        <f t="shared" si="8"/>
        <v>0</v>
      </c>
      <c r="J62" s="133"/>
      <c r="K62" s="133"/>
      <c r="M62" s="231">
        <f t="shared" si="9"/>
        <v>0</v>
      </c>
      <c r="N62" s="237">
        <f>SUMMARY!M62</f>
        <v>1.8916694144309858</v>
      </c>
    </row>
    <row r="63" spans="1:16" s="41" customFormat="1">
      <c r="A63" s="188">
        <v>260</v>
      </c>
      <c r="B63" s="189" t="s">
        <v>316</v>
      </c>
      <c r="C63" s="267">
        <f>'[6]Sch C'!D60</f>
        <v>-4229</v>
      </c>
      <c r="D63" s="267">
        <f>'[6]Sch C'!F60</f>
        <v>0</v>
      </c>
      <c r="E63" s="253">
        <f t="shared" si="6"/>
        <v>-4229</v>
      </c>
      <c r="F63" s="173"/>
      <c r="G63" s="173">
        <f t="shared" si="7"/>
        <v>-4229</v>
      </c>
      <c r="H63" s="175">
        <f t="shared" si="8"/>
        <v>-1.1078163753885429E-3</v>
      </c>
      <c r="J63" s="133"/>
      <c r="K63" s="133"/>
      <c r="M63" s="231">
        <f t="shared" si="9"/>
        <v>-0.18029502046384721</v>
      </c>
      <c r="N63" s="237">
        <f>SUMMARY!M63</f>
        <v>0.34129826186875223</v>
      </c>
    </row>
    <row r="64" spans="1:16" s="41" customFormat="1">
      <c r="A64" s="188">
        <v>270</v>
      </c>
      <c r="B64" s="189" t="s">
        <v>317</v>
      </c>
      <c r="C64" s="267">
        <f>'[6]Sch C'!D61</f>
        <v>17217</v>
      </c>
      <c r="D64" s="267">
        <f>'[6]Sch C'!F61</f>
        <v>0</v>
      </c>
      <c r="E64" s="253">
        <f t="shared" si="6"/>
        <v>17217</v>
      </c>
      <c r="F64" s="173"/>
      <c r="G64" s="173">
        <f t="shared" si="7"/>
        <v>17217</v>
      </c>
      <c r="H64" s="175">
        <f t="shared" si="8"/>
        <v>4.5101145743827245E-3</v>
      </c>
      <c r="J64" s="133"/>
      <c r="K64" s="133"/>
      <c r="M64" s="231">
        <f t="shared" si="9"/>
        <v>0.734012619372442</v>
      </c>
      <c r="N64" s="237">
        <f>SUMMARY!M64</f>
        <v>0.50198147870596199</v>
      </c>
    </row>
    <row r="65" spans="1:16" s="41" customFormat="1">
      <c r="A65" s="190" t="s">
        <v>337</v>
      </c>
      <c r="B65" s="186" t="s">
        <v>338</v>
      </c>
      <c r="C65" s="267">
        <f>'[6]Sch C'!D62</f>
        <v>0</v>
      </c>
      <c r="D65" s="267">
        <f>'[6]Sch C'!F62</f>
        <v>0</v>
      </c>
      <c r="E65" s="253">
        <f t="shared" si="6"/>
        <v>0</v>
      </c>
      <c r="F65" s="173"/>
      <c r="G65" s="173">
        <f t="shared" si="7"/>
        <v>0</v>
      </c>
      <c r="H65" s="175">
        <f t="shared" si="8"/>
        <v>0</v>
      </c>
      <c r="J65" s="133"/>
      <c r="K65" s="133"/>
      <c r="M65" s="231">
        <f t="shared" si="9"/>
        <v>0</v>
      </c>
      <c r="N65" s="237">
        <f>SUMMARY!M65</f>
        <v>0</v>
      </c>
    </row>
    <row r="66" spans="1:16" s="41" customFormat="1">
      <c r="A66" s="190" t="s">
        <v>339</v>
      </c>
      <c r="B66" s="186" t="s">
        <v>340</v>
      </c>
      <c r="C66" s="267">
        <f>'[6]Sch C'!D63</f>
        <v>0</v>
      </c>
      <c r="D66" s="267">
        <f>'[6]Sch C'!F63</f>
        <v>0</v>
      </c>
      <c r="E66" s="253">
        <f t="shared" si="6"/>
        <v>0</v>
      </c>
      <c r="F66" s="173"/>
      <c r="G66" s="173">
        <f t="shared" si="7"/>
        <v>0</v>
      </c>
      <c r="H66" s="175">
        <f t="shared" si="8"/>
        <v>0</v>
      </c>
      <c r="J66" s="133"/>
      <c r="K66" s="133"/>
      <c r="M66" s="231">
        <f t="shared" si="9"/>
        <v>0</v>
      </c>
      <c r="N66" s="237">
        <f>SUMMARY!M66</f>
        <v>0</v>
      </c>
    </row>
    <row r="67" spans="1:16" s="41" customFormat="1">
      <c r="A67" s="188">
        <v>280</v>
      </c>
      <c r="B67" s="191" t="s">
        <v>266</v>
      </c>
      <c r="C67" s="267">
        <f>'[6]Sch C'!D64</f>
        <v>28042</v>
      </c>
      <c r="D67" s="267">
        <f>'[6]Sch C'!F64</f>
        <v>0</v>
      </c>
      <c r="E67" s="253">
        <f t="shared" si="6"/>
        <v>28042</v>
      </c>
      <c r="F67" s="173"/>
      <c r="G67" s="173">
        <f t="shared" si="7"/>
        <v>28042</v>
      </c>
      <c r="H67" s="175">
        <f t="shared" si="8"/>
        <v>7.345799668632187E-3</v>
      </c>
      <c r="J67" s="133"/>
      <c r="K67" s="133"/>
      <c r="M67" s="231">
        <f t="shared" si="9"/>
        <v>1.1955150068212823</v>
      </c>
      <c r="N67" s="237">
        <f>SUMMARY!M67</f>
        <v>0.4414637181565908</v>
      </c>
    </row>
    <row r="68" spans="1:16" s="41" customFormat="1">
      <c r="A68" s="188">
        <v>290</v>
      </c>
      <c r="B68" s="191" t="s">
        <v>267</v>
      </c>
      <c r="C68" s="267">
        <f>'[6]Sch C'!D65</f>
        <v>5052</v>
      </c>
      <c r="D68" s="267">
        <f>'[6]Sch C'!F65</f>
        <v>0</v>
      </c>
      <c r="E68" s="253">
        <f t="shared" si="6"/>
        <v>5052</v>
      </c>
      <c r="F68" s="173"/>
      <c r="G68" s="173">
        <f t="shared" si="7"/>
        <v>5052</v>
      </c>
      <c r="H68" s="175">
        <f t="shared" si="8"/>
        <v>1.3234070296672779E-3</v>
      </c>
      <c r="J68" s="133"/>
      <c r="K68" s="133"/>
      <c r="M68" s="231">
        <f t="shared" si="9"/>
        <v>0.21538199181446113</v>
      </c>
      <c r="N68" s="237">
        <f>SUMMARY!M68</f>
        <v>5.4220702246808278E-2</v>
      </c>
    </row>
    <row r="69" spans="1:16" s="41" customFormat="1">
      <c r="A69" s="188">
        <v>300</v>
      </c>
      <c r="B69" s="191" t="s">
        <v>269</v>
      </c>
      <c r="C69" s="267">
        <f>'[6]Sch C'!D66</f>
        <v>0</v>
      </c>
      <c r="D69" s="267">
        <f>'[6]Sch C'!F66</f>
        <v>0</v>
      </c>
      <c r="E69" s="253">
        <f t="shared" si="6"/>
        <v>0</v>
      </c>
      <c r="F69" s="173"/>
      <c r="G69" s="173">
        <f t="shared" si="7"/>
        <v>0</v>
      </c>
      <c r="H69" s="175">
        <f t="shared" si="8"/>
        <v>0</v>
      </c>
      <c r="J69" s="133"/>
      <c r="K69" s="133"/>
      <c r="M69" s="231">
        <f t="shared" si="9"/>
        <v>0</v>
      </c>
      <c r="N69" s="237">
        <f>SUMMARY!M69</f>
        <v>6.88076519559086E-3</v>
      </c>
    </row>
    <row r="70" spans="1:16" s="41" customFormat="1">
      <c r="A70" s="188">
        <v>310</v>
      </c>
      <c r="B70" s="191" t="s">
        <v>318</v>
      </c>
      <c r="C70" s="267">
        <f>'[6]Sch C'!D67</f>
        <v>22600</v>
      </c>
      <c r="D70" s="267">
        <f>'[6]Sch C'!F67</f>
        <v>0</v>
      </c>
      <c r="E70" s="253">
        <f t="shared" si="6"/>
        <v>22600</v>
      </c>
      <c r="F70" s="173"/>
      <c r="G70" s="173">
        <f t="shared" si="7"/>
        <v>22600</v>
      </c>
      <c r="H70" s="175">
        <f t="shared" si="8"/>
        <v>5.9202293884561526E-3</v>
      </c>
      <c r="J70" s="133"/>
      <c r="K70" s="133"/>
      <c r="M70" s="231">
        <f t="shared" si="9"/>
        <v>0.96350613915416095</v>
      </c>
      <c r="N70" s="237">
        <f>SUMMARY!M70</f>
        <v>0.48399538557264771</v>
      </c>
    </row>
    <row r="71" spans="1:16" s="41" customFormat="1">
      <c r="A71" s="188">
        <v>320</v>
      </c>
      <c r="B71" s="191" t="s">
        <v>270</v>
      </c>
      <c r="C71" s="267">
        <f>'[6]Sch C'!D68</f>
        <v>0</v>
      </c>
      <c r="D71" s="267">
        <f>'[6]Sch C'!F68</f>
        <v>0</v>
      </c>
      <c r="E71" s="253">
        <f t="shared" si="6"/>
        <v>0</v>
      </c>
      <c r="F71" s="173"/>
      <c r="G71" s="173">
        <f t="shared" si="7"/>
        <v>0</v>
      </c>
      <c r="H71" s="175">
        <f t="shared" si="8"/>
        <v>0</v>
      </c>
      <c r="J71" s="133"/>
      <c r="K71" s="133"/>
      <c r="M71" s="231">
        <f t="shared" si="9"/>
        <v>0</v>
      </c>
      <c r="N71" s="237">
        <f>SUMMARY!M71</f>
        <v>2.030829461483611E-2</v>
      </c>
    </row>
    <row r="72" spans="1:16" s="41" customFormat="1">
      <c r="A72" s="188">
        <v>330</v>
      </c>
      <c r="B72" s="191" t="s">
        <v>271</v>
      </c>
      <c r="C72" s="267">
        <f>'[6]Sch C'!D69</f>
        <v>660</v>
      </c>
      <c r="D72" s="267">
        <f>'[6]Sch C'!F69</f>
        <v>0</v>
      </c>
      <c r="E72" s="253">
        <f t="shared" si="6"/>
        <v>660</v>
      </c>
      <c r="F72" s="173"/>
      <c r="G72" s="173">
        <f t="shared" si="7"/>
        <v>660</v>
      </c>
      <c r="H72" s="175">
        <f t="shared" si="8"/>
        <v>1.7289165470712659E-4</v>
      </c>
      <c r="J72" s="133"/>
      <c r="K72" s="133"/>
      <c r="M72" s="231">
        <f t="shared" si="9"/>
        <v>2.8137789904502046E-2</v>
      </c>
      <c r="N72" s="237">
        <f>SUMMARY!M72</f>
        <v>0.13610743985575371</v>
      </c>
    </row>
    <row r="73" spans="1:16" s="41" customFormat="1">
      <c r="A73" s="188">
        <v>340</v>
      </c>
      <c r="B73" s="191" t="s">
        <v>272</v>
      </c>
      <c r="C73" s="267">
        <f>'[6]Sch C'!D70</f>
        <v>0</v>
      </c>
      <c r="D73" s="267">
        <f>'[6]Sch C'!F70</f>
        <v>0</v>
      </c>
      <c r="E73" s="253">
        <f t="shared" si="6"/>
        <v>0</v>
      </c>
      <c r="F73" s="173"/>
      <c r="G73" s="173">
        <f t="shared" si="7"/>
        <v>0</v>
      </c>
      <c r="H73" s="175">
        <f t="shared" si="8"/>
        <v>0</v>
      </c>
      <c r="J73" s="133"/>
      <c r="K73" s="133"/>
      <c r="M73" s="231">
        <f t="shared" si="9"/>
        <v>0</v>
      </c>
      <c r="N73" s="237">
        <f>SUMMARY!M73</f>
        <v>0</v>
      </c>
    </row>
    <row r="74" spans="1:16" s="41" customFormat="1">
      <c r="A74" s="188">
        <v>350</v>
      </c>
      <c r="B74" s="41" t="s">
        <v>332</v>
      </c>
      <c r="C74" s="267">
        <f>'[6]Sch C'!D71</f>
        <v>0</v>
      </c>
      <c r="D74" s="267">
        <f>'[6]Sch C'!F71</f>
        <v>0</v>
      </c>
      <c r="E74" s="253">
        <f t="shared" si="6"/>
        <v>0</v>
      </c>
      <c r="F74" s="173"/>
      <c r="G74" s="173">
        <f t="shared" si="7"/>
        <v>0</v>
      </c>
      <c r="H74" s="175">
        <f t="shared" si="8"/>
        <v>0</v>
      </c>
      <c r="J74" s="133"/>
      <c r="K74" s="133"/>
      <c r="M74" s="231">
        <f t="shared" si="9"/>
        <v>0</v>
      </c>
      <c r="N74" s="237">
        <f>SUMMARY!M74</f>
        <v>2.3935071010405172E-2</v>
      </c>
    </row>
    <row r="75" spans="1:16" s="41" customFormat="1">
      <c r="A75" s="188">
        <v>360</v>
      </c>
      <c r="B75" s="191" t="s">
        <v>177</v>
      </c>
      <c r="C75" s="267">
        <f>'[6]Sch C'!D72</f>
        <v>0</v>
      </c>
      <c r="D75" s="267">
        <f>'[6]Sch C'!F72</f>
        <v>-600</v>
      </c>
      <c r="E75" s="253">
        <f t="shared" si="6"/>
        <v>-600</v>
      </c>
      <c r="F75" s="173"/>
      <c r="G75" s="173">
        <f t="shared" si="7"/>
        <v>-600</v>
      </c>
      <c r="H75" s="175">
        <f t="shared" si="8"/>
        <v>-1.5717423155193325E-4</v>
      </c>
      <c r="J75" s="133"/>
      <c r="K75" s="133"/>
      <c r="M75" s="231">
        <f t="shared" si="9"/>
        <v>-2.557980900409277E-2</v>
      </c>
      <c r="N75" s="237">
        <f>SUMMARY!M75</f>
        <v>-4.5417592050104689E-3</v>
      </c>
    </row>
    <row r="76" spans="1:16" s="41" customFormat="1">
      <c r="A76" s="188">
        <v>490</v>
      </c>
      <c r="B76" s="113" t="s">
        <v>301</v>
      </c>
      <c r="C76" s="267">
        <f>'[6]Sch C'!D73</f>
        <v>0</v>
      </c>
      <c r="D76" s="267">
        <f>'[6]Sch C'!F73</f>
        <v>0</v>
      </c>
      <c r="E76" s="253">
        <f t="shared" si="6"/>
        <v>0</v>
      </c>
      <c r="F76" s="173"/>
      <c r="G76" s="173">
        <f t="shared" si="7"/>
        <v>0</v>
      </c>
      <c r="H76" s="175">
        <f t="shared" si="8"/>
        <v>0</v>
      </c>
      <c r="J76" s="133"/>
      <c r="K76" s="133"/>
      <c r="M76" s="231">
        <f t="shared" si="9"/>
        <v>0</v>
      </c>
      <c r="N76" s="237">
        <f>SUMMARY!M76</f>
        <v>6.8126388075157029E-4</v>
      </c>
    </row>
    <row r="77" spans="1:16" s="41" customFormat="1">
      <c r="A77" s="40"/>
      <c r="B77" s="113" t="s">
        <v>219</v>
      </c>
      <c r="C77" s="267">
        <f>SUM(C60:C76)</f>
        <v>252567</v>
      </c>
      <c r="D77" s="267">
        <f>SUM(D60:D76)</f>
        <v>-600</v>
      </c>
      <c r="E77" s="176">
        <f>SUM(E60:E76)</f>
        <v>251967</v>
      </c>
      <c r="F77" s="176">
        <f>SUM(F60:F76)</f>
        <v>0</v>
      </c>
      <c r="G77" s="177">
        <f>IF(ISERROR(E77+F77),"",(E77+F77))</f>
        <v>251967</v>
      </c>
      <c r="H77" s="175">
        <f>IF(ISERROR(G77/$G$183),"",(G77/$G$183))</f>
        <v>6.6004532669076618E-2</v>
      </c>
      <c r="J77" s="133"/>
      <c r="K77" s="133"/>
      <c r="M77" s="231">
        <f t="shared" si="9"/>
        <v>10.742112892223737</v>
      </c>
      <c r="N77" s="237">
        <f>SUMMARY!M77</f>
        <v>10.633153797591957</v>
      </c>
      <c r="O77" s="232"/>
      <c r="P77" s="172"/>
    </row>
    <row r="78" spans="1:16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6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6" s="41" customFormat="1">
      <c r="A80" s="127" t="s">
        <v>201</v>
      </c>
      <c r="B80" s="113" t="s">
        <v>40</v>
      </c>
      <c r="C80" s="267">
        <f>'[6]Sch C'!D78</f>
        <v>58941</v>
      </c>
      <c r="D80" s="267">
        <f>'[6]Sch C'!F78</f>
        <v>0</v>
      </c>
      <c r="E80" s="253">
        <f t="shared" ref="E80:E91" si="10">SUM(C80:D80)</f>
        <v>58941</v>
      </c>
      <c r="F80" s="174"/>
      <c r="G80" s="174">
        <f>IF(ISERROR(E80+F80),"",(E80+F80))</f>
        <v>58941</v>
      </c>
      <c r="H80" s="175">
        <f t="shared" ref="H80:H92" si="11">IF(ISERROR(G80/$G$183),"",(G80/$G$183))</f>
        <v>1.5440010636504164E-2</v>
      </c>
      <c r="J80" s="255">
        <v>3663</v>
      </c>
      <c r="K80" s="255">
        <v>3891</v>
      </c>
      <c r="M80" s="231">
        <f t="shared" ref="M80:M92" si="12">IFERROR(G80/G$198,0)</f>
        <v>2.512832537517053</v>
      </c>
      <c r="N80" s="237">
        <f>SUMMARY!M80</f>
        <v>2.6967785756134783</v>
      </c>
    </row>
    <row r="81" spans="1:16" s="41" customFormat="1">
      <c r="A81" s="127" t="s">
        <v>202</v>
      </c>
      <c r="B81" s="113" t="s">
        <v>23</v>
      </c>
      <c r="C81" s="267">
        <f>'[6]Sch C'!D79</f>
        <v>0</v>
      </c>
      <c r="D81" s="267">
        <f>'[6]Sch C'!F79</f>
        <v>6448</v>
      </c>
      <c r="E81" s="253">
        <f t="shared" si="10"/>
        <v>6448</v>
      </c>
      <c r="F81" s="177"/>
      <c r="G81" s="177">
        <f>IF(ISERROR(E81+F81),"",(E81+F81))</f>
        <v>6448</v>
      </c>
      <c r="H81" s="175">
        <f t="shared" si="11"/>
        <v>1.6890990750781094E-3</v>
      </c>
      <c r="J81" s="133"/>
      <c r="K81" s="133"/>
      <c r="M81" s="231">
        <f t="shared" si="12"/>
        <v>0.27489768076398363</v>
      </c>
      <c r="N81" s="237">
        <f>SUMMARY!M81</f>
        <v>0.51090140294941844</v>
      </c>
    </row>
    <row r="82" spans="1:16" s="41" customFormat="1">
      <c r="A82" s="127" t="s">
        <v>209</v>
      </c>
      <c r="B82" s="113" t="s">
        <v>43</v>
      </c>
      <c r="C82" s="267">
        <f>'[6]Sch C'!D80</f>
        <v>0</v>
      </c>
      <c r="D82" s="267">
        <f>'[6]Sch C'!F80</f>
        <v>0</v>
      </c>
      <c r="E82" s="253">
        <f t="shared" si="10"/>
        <v>0</v>
      </c>
      <c r="F82" s="177"/>
      <c r="G82" s="177">
        <f>IF(ISERROR(E82+F82),"",(E82+F82))</f>
        <v>0</v>
      </c>
      <c r="H82" s="175">
        <f t="shared" si="11"/>
        <v>0</v>
      </c>
      <c r="J82" s="133"/>
      <c r="K82" s="133"/>
      <c r="M82" s="231">
        <f t="shared" si="12"/>
        <v>0</v>
      </c>
      <c r="N82" s="237">
        <f>SUMMARY!M82</f>
        <v>0.38492322156063935</v>
      </c>
    </row>
    <row r="83" spans="1:16" s="41" customFormat="1">
      <c r="A83" s="40">
        <v>230</v>
      </c>
      <c r="B83" s="113" t="s">
        <v>42</v>
      </c>
      <c r="C83" s="267">
        <f>'[6]Sch C'!D81</f>
        <v>0</v>
      </c>
      <c r="D83" s="267">
        <f>'[6]Sch C'!F81</f>
        <v>0</v>
      </c>
      <c r="E83" s="253">
        <f t="shared" si="10"/>
        <v>0</v>
      </c>
      <c r="F83" s="177"/>
      <c r="G83" s="177">
        <f>IF(ISERROR(E83+F83),"",(E83+F83))</f>
        <v>0</v>
      </c>
      <c r="H83" s="175">
        <f t="shared" si="11"/>
        <v>0</v>
      </c>
      <c r="J83" s="133"/>
      <c r="K83" s="133"/>
      <c r="M83" s="231">
        <f t="shared" si="12"/>
        <v>0</v>
      </c>
      <c r="N83" s="237">
        <f>SUMMARY!M83</f>
        <v>4.51410443321116E-2</v>
      </c>
    </row>
    <row r="84" spans="1:16" s="41" customFormat="1">
      <c r="A84" s="40">
        <v>240</v>
      </c>
      <c r="B84" s="193" t="s">
        <v>274</v>
      </c>
      <c r="C84" s="267">
        <f>'[6]Sch C'!D82</f>
        <v>195</v>
      </c>
      <c r="D84" s="267">
        <f>'[6]Sch C'!F82</f>
        <v>0</v>
      </c>
      <c r="E84" s="253">
        <f t="shared" si="10"/>
        <v>195</v>
      </c>
      <c r="F84" s="177"/>
      <c r="G84" s="177">
        <f t="shared" ref="G84:G91" si="13">IF(ISERROR(E84+F84),"",(E84+F84))</f>
        <v>195</v>
      </c>
      <c r="H84" s="175">
        <f t="shared" si="11"/>
        <v>5.108162525437831E-5</v>
      </c>
      <c r="J84" s="133"/>
      <c r="K84" s="133"/>
      <c r="M84" s="231">
        <f t="shared" si="12"/>
        <v>8.3134379263301496E-3</v>
      </c>
      <c r="N84" s="237">
        <f>SUMMARY!M84</f>
        <v>0.10878875823761576</v>
      </c>
    </row>
    <row r="85" spans="1:16" s="41" customFormat="1">
      <c r="A85" s="40">
        <v>310</v>
      </c>
      <c r="B85" s="113" t="s">
        <v>44</v>
      </c>
      <c r="C85" s="267">
        <f>'[6]Sch C'!D83</f>
        <v>9190</v>
      </c>
      <c r="D85" s="267">
        <f>'[6]Sch C'!F83</f>
        <v>0</v>
      </c>
      <c r="E85" s="253">
        <f t="shared" si="10"/>
        <v>9190</v>
      </c>
      <c r="F85" s="177"/>
      <c r="G85" s="177">
        <f t="shared" si="13"/>
        <v>9190</v>
      </c>
      <c r="H85" s="175">
        <f t="shared" si="11"/>
        <v>2.4073853132704445E-3</v>
      </c>
      <c r="J85" s="133"/>
      <c r="K85" s="133"/>
      <c r="M85" s="231">
        <f t="shared" si="12"/>
        <v>0.39179740791268758</v>
      </c>
      <c r="N85" s="237">
        <f>SUMMARY!M85</f>
        <v>0.65728516343520504</v>
      </c>
    </row>
    <row r="86" spans="1:16" s="41" customFormat="1">
      <c r="A86" s="40">
        <v>320</v>
      </c>
      <c r="B86" s="113" t="s">
        <v>45</v>
      </c>
      <c r="C86" s="267">
        <f>'[6]Sch C'!D84</f>
        <v>0</v>
      </c>
      <c r="D86" s="267">
        <f>'[6]Sch C'!F84</f>
        <v>0</v>
      </c>
      <c r="E86" s="253">
        <f t="shared" si="10"/>
        <v>0</v>
      </c>
      <c r="F86" s="177"/>
      <c r="G86" s="177">
        <f t="shared" si="13"/>
        <v>0</v>
      </c>
      <c r="H86" s="175">
        <f t="shared" si="11"/>
        <v>0</v>
      </c>
      <c r="J86" s="133"/>
      <c r="K86" s="133"/>
      <c r="M86" s="231">
        <f t="shared" si="12"/>
        <v>0</v>
      </c>
      <c r="N86" s="237">
        <f>SUMMARY!M86</f>
        <v>0.8642678911249484</v>
      </c>
    </row>
    <row r="87" spans="1:16" s="41" customFormat="1">
      <c r="A87" s="40">
        <v>330</v>
      </c>
      <c r="B87" s="113" t="s">
        <v>46</v>
      </c>
      <c r="C87" s="267">
        <f>'[6]Sch C'!D85</f>
        <v>68553</v>
      </c>
      <c r="D87" s="267">
        <f>'[6]Sch C'!F85</f>
        <v>0</v>
      </c>
      <c r="E87" s="253">
        <f t="shared" si="10"/>
        <v>68553</v>
      </c>
      <c r="F87" s="177"/>
      <c r="G87" s="177">
        <f t="shared" si="13"/>
        <v>68553</v>
      </c>
      <c r="H87" s="175">
        <f t="shared" si="11"/>
        <v>1.7957941825966134E-2</v>
      </c>
      <c r="J87" s="133"/>
      <c r="K87" s="133"/>
      <c r="M87" s="231">
        <f t="shared" si="12"/>
        <v>2.9226210777626194</v>
      </c>
      <c r="N87" s="237">
        <f>SUMMARY!M87</f>
        <v>1.0171775691596383</v>
      </c>
    </row>
    <row r="88" spans="1:16" s="41" customFormat="1">
      <c r="A88" s="40">
        <v>340</v>
      </c>
      <c r="B88" s="113" t="s">
        <v>221</v>
      </c>
      <c r="C88" s="267">
        <f>'[6]Sch C'!D86</f>
        <v>0</v>
      </c>
      <c r="D88" s="267">
        <f>'[6]Sch C'!F86</f>
        <v>0</v>
      </c>
      <c r="E88" s="253">
        <f t="shared" si="10"/>
        <v>0</v>
      </c>
      <c r="F88" s="177"/>
      <c r="G88" s="177">
        <f t="shared" si="13"/>
        <v>0</v>
      </c>
      <c r="H88" s="175">
        <f t="shared" si="11"/>
        <v>0</v>
      </c>
      <c r="J88" s="133"/>
      <c r="K88" s="133"/>
      <c r="M88" s="231">
        <f t="shared" si="12"/>
        <v>0</v>
      </c>
      <c r="N88" s="237">
        <f>SUMMARY!M88</f>
        <v>0.80890003133813848</v>
      </c>
    </row>
    <row r="89" spans="1:16" s="41" customFormat="1">
      <c r="A89" s="40">
        <v>350</v>
      </c>
      <c r="B89" s="113" t="s">
        <v>48</v>
      </c>
      <c r="C89" s="267">
        <f>'[6]Sch C'!D87</f>
        <v>50864</v>
      </c>
      <c r="D89" s="267">
        <f>'[6]Sch C'!F87</f>
        <v>0</v>
      </c>
      <c r="E89" s="253">
        <f t="shared" si="10"/>
        <v>50864</v>
      </c>
      <c r="F89" s="177"/>
      <c r="G89" s="177">
        <f t="shared" si="13"/>
        <v>50864</v>
      </c>
      <c r="H89" s="175">
        <f t="shared" si="11"/>
        <v>1.3324183522762555E-2</v>
      </c>
      <c r="J89" s="133"/>
      <c r="K89" s="133"/>
      <c r="M89" s="231">
        <f t="shared" si="12"/>
        <v>2.1684856753069579</v>
      </c>
      <c r="N89" s="237">
        <f>SUMMARY!M89</f>
        <v>2.4554858546909557</v>
      </c>
    </row>
    <row r="90" spans="1:16" s="41" customFormat="1">
      <c r="A90" s="40">
        <v>360</v>
      </c>
      <c r="B90" s="113" t="s">
        <v>178</v>
      </c>
      <c r="C90" s="267">
        <f>'[6]Sch C'!D88</f>
        <v>0</v>
      </c>
      <c r="D90" s="267">
        <f>'[6]Sch C'!F88</f>
        <v>0</v>
      </c>
      <c r="E90" s="253">
        <f t="shared" si="10"/>
        <v>0</v>
      </c>
      <c r="F90" s="177"/>
      <c r="G90" s="177">
        <f t="shared" si="13"/>
        <v>0</v>
      </c>
      <c r="H90" s="175">
        <f t="shared" si="11"/>
        <v>0</v>
      </c>
      <c r="J90" s="133"/>
      <c r="K90" s="133"/>
      <c r="M90" s="231">
        <f t="shared" si="12"/>
        <v>0</v>
      </c>
      <c r="N90" s="237">
        <f>SUMMARY!M90</f>
        <v>0</v>
      </c>
    </row>
    <row r="91" spans="1:16" s="41" customFormat="1">
      <c r="A91" s="40">
        <v>490</v>
      </c>
      <c r="B91" s="113" t="s">
        <v>301</v>
      </c>
      <c r="C91" s="267">
        <f>'[6]Sch C'!D89</f>
        <v>22725</v>
      </c>
      <c r="D91" s="267">
        <f>'[6]Sch C'!F89</f>
        <v>0</v>
      </c>
      <c r="E91" s="253">
        <f t="shared" si="10"/>
        <v>22725</v>
      </c>
      <c r="F91" s="177"/>
      <c r="G91" s="177">
        <f t="shared" si="13"/>
        <v>22725</v>
      </c>
      <c r="H91" s="175">
        <f t="shared" si="11"/>
        <v>5.9529740200294718E-3</v>
      </c>
      <c r="J91" s="133"/>
      <c r="K91" s="133"/>
      <c r="M91" s="231">
        <f t="shared" si="12"/>
        <v>0.96883526603001369</v>
      </c>
      <c r="N91" s="237">
        <f>SUMMARY!M91</f>
        <v>0.51024847964610609</v>
      </c>
    </row>
    <row r="92" spans="1:16" s="41" customFormat="1">
      <c r="A92" s="40"/>
      <c r="B92" s="113" t="s">
        <v>49</v>
      </c>
      <c r="C92" s="267">
        <f>SUM(C80:C91)</f>
        <v>210468</v>
      </c>
      <c r="D92" s="267">
        <f>SUM(D80:D91)</f>
        <v>6448</v>
      </c>
      <c r="E92" s="177">
        <f>SUM(E80:E91)</f>
        <v>216916</v>
      </c>
      <c r="F92" s="177">
        <f>SUM(F80:F91)</f>
        <v>0</v>
      </c>
      <c r="G92" s="177">
        <f>IF(ISERROR(E92+F92),"",(E92+F92))</f>
        <v>216916</v>
      </c>
      <c r="H92" s="175">
        <f t="shared" si="11"/>
        <v>5.6822676018865259E-2</v>
      </c>
      <c r="J92" s="133"/>
      <c r="K92" s="133"/>
      <c r="M92" s="231">
        <f t="shared" si="12"/>
        <v>9.2477830832196446</v>
      </c>
      <c r="N92" s="237">
        <f>SUMMARY!M92</f>
        <v>10.059897992088256</v>
      </c>
      <c r="O92" s="232">
        <f>M92/N92-1</f>
        <v>-8.0727946695613673E-2</v>
      </c>
      <c r="P92" s="172">
        <f>IF(O92&gt;=0.2,0.6,0)</f>
        <v>0</v>
      </c>
    </row>
    <row r="93" spans="1:16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6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6" s="41" customFormat="1">
      <c r="A95" s="127" t="s">
        <v>201</v>
      </c>
      <c r="B95" s="113" t="s">
        <v>40</v>
      </c>
      <c r="C95" s="267">
        <f>'[6]Sch C'!D93</f>
        <v>137725</v>
      </c>
      <c r="D95" s="267">
        <f>'[6]Sch C'!F93</f>
        <v>0</v>
      </c>
      <c r="E95" s="253">
        <f t="shared" ref="E95:E100" si="14">SUM(C95:D95)</f>
        <v>137725</v>
      </c>
      <c r="F95" s="174"/>
      <c r="G95" s="174">
        <f t="shared" ref="G95:G101" si="15">IF(ISERROR(E95+F95),"",(E95+F95))</f>
        <v>137725</v>
      </c>
      <c r="H95" s="175">
        <f t="shared" ref="H95:H101" si="16">IF(ISERROR(G95/$G$183),"",(G95/$G$183))</f>
        <v>3.6078035067483347E-2</v>
      </c>
      <c r="J95" s="255">
        <v>10775</v>
      </c>
      <c r="K95" s="255">
        <v>11508.69</v>
      </c>
      <c r="M95" s="231">
        <f t="shared" ref="M95:M101" si="17">IFERROR(G95/G$198,0)</f>
        <v>5.8716319918144615</v>
      </c>
      <c r="N95" s="237">
        <f>SUMMARY!M95</f>
        <v>5.9213296908424509</v>
      </c>
    </row>
    <row r="96" spans="1:16" s="41" customFormat="1">
      <c r="A96" s="127" t="s">
        <v>202</v>
      </c>
      <c r="B96" s="113" t="s">
        <v>23</v>
      </c>
      <c r="C96" s="267">
        <f>'[6]Sch C'!D94</f>
        <v>0</v>
      </c>
      <c r="D96" s="267">
        <f>'[6]Sch C'!F94</f>
        <v>15068</v>
      </c>
      <c r="E96" s="253">
        <f t="shared" si="14"/>
        <v>15068</v>
      </c>
      <c r="F96" s="177"/>
      <c r="G96" s="177">
        <f t="shared" si="15"/>
        <v>15068</v>
      </c>
      <c r="H96" s="175">
        <f t="shared" si="16"/>
        <v>3.9471688683742172E-3</v>
      </c>
      <c r="J96" s="133"/>
      <c r="K96" s="133"/>
      <c r="M96" s="231">
        <f t="shared" si="17"/>
        <v>0.64239427012278305</v>
      </c>
      <c r="N96" s="237">
        <f>SUMMARY!M96</f>
        <v>1.0135787700007721</v>
      </c>
    </row>
    <row r="97" spans="1:16" s="41" customFormat="1">
      <c r="A97" s="40">
        <v>310</v>
      </c>
      <c r="B97" s="113" t="s">
        <v>77</v>
      </c>
      <c r="C97" s="267">
        <f>'[6]Sch C'!D95</f>
        <v>7200</v>
      </c>
      <c r="D97" s="267">
        <f>'[6]Sch C'!F95</f>
        <v>0</v>
      </c>
      <c r="E97" s="253">
        <f t="shared" si="14"/>
        <v>7200</v>
      </c>
      <c r="F97" s="177"/>
      <c r="G97" s="177">
        <f t="shared" si="15"/>
        <v>7200</v>
      </c>
      <c r="H97" s="175">
        <f t="shared" si="16"/>
        <v>1.8860907786231991E-3</v>
      </c>
      <c r="J97" s="133"/>
      <c r="K97" s="133"/>
      <c r="M97" s="231">
        <f t="shared" si="17"/>
        <v>0.30695770804911321</v>
      </c>
      <c r="N97" s="237">
        <f>SUMMARY!M97</f>
        <v>0.32210610457854744</v>
      </c>
    </row>
    <row r="98" spans="1:16" s="41" customFormat="1">
      <c r="A98" s="40">
        <v>380</v>
      </c>
      <c r="B98" s="113" t="s">
        <v>51</v>
      </c>
      <c r="C98" s="267">
        <f>'[6]Sch C'!D96</f>
        <v>186333</v>
      </c>
      <c r="D98" s="267">
        <f>'[6]Sch C'!F96</f>
        <v>0</v>
      </c>
      <c r="E98" s="253">
        <f t="shared" si="14"/>
        <v>186333</v>
      </c>
      <c r="F98" s="177"/>
      <c r="G98" s="177">
        <f t="shared" si="15"/>
        <v>186333</v>
      </c>
      <c r="H98" s="175">
        <f t="shared" si="16"/>
        <v>4.8811243479610633E-2</v>
      </c>
      <c r="J98" s="133"/>
      <c r="K98" s="133"/>
      <c r="M98" s="231">
        <f t="shared" si="17"/>
        <v>7.9439375852660303</v>
      </c>
      <c r="N98" s="237">
        <f>SUMMARY!M98</f>
        <v>6.8555198724674016</v>
      </c>
    </row>
    <row r="99" spans="1:16" s="41" customFormat="1">
      <c r="A99" s="40">
        <v>390</v>
      </c>
      <c r="B99" s="113" t="s">
        <v>52</v>
      </c>
      <c r="C99" s="267">
        <f>'[6]Sch C'!D97</f>
        <v>21482</v>
      </c>
      <c r="D99" s="267">
        <f>'[6]Sch C'!F97</f>
        <v>0</v>
      </c>
      <c r="E99" s="253">
        <f t="shared" si="14"/>
        <v>21482</v>
      </c>
      <c r="F99" s="177"/>
      <c r="G99" s="177">
        <f t="shared" si="15"/>
        <v>21482</v>
      </c>
      <c r="H99" s="175">
        <f t="shared" si="16"/>
        <v>5.627361403664384E-3</v>
      </c>
      <c r="J99" s="133"/>
      <c r="K99" s="133"/>
      <c r="M99" s="231">
        <f t="shared" si="17"/>
        <v>0.91584242837653473</v>
      </c>
      <c r="N99" s="237">
        <f>SUMMARY!M99</f>
        <v>0.63233432797859923</v>
      </c>
    </row>
    <row r="100" spans="1:16" s="41" customFormat="1">
      <c r="A100" s="40">
        <v>490</v>
      </c>
      <c r="B100" s="113" t="s">
        <v>301</v>
      </c>
      <c r="C100" s="267">
        <f>'[6]Sch C'!D98</f>
        <v>1422</v>
      </c>
      <c r="D100" s="267">
        <f>'[6]Sch C'!F98</f>
        <v>0</v>
      </c>
      <c r="E100" s="253">
        <f t="shared" si="14"/>
        <v>1422</v>
      </c>
      <c r="F100" s="177"/>
      <c r="G100" s="177">
        <f t="shared" si="15"/>
        <v>1422</v>
      </c>
      <c r="H100" s="175">
        <f t="shared" si="16"/>
        <v>3.7250292877808182E-4</v>
      </c>
      <c r="J100" s="133"/>
      <c r="K100" s="133"/>
      <c r="M100" s="231">
        <f t="shared" si="17"/>
        <v>6.0624147339699862E-2</v>
      </c>
      <c r="N100" s="237">
        <f>SUMMARY!M100</f>
        <v>2.6342203389060719E-2</v>
      </c>
    </row>
    <row r="101" spans="1:16" s="41" customFormat="1">
      <c r="A101" s="40"/>
      <c r="B101" s="113" t="s">
        <v>54</v>
      </c>
      <c r="C101" s="267">
        <f>SUM(C95:C100)</f>
        <v>354162</v>
      </c>
      <c r="D101" s="267">
        <f>SUM(D95:D100)</f>
        <v>15068</v>
      </c>
      <c r="E101" s="177">
        <f>SUM(E95:E100)</f>
        <v>369230</v>
      </c>
      <c r="F101" s="177">
        <f>SUM(F95:F100)</f>
        <v>0</v>
      </c>
      <c r="G101" s="177">
        <f t="shared" si="15"/>
        <v>369230</v>
      </c>
      <c r="H101" s="175">
        <f t="shared" si="16"/>
        <v>9.6722402526533857E-2</v>
      </c>
      <c r="J101" s="133"/>
      <c r="K101" s="133"/>
      <c r="M101" s="231">
        <f t="shared" si="17"/>
        <v>15.741388130968621</v>
      </c>
      <c r="N101" s="237">
        <f>SUMMARY!M101</f>
        <v>14.771210969256831</v>
      </c>
      <c r="O101" s="232">
        <f>M101/N101-1</f>
        <v>6.5680272506499993E-2</v>
      </c>
      <c r="P101" s="172">
        <f>IF(O101&gt;=0.2,0.9,0)</f>
        <v>0</v>
      </c>
    </row>
    <row r="102" spans="1:16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6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6" s="41" customFormat="1">
      <c r="A104" s="127" t="s">
        <v>201</v>
      </c>
      <c r="B104" s="113" t="s">
        <v>40</v>
      </c>
      <c r="C104" s="267">
        <f>'[6]Sch C'!D102</f>
        <v>56100</v>
      </c>
      <c r="D104" s="267">
        <f>'[6]Sch C'!F102</f>
        <v>0</v>
      </c>
      <c r="E104" s="253">
        <f t="shared" ref="E104:E109" si="18">SUM(C104:D104)</f>
        <v>56100</v>
      </c>
      <c r="F104" s="174"/>
      <c r="G104" s="174">
        <f t="shared" ref="G104:G110" si="19">IF(ISERROR(E104+F104),"",(E104+F104))</f>
        <v>56100</v>
      </c>
      <c r="H104" s="175">
        <f t="shared" ref="H104:H110" si="20">IF(ISERROR(G104/$G$183),"",(G104/$G$183))</f>
        <v>1.4695790650105759E-2</v>
      </c>
      <c r="J104" s="255">
        <v>4627.25</v>
      </c>
      <c r="K104" s="255">
        <v>5267.25</v>
      </c>
      <c r="M104" s="231">
        <f t="shared" ref="M104:M110" si="21">IFERROR(G104/G$198,0)</f>
        <v>2.3917121418826741</v>
      </c>
      <c r="N104" s="237">
        <f>SUMMARY!M104</f>
        <v>1.8769967617256869</v>
      </c>
    </row>
    <row r="105" spans="1:16" s="41" customFormat="1">
      <c r="A105" s="127" t="s">
        <v>202</v>
      </c>
      <c r="B105" s="113" t="s">
        <v>23</v>
      </c>
      <c r="C105" s="267">
        <f>'[6]Sch C'!D103</f>
        <v>0</v>
      </c>
      <c r="D105" s="267">
        <f>'[6]Sch C'!F103</f>
        <v>6138</v>
      </c>
      <c r="E105" s="253">
        <f t="shared" si="18"/>
        <v>6138</v>
      </c>
      <c r="F105" s="177"/>
      <c r="G105" s="177">
        <f t="shared" si="19"/>
        <v>6138</v>
      </c>
      <c r="H105" s="175">
        <f t="shared" si="20"/>
        <v>1.6078923887762773E-3</v>
      </c>
      <c r="J105" s="133"/>
      <c r="K105" s="133"/>
      <c r="M105" s="231">
        <f t="shared" si="21"/>
        <v>0.26168144611186905</v>
      </c>
      <c r="N105" s="237">
        <f>SUMMARY!M105</f>
        <v>0.30704885570376833</v>
      </c>
    </row>
    <row r="106" spans="1:16" s="41" customFormat="1">
      <c r="A106" s="40">
        <v>110</v>
      </c>
      <c r="B106" s="113" t="s">
        <v>43</v>
      </c>
      <c r="C106" s="267">
        <f>'[6]Sch C'!D104</f>
        <v>0</v>
      </c>
      <c r="D106" s="267">
        <f>'[6]Sch C'!F104</f>
        <v>0</v>
      </c>
      <c r="E106" s="253">
        <f t="shared" si="18"/>
        <v>0</v>
      </c>
      <c r="F106" s="177"/>
      <c r="G106" s="177">
        <f t="shared" si="19"/>
        <v>0</v>
      </c>
      <c r="H106" s="175">
        <f t="shared" si="20"/>
        <v>0</v>
      </c>
      <c r="J106" s="133"/>
      <c r="K106" s="133"/>
      <c r="M106" s="231">
        <f t="shared" si="21"/>
        <v>0</v>
      </c>
      <c r="N106" s="237">
        <f>SUMMARY!M106</f>
        <v>0.11829334314353321</v>
      </c>
    </row>
    <row r="107" spans="1:16" s="41" customFormat="1">
      <c r="A107" s="40">
        <v>310</v>
      </c>
      <c r="B107" s="113" t="s">
        <v>77</v>
      </c>
      <c r="C107" s="267">
        <f>'[6]Sch C'!D105</f>
        <v>0</v>
      </c>
      <c r="D107" s="267">
        <f>'[6]Sch C'!F105</f>
        <v>0</v>
      </c>
      <c r="E107" s="253">
        <f t="shared" si="18"/>
        <v>0</v>
      </c>
      <c r="F107" s="177"/>
      <c r="G107" s="177">
        <f t="shared" si="19"/>
        <v>0</v>
      </c>
      <c r="H107" s="175">
        <f t="shared" si="20"/>
        <v>0</v>
      </c>
      <c r="J107" s="133"/>
      <c r="K107" s="133"/>
      <c r="M107" s="231">
        <f t="shared" si="21"/>
        <v>0</v>
      </c>
      <c r="N107" s="237">
        <f>SUMMARY!M107</f>
        <v>6.4038804790647608E-4</v>
      </c>
    </row>
    <row r="108" spans="1:16" s="41" customFormat="1">
      <c r="A108" s="40">
        <v>410</v>
      </c>
      <c r="B108" s="113" t="s">
        <v>56</v>
      </c>
      <c r="C108" s="267">
        <f>'[6]Sch C'!D106</f>
        <v>5700</v>
      </c>
      <c r="D108" s="267">
        <f>'[6]Sch C'!F106</f>
        <v>0</v>
      </c>
      <c r="E108" s="253">
        <f t="shared" si="18"/>
        <v>5700</v>
      </c>
      <c r="F108" s="177"/>
      <c r="G108" s="177">
        <f t="shared" si="19"/>
        <v>5700</v>
      </c>
      <c r="H108" s="175">
        <f t="shared" si="20"/>
        <v>1.4931551997433659E-3</v>
      </c>
      <c r="J108" s="133"/>
      <c r="K108" s="133"/>
      <c r="M108" s="231">
        <f t="shared" si="21"/>
        <v>0.24300818553888132</v>
      </c>
      <c r="N108" s="237">
        <f>SUMMARY!M108</f>
        <v>0.1609415521007907</v>
      </c>
    </row>
    <row r="109" spans="1:16" s="41" customFormat="1">
      <c r="A109" s="40">
        <v>490</v>
      </c>
      <c r="B109" s="113" t="s">
        <v>301</v>
      </c>
      <c r="C109" s="267">
        <f>'[6]Sch C'!D107</f>
        <v>0</v>
      </c>
      <c r="D109" s="267">
        <f>'[6]Sch C'!F107</f>
        <v>0</v>
      </c>
      <c r="E109" s="253">
        <f t="shared" si="18"/>
        <v>0</v>
      </c>
      <c r="F109" s="177"/>
      <c r="G109" s="177">
        <f t="shared" si="19"/>
        <v>0</v>
      </c>
      <c r="H109" s="175">
        <f t="shared" si="20"/>
        <v>0</v>
      </c>
      <c r="J109" s="133"/>
      <c r="K109" s="133"/>
      <c r="M109" s="231">
        <f t="shared" si="21"/>
        <v>0</v>
      </c>
      <c r="N109" s="237">
        <f>SUMMARY!M109</f>
        <v>0</v>
      </c>
    </row>
    <row r="110" spans="1:16" s="41" customFormat="1">
      <c r="A110" s="40"/>
      <c r="B110" s="113" t="s">
        <v>58</v>
      </c>
      <c r="C110" s="267">
        <f>SUM(C104:C109)</f>
        <v>61800</v>
      </c>
      <c r="D110" s="267">
        <f>SUM(D104:D109)</f>
        <v>6138</v>
      </c>
      <c r="E110" s="177">
        <f>SUM(E104:E109)</f>
        <v>67938</v>
      </c>
      <c r="F110" s="177">
        <f>SUM(F104:F109)</f>
        <v>0</v>
      </c>
      <c r="G110" s="177">
        <f t="shared" si="19"/>
        <v>67938</v>
      </c>
      <c r="H110" s="175">
        <f t="shared" si="20"/>
        <v>1.7796838238625403E-2</v>
      </c>
      <c r="J110" s="133"/>
      <c r="K110" s="133"/>
      <c r="M110" s="231">
        <f t="shared" si="21"/>
        <v>2.8964017735334244</v>
      </c>
      <c r="N110" s="237">
        <f>SUMMARY!M110</f>
        <v>2.4639209007216856</v>
      </c>
      <c r="O110" s="232">
        <f>M110/N110-1</f>
        <v>0.17552546946010517</v>
      </c>
      <c r="P110" s="172">
        <f>IF(O110&gt;=0.2,0.2,0)</f>
        <v>0</v>
      </c>
    </row>
    <row r="111" spans="1:16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6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6" s="41" customFormat="1">
      <c r="A113" s="127" t="s">
        <v>201</v>
      </c>
      <c r="B113" s="113" t="s">
        <v>40</v>
      </c>
      <c r="C113" s="267">
        <f>'[6]Sch C'!D121</f>
        <v>0</v>
      </c>
      <c r="D113" s="267">
        <f>'[6]Sch C'!F121</f>
        <v>0</v>
      </c>
      <c r="E113" s="253">
        <f t="shared" ref="E113:E117" si="22">SUM(C113:D113)</f>
        <v>0</v>
      </c>
      <c r="F113" s="174"/>
      <c r="G113" s="174">
        <f t="shared" ref="G113:G118" si="23">IF(ISERROR(E113+F113),"",(E113+F113))</f>
        <v>0</v>
      </c>
      <c r="H113" s="175">
        <f t="shared" ref="H113:H118" si="24">IF(ISERROR(G113/$G$183),"",(G113/$G$183))</f>
        <v>0</v>
      </c>
      <c r="J113" s="255">
        <v>0</v>
      </c>
      <c r="K113" s="255">
        <v>0</v>
      </c>
      <c r="M113" s="231">
        <f t="shared" ref="M113:M118" si="25">IFERROR(G113/G$198,0)</f>
        <v>0</v>
      </c>
      <c r="N113" s="237">
        <f>SUMMARY!M113</f>
        <v>1.9805243461002184</v>
      </c>
    </row>
    <row r="114" spans="1:16" s="41" customFormat="1">
      <c r="A114" s="127" t="s">
        <v>202</v>
      </c>
      <c r="B114" s="113" t="s">
        <v>225</v>
      </c>
      <c r="C114" s="267">
        <f>'[6]Sch C'!D122</f>
        <v>0</v>
      </c>
      <c r="D114" s="267">
        <f>'[6]Sch C'!F122</f>
        <v>0</v>
      </c>
      <c r="E114" s="253">
        <f t="shared" si="22"/>
        <v>0</v>
      </c>
      <c r="F114" s="177"/>
      <c r="G114" s="177">
        <f t="shared" si="23"/>
        <v>0</v>
      </c>
      <c r="H114" s="175">
        <f t="shared" si="24"/>
        <v>0</v>
      </c>
      <c r="J114" s="133"/>
      <c r="K114" s="133"/>
      <c r="M114" s="231">
        <f t="shared" si="25"/>
        <v>0</v>
      </c>
      <c r="N114" s="237">
        <f>SUMMARY!M114</f>
        <v>0.43739720863479259</v>
      </c>
    </row>
    <row r="115" spans="1:16" s="41" customFormat="1">
      <c r="A115" s="127" t="s">
        <v>209</v>
      </c>
      <c r="B115" s="113" t="s">
        <v>43</v>
      </c>
      <c r="C115" s="267">
        <f>'[6]Sch C'!D123</f>
        <v>18738</v>
      </c>
      <c r="D115" s="267">
        <f>'[6]Sch C'!F123</f>
        <v>0</v>
      </c>
      <c r="E115" s="253">
        <f t="shared" si="22"/>
        <v>18738</v>
      </c>
      <c r="F115" s="177"/>
      <c r="G115" s="177">
        <f t="shared" si="23"/>
        <v>18738</v>
      </c>
      <c r="H115" s="175">
        <f t="shared" si="24"/>
        <v>4.9085512513668758E-3</v>
      </c>
      <c r="J115" s="133"/>
      <c r="K115" s="133"/>
      <c r="M115" s="231">
        <f t="shared" si="25"/>
        <v>0.79885743519781716</v>
      </c>
      <c r="N115" s="237">
        <f>SUMMARY!M115</f>
        <v>0.9707691469213684</v>
      </c>
    </row>
    <row r="116" spans="1:16" s="41" customFormat="1">
      <c r="A116" s="40">
        <v>310</v>
      </c>
      <c r="B116" s="113" t="s">
        <v>57</v>
      </c>
      <c r="C116" s="267">
        <f>'[6]Sch C'!D124</f>
        <v>0</v>
      </c>
      <c r="D116" s="267">
        <f>'[6]Sch C'!F124</f>
        <v>0</v>
      </c>
      <c r="E116" s="253">
        <f t="shared" si="22"/>
        <v>0</v>
      </c>
      <c r="F116" s="177"/>
      <c r="G116" s="177">
        <f t="shared" si="23"/>
        <v>0</v>
      </c>
      <c r="H116" s="175">
        <f t="shared" si="24"/>
        <v>0</v>
      </c>
      <c r="J116" s="133"/>
      <c r="K116" s="133"/>
      <c r="M116" s="231">
        <f t="shared" si="25"/>
        <v>0</v>
      </c>
      <c r="N116" s="237">
        <f>SUMMARY!M116</f>
        <v>4.2074857275216981E-2</v>
      </c>
    </row>
    <row r="117" spans="1:16" s="41" customFormat="1">
      <c r="A117" s="40">
        <v>490</v>
      </c>
      <c r="B117" s="113" t="s">
        <v>301</v>
      </c>
      <c r="C117" s="267">
        <f>'[6]Sch C'!D125</f>
        <v>0</v>
      </c>
      <c r="D117" s="267">
        <f>'[6]Sch C'!F125</f>
        <v>0</v>
      </c>
      <c r="E117" s="253">
        <f t="shared" si="22"/>
        <v>0</v>
      </c>
      <c r="F117" s="177"/>
      <c r="G117" s="177">
        <f t="shared" si="23"/>
        <v>0</v>
      </c>
      <c r="H117" s="175">
        <f t="shared" si="24"/>
        <v>0</v>
      </c>
      <c r="J117" s="133"/>
      <c r="K117" s="133"/>
      <c r="M117" s="231">
        <f t="shared" si="25"/>
        <v>0</v>
      </c>
      <c r="N117" s="237">
        <f>SUMMARY!M117</f>
        <v>1.2489837813778788E-3</v>
      </c>
    </row>
    <row r="118" spans="1:16" s="41" customFormat="1">
      <c r="A118" s="40"/>
      <c r="B118" s="113" t="s">
        <v>60</v>
      </c>
      <c r="C118" s="267">
        <f>SUM(C113:C117)</f>
        <v>18738</v>
      </c>
      <c r="D118" s="267">
        <f>SUM(D113:D117)</f>
        <v>0</v>
      </c>
      <c r="E118" s="177">
        <f>SUM(E113:E117)</f>
        <v>18738</v>
      </c>
      <c r="F118" s="177">
        <f>SUM(F113:F117)</f>
        <v>0</v>
      </c>
      <c r="G118" s="177">
        <f t="shared" si="23"/>
        <v>18738</v>
      </c>
      <c r="H118" s="175">
        <f t="shared" si="24"/>
        <v>4.9085512513668758E-3</v>
      </c>
      <c r="J118" s="133"/>
      <c r="K118" s="133"/>
      <c r="M118" s="231">
        <f t="shared" si="25"/>
        <v>0.79885743519781716</v>
      </c>
      <c r="N118" s="237">
        <f>SUMMARY!M118</f>
        <v>3.4320145427129747</v>
      </c>
      <c r="O118" s="232">
        <f>M118/N118-1</f>
        <v>-0.76723366837299944</v>
      </c>
      <c r="P118" s="172">
        <f>IF(O118&gt;=0.2,0.2,0)</f>
        <v>0</v>
      </c>
    </row>
    <row r="119" spans="1:16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6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6" s="41" customFormat="1">
      <c r="A121" s="127" t="s">
        <v>201</v>
      </c>
      <c r="B121" s="113" t="s">
        <v>227</v>
      </c>
      <c r="C121" s="267">
        <f>'[6]Sch C'!D129</f>
        <v>123181</v>
      </c>
      <c r="D121" s="267">
        <f>'[6]Sch C'!F129</f>
        <v>0</v>
      </c>
      <c r="E121" s="253">
        <f t="shared" ref="E121:E131" si="26">SUM(C121:D121)</f>
        <v>123181</v>
      </c>
      <c r="F121" s="174"/>
      <c r="G121" s="174">
        <f>IF(ISERROR(E121+F121),"",(E121+F121))</f>
        <v>123181</v>
      </c>
      <c r="H121" s="175">
        <f>IF(ISERROR(G121/$G$183),"",(G121/$G$183))</f>
        <v>3.2268131694664484E-2</v>
      </c>
      <c r="J121" s="255">
        <v>4138.25</v>
      </c>
      <c r="K121" s="255">
        <v>4534.25</v>
      </c>
      <c r="M121" s="231">
        <f t="shared" ref="M121:M131" si="27">IFERROR(G121/G$198,0)</f>
        <v>5.2515774215552522</v>
      </c>
      <c r="N121" s="237">
        <f>SUMMARY!M121</f>
        <v>4.5535256314180739</v>
      </c>
    </row>
    <row r="122" spans="1:16" s="41" customFormat="1">
      <c r="A122" s="127" t="s">
        <v>228</v>
      </c>
      <c r="B122" s="113" t="s">
        <v>229</v>
      </c>
      <c r="C122" s="267">
        <f>'[6]Sch C'!D130</f>
        <v>0</v>
      </c>
      <c r="D122" s="267">
        <f>'[6]Sch C'!F130</f>
        <v>13477</v>
      </c>
      <c r="E122" s="253">
        <f t="shared" si="26"/>
        <v>13477</v>
      </c>
      <c r="F122" s="174"/>
      <c r="G122" s="174">
        <f t="shared" ref="G122:G131" si="28">IF(ISERROR(E122+F122),"",(E122+F122))</f>
        <v>13477</v>
      </c>
      <c r="H122" s="175">
        <f t="shared" ref="H122:H131" si="29">IF(ISERROR(G122/$G$183),"",(G122/$G$183))</f>
        <v>3.5303951977090076E-3</v>
      </c>
      <c r="J122" s="133"/>
      <c r="K122" s="133"/>
      <c r="M122" s="231">
        <f t="shared" si="27"/>
        <v>0.57456514324693042</v>
      </c>
      <c r="N122" s="237">
        <f>SUMMARY!M122</f>
        <v>0.37552059914887431</v>
      </c>
    </row>
    <row r="123" spans="1:16" s="41" customFormat="1">
      <c r="A123" s="127" t="s">
        <v>202</v>
      </c>
      <c r="B123" s="113" t="s">
        <v>230</v>
      </c>
      <c r="C123" s="267">
        <f>'[6]Sch C'!D131</f>
        <v>142756</v>
      </c>
      <c r="D123" s="267">
        <f>'[6]Sch C'!F131</f>
        <v>0</v>
      </c>
      <c r="E123" s="253">
        <f t="shared" si="26"/>
        <v>142756</v>
      </c>
      <c r="F123" s="174"/>
      <c r="G123" s="174">
        <f t="shared" si="28"/>
        <v>142756</v>
      </c>
      <c r="H123" s="175">
        <f t="shared" si="29"/>
        <v>3.7395940999046307E-2</v>
      </c>
      <c r="J123" s="255">
        <v>8845.5</v>
      </c>
      <c r="K123" s="255">
        <v>9731.3700000000008</v>
      </c>
      <c r="M123" s="231">
        <f t="shared" si="27"/>
        <v>6.0861186903137794</v>
      </c>
      <c r="N123" s="237">
        <f>SUMMARY!M123</f>
        <v>20.426397522016178</v>
      </c>
    </row>
    <row r="124" spans="1:16" s="41" customFormat="1">
      <c r="A124" s="127" t="s">
        <v>231</v>
      </c>
      <c r="B124" s="113" t="s">
        <v>232</v>
      </c>
      <c r="C124" s="267">
        <f>'[6]Sch C'!D132</f>
        <v>0</v>
      </c>
      <c r="D124" s="267">
        <f>'[6]Sch C'!F132</f>
        <v>15618</v>
      </c>
      <c r="E124" s="253">
        <f t="shared" si="26"/>
        <v>15618</v>
      </c>
      <c r="F124" s="174"/>
      <c r="G124" s="174">
        <f t="shared" si="28"/>
        <v>15618</v>
      </c>
      <c r="H124" s="175">
        <f t="shared" si="29"/>
        <v>4.0912452472968231E-3</v>
      </c>
      <c r="J124" s="133"/>
      <c r="K124" s="133"/>
      <c r="M124" s="231">
        <f t="shared" si="27"/>
        <v>0.66584242837653473</v>
      </c>
      <c r="N124" s="237">
        <f>SUMMARY!M124</f>
        <v>3.7333012685133462</v>
      </c>
    </row>
    <row r="125" spans="1:16" s="41" customFormat="1">
      <c r="A125" s="127" t="s">
        <v>149</v>
      </c>
      <c r="B125" s="113" t="s">
        <v>150</v>
      </c>
      <c r="C125" s="267">
        <f>'[6]Sch C'!D133</f>
        <v>0</v>
      </c>
      <c r="D125" s="267">
        <f>'[6]Sch C'!F133</f>
        <v>0</v>
      </c>
      <c r="E125" s="253">
        <f t="shared" si="26"/>
        <v>0</v>
      </c>
      <c r="F125" s="174"/>
      <c r="G125" s="174">
        <f t="shared" si="28"/>
        <v>0</v>
      </c>
      <c r="H125" s="175">
        <f t="shared" si="29"/>
        <v>0</v>
      </c>
      <c r="J125" s="255">
        <v>0</v>
      </c>
      <c r="K125" s="255">
        <v>0</v>
      </c>
      <c r="M125" s="231">
        <f t="shared" si="27"/>
        <v>0</v>
      </c>
      <c r="N125" s="237">
        <f>SUMMARY!M125</f>
        <v>0.23602473442063049</v>
      </c>
    </row>
    <row r="126" spans="1:16" s="41" customFormat="1">
      <c r="A126" s="40">
        <v>110</v>
      </c>
      <c r="B126" s="41" t="s">
        <v>69</v>
      </c>
      <c r="C126" s="267">
        <f>'[6]Sch C'!D134</f>
        <v>16539</v>
      </c>
      <c r="D126" s="267">
        <f>'[6]Sch C'!F134</f>
        <v>0</v>
      </c>
      <c r="E126" s="253">
        <f t="shared" si="26"/>
        <v>16539</v>
      </c>
      <c r="F126" s="174"/>
      <c r="G126" s="174">
        <f t="shared" si="28"/>
        <v>16539</v>
      </c>
      <c r="H126" s="175">
        <f t="shared" si="29"/>
        <v>4.3325076927290401E-3</v>
      </c>
      <c r="J126" s="133"/>
      <c r="K126" s="133"/>
      <c r="M126" s="231">
        <f t="shared" si="27"/>
        <v>0.70510743519781716</v>
      </c>
      <c r="N126" s="237">
        <f>SUMMARY!M126</f>
        <v>1.7813900962398777</v>
      </c>
    </row>
    <row r="127" spans="1:16" s="41" customFormat="1">
      <c r="A127" s="40">
        <v>111</v>
      </c>
      <c r="B127" s="113" t="s">
        <v>107</v>
      </c>
      <c r="C127" s="267">
        <f>'[6]Sch C'!D135</f>
        <v>0</v>
      </c>
      <c r="D127" s="267">
        <f>'[6]Sch C'!F135</f>
        <v>0</v>
      </c>
      <c r="E127" s="253">
        <f t="shared" si="26"/>
        <v>0</v>
      </c>
      <c r="F127" s="174"/>
      <c r="G127" s="174">
        <f t="shared" si="28"/>
        <v>0</v>
      </c>
      <c r="H127" s="175">
        <f t="shared" si="29"/>
        <v>0</v>
      </c>
      <c r="J127" s="133"/>
      <c r="K127" s="133"/>
      <c r="M127" s="231">
        <f t="shared" si="27"/>
        <v>0</v>
      </c>
      <c r="N127" s="237">
        <f>SUMMARY!M127</f>
        <v>1.0927472647255188E-2</v>
      </c>
    </row>
    <row r="128" spans="1:16" s="41" customFormat="1">
      <c r="A128" s="40">
        <v>230</v>
      </c>
      <c r="B128" s="113" t="s">
        <v>233</v>
      </c>
      <c r="C128" s="267">
        <f>'[6]Sch C'!D136</f>
        <v>0</v>
      </c>
      <c r="D128" s="267">
        <f>'[6]Sch C'!F136</f>
        <v>0</v>
      </c>
      <c r="E128" s="253">
        <f t="shared" si="26"/>
        <v>0</v>
      </c>
      <c r="F128" s="174"/>
      <c r="G128" s="174">
        <f t="shared" si="28"/>
        <v>0</v>
      </c>
      <c r="H128" s="175">
        <f t="shared" si="29"/>
        <v>0</v>
      </c>
      <c r="J128" s="133"/>
      <c r="K128" s="133"/>
      <c r="M128" s="231">
        <f t="shared" si="27"/>
        <v>0</v>
      </c>
      <c r="N128" s="237">
        <f>SUMMARY!M128</f>
        <v>2.802083759123259E-3</v>
      </c>
    </row>
    <row r="129" spans="1:16" s="41" customFormat="1">
      <c r="A129" s="40">
        <v>310</v>
      </c>
      <c r="B129" s="113" t="s">
        <v>77</v>
      </c>
      <c r="C129" s="267">
        <f>'[6]Sch C'!D137</f>
        <v>27741</v>
      </c>
      <c r="D129" s="267">
        <f>'[6]Sch C'!F137</f>
        <v>0</v>
      </c>
      <c r="E129" s="253">
        <f t="shared" si="26"/>
        <v>27741</v>
      </c>
      <c r="F129" s="174"/>
      <c r="G129" s="174">
        <f t="shared" si="28"/>
        <v>27741</v>
      </c>
      <c r="H129" s="175">
        <f t="shared" si="29"/>
        <v>7.2669505958036342E-3</v>
      </c>
      <c r="J129" s="133"/>
      <c r="K129" s="133"/>
      <c r="M129" s="231">
        <f t="shared" si="27"/>
        <v>1.1826824693042293</v>
      </c>
      <c r="N129" s="237">
        <f>SUMMARY!M129</f>
        <v>1.5442435472956095</v>
      </c>
    </row>
    <row r="130" spans="1:16" s="41" customFormat="1">
      <c r="A130" s="40">
        <v>330</v>
      </c>
      <c r="B130" s="113" t="s">
        <v>311</v>
      </c>
      <c r="C130" s="267">
        <f>'[6]Sch C'!D138</f>
        <v>0</v>
      </c>
      <c r="D130" s="267">
        <f>'[6]Sch C'!F138</f>
        <v>0</v>
      </c>
      <c r="E130" s="253">
        <f t="shared" si="26"/>
        <v>0</v>
      </c>
      <c r="F130" s="174"/>
      <c r="G130" s="174">
        <f t="shared" si="28"/>
        <v>0</v>
      </c>
      <c r="H130" s="175">
        <f t="shared" si="29"/>
        <v>0</v>
      </c>
      <c r="J130" s="133"/>
      <c r="K130" s="133"/>
      <c r="M130" s="231">
        <f t="shared" si="27"/>
        <v>0</v>
      </c>
      <c r="N130" s="237">
        <f>SUMMARY!M130</f>
        <v>9.9918702510230314E-2</v>
      </c>
    </row>
    <row r="131" spans="1:16" s="41" customFormat="1">
      <c r="A131" s="40">
        <v>390</v>
      </c>
      <c r="B131" s="113" t="s">
        <v>70</v>
      </c>
      <c r="C131" s="267">
        <f>'[6]Sch C'!D139</f>
        <v>0</v>
      </c>
      <c r="D131" s="267">
        <f>'[6]Sch C'!F139</f>
        <v>0</v>
      </c>
      <c r="E131" s="253">
        <f t="shared" si="26"/>
        <v>0</v>
      </c>
      <c r="F131" s="174">
        <v>0</v>
      </c>
      <c r="G131" s="174">
        <f t="shared" si="28"/>
        <v>0</v>
      </c>
      <c r="H131" s="175">
        <f t="shared" si="29"/>
        <v>0</v>
      </c>
      <c r="J131" s="133"/>
      <c r="K131" s="133"/>
      <c r="M131" s="231">
        <f t="shared" si="27"/>
        <v>0</v>
      </c>
      <c r="N131" s="237">
        <f>SUMMARY!M131</f>
        <v>3.731441236448526E-2</v>
      </c>
    </row>
    <row r="132" spans="1:16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6" s="41" customFormat="1">
      <c r="A133" s="40" t="s">
        <v>325</v>
      </c>
      <c r="B133" s="40" t="s">
        <v>235</v>
      </c>
      <c r="C133" s="267">
        <f>'[6]Sch C'!D141</f>
        <v>0</v>
      </c>
      <c r="D133" s="267">
        <f>'[6]Sch C'!F141</f>
        <v>0</v>
      </c>
      <c r="E133" s="253">
        <f t="shared" ref="E133:E138" si="30">SUM(C133:D133)</f>
        <v>0</v>
      </c>
      <c r="F133" s="177"/>
      <c r="G133" s="177">
        <f>IF(ISERROR(E133+F133)," ",(E133+F133))</f>
        <v>0</v>
      </c>
      <c r="H133" s="175">
        <f t="shared" ref="H133:H139" si="31">IF(ISERROR(G133/$G$183),"",(G133/$G$183))</f>
        <v>0</v>
      </c>
      <c r="J133" s="133"/>
      <c r="K133" s="133"/>
      <c r="M133" s="231">
        <f t="shared" ref="M133:M139" si="32">IFERROR(G133/G$198,0)</f>
        <v>0</v>
      </c>
      <c r="N133" s="237">
        <f>SUMMARY!M133</f>
        <v>0</v>
      </c>
    </row>
    <row r="134" spans="1:16" s="41" customFormat="1">
      <c r="A134" s="40" t="s">
        <v>326</v>
      </c>
      <c r="B134" s="40" t="s">
        <v>236</v>
      </c>
      <c r="C134" s="267">
        <f>'[6]Sch C'!D142</f>
        <v>0</v>
      </c>
      <c r="D134" s="267">
        <f>'[6]Sch C'!F142</f>
        <v>0</v>
      </c>
      <c r="E134" s="253">
        <f t="shared" si="30"/>
        <v>0</v>
      </c>
      <c r="F134" s="177"/>
      <c r="G134" s="177">
        <f t="shared" ref="G134:G139" si="33">IF(ISERROR(E134+F134),"",(E134+F134))</f>
        <v>0</v>
      </c>
      <c r="H134" s="175">
        <f t="shared" si="31"/>
        <v>0</v>
      </c>
      <c r="J134" s="133"/>
      <c r="K134" s="133"/>
      <c r="M134" s="231">
        <f t="shared" si="32"/>
        <v>0</v>
      </c>
      <c r="N134" s="237">
        <f>SUMMARY!M134</f>
        <v>0</v>
      </c>
    </row>
    <row r="135" spans="1:16" s="41" customFormat="1">
      <c r="A135" s="40" t="s">
        <v>327</v>
      </c>
      <c r="B135" s="40" t="s">
        <v>237</v>
      </c>
      <c r="C135" s="267">
        <f>'[6]Sch C'!D143</f>
        <v>0</v>
      </c>
      <c r="D135" s="267">
        <f>'[6]Sch C'!F143</f>
        <v>0</v>
      </c>
      <c r="E135" s="253">
        <f t="shared" si="30"/>
        <v>0</v>
      </c>
      <c r="F135" s="177"/>
      <c r="G135" s="177">
        <f t="shared" si="33"/>
        <v>0</v>
      </c>
      <c r="H135" s="175">
        <f t="shared" si="31"/>
        <v>0</v>
      </c>
      <c r="J135" s="133"/>
      <c r="K135" s="133"/>
      <c r="M135" s="231">
        <f t="shared" si="32"/>
        <v>0</v>
      </c>
      <c r="N135" s="237">
        <f>SUMMARY!M135</f>
        <v>0</v>
      </c>
    </row>
    <row r="136" spans="1:16" s="41" customFormat="1">
      <c r="A136" s="40" t="s">
        <v>328</v>
      </c>
      <c r="B136" s="40" t="s">
        <v>238</v>
      </c>
      <c r="C136" s="267">
        <f>'[6]Sch C'!D144</f>
        <v>0</v>
      </c>
      <c r="D136" s="267">
        <f>'[6]Sch C'!F144</f>
        <v>0</v>
      </c>
      <c r="E136" s="253">
        <f t="shared" si="30"/>
        <v>0</v>
      </c>
      <c r="F136" s="177"/>
      <c r="G136" s="177">
        <f t="shared" si="33"/>
        <v>0</v>
      </c>
      <c r="H136" s="175">
        <f t="shared" si="31"/>
        <v>0</v>
      </c>
      <c r="J136" s="133"/>
      <c r="K136" s="133"/>
      <c r="M136" s="231">
        <f t="shared" si="32"/>
        <v>0</v>
      </c>
      <c r="N136" s="237">
        <f>SUMMARY!M136</f>
        <v>1.1354398012526172E-3</v>
      </c>
    </row>
    <row r="137" spans="1:16" s="41" customFormat="1">
      <c r="A137" s="40" t="s">
        <v>351</v>
      </c>
      <c r="B137" s="40" t="s">
        <v>239</v>
      </c>
      <c r="C137" s="267">
        <f>'[6]Sch C'!D145</f>
        <v>0</v>
      </c>
      <c r="D137" s="267">
        <f>'[6]Sch C'!F145</f>
        <v>0</v>
      </c>
      <c r="E137" s="253">
        <f t="shared" si="30"/>
        <v>0</v>
      </c>
      <c r="F137" s="177"/>
      <c r="G137" s="177">
        <f t="shared" si="33"/>
        <v>0</v>
      </c>
      <c r="H137" s="175">
        <f t="shared" si="31"/>
        <v>0</v>
      </c>
      <c r="J137" s="133"/>
      <c r="K137" s="133"/>
      <c r="M137" s="231">
        <f t="shared" si="32"/>
        <v>0</v>
      </c>
      <c r="N137" s="237">
        <f>SUMMARY!M137</f>
        <v>3.7850567038636746E-3</v>
      </c>
    </row>
    <row r="138" spans="1:16" s="41" customFormat="1">
      <c r="A138" s="40">
        <v>490</v>
      </c>
      <c r="B138" s="113" t="s">
        <v>301</v>
      </c>
      <c r="C138" s="267">
        <f>'[6]Sch C'!D146</f>
        <v>0</v>
      </c>
      <c r="D138" s="267">
        <f>'[6]Sch C'!F146</f>
        <v>0</v>
      </c>
      <c r="E138" s="253">
        <f t="shared" si="30"/>
        <v>0</v>
      </c>
      <c r="F138" s="177"/>
      <c r="G138" s="177">
        <f>IF(ISERROR(E138+F138),"",(E138+F138))</f>
        <v>0</v>
      </c>
      <c r="H138" s="175">
        <f t="shared" si="31"/>
        <v>0</v>
      </c>
      <c r="J138" s="133"/>
      <c r="K138" s="133"/>
      <c r="M138" s="231">
        <f t="shared" si="32"/>
        <v>0</v>
      </c>
      <c r="N138" s="237">
        <f>SUMMARY!M138</f>
        <v>0.12069725087315321</v>
      </c>
    </row>
    <row r="139" spans="1:16" s="41" customFormat="1">
      <c r="A139" s="40"/>
      <c r="B139" s="113" t="s">
        <v>71</v>
      </c>
      <c r="C139" s="267">
        <f>SUM(C121:C138)</f>
        <v>310217</v>
      </c>
      <c r="D139" s="267">
        <f>SUM(D121:D138)</f>
        <v>29095</v>
      </c>
      <c r="E139" s="176">
        <f>SUM(E121:E138)</f>
        <v>339312</v>
      </c>
      <c r="F139" s="176">
        <f>SUM(F121:F138)</f>
        <v>0</v>
      </c>
      <c r="G139" s="177">
        <f t="shared" si="33"/>
        <v>339312</v>
      </c>
      <c r="H139" s="175">
        <f t="shared" si="31"/>
        <v>8.888517142724929E-2</v>
      </c>
      <c r="J139" s="133"/>
      <c r="K139" s="133"/>
      <c r="M139" s="231">
        <f t="shared" si="32"/>
        <v>14.465893587994543</v>
      </c>
      <c r="N139" s="237">
        <f>SUMMARY!M139</f>
        <v>32.92698381771195</v>
      </c>
      <c r="O139" s="232">
        <f>M139/N139-1</f>
        <v>-0.56066751609926968</v>
      </c>
      <c r="P139" s="172">
        <f>IF(O139&gt;=0.2,1.6,0)</f>
        <v>0</v>
      </c>
    </row>
    <row r="140" spans="1:16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6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6" s="41" customFormat="1">
      <c r="A142" s="127" t="s">
        <v>201</v>
      </c>
      <c r="B142" s="113" t="s">
        <v>73</v>
      </c>
      <c r="C142" s="267">
        <f>'[6]Sch C'!D150</f>
        <v>0</v>
      </c>
      <c r="D142" s="267">
        <f>'[6]Sch C'!F150</f>
        <v>0</v>
      </c>
      <c r="E142" s="253">
        <f t="shared" ref="E142:E146" si="34">SUM(C142:D142)</f>
        <v>0</v>
      </c>
      <c r="F142" s="174"/>
      <c r="G142" s="174">
        <f t="shared" ref="G142:G147" si="35">IF(ISERROR(E142+F142),"",(E142+F142))</f>
        <v>0</v>
      </c>
      <c r="H142" s="175">
        <f t="shared" ref="H142:H147" si="36">IF(ISERROR(G142/$G$183),"",(G142/$G$183))</f>
        <v>0</v>
      </c>
      <c r="J142" s="255">
        <v>0</v>
      </c>
      <c r="K142" s="255">
        <v>0</v>
      </c>
      <c r="M142" s="231">
        <f t="shared" ref="M142:M147" si="37">IFERROR(G142/G$198,0)</f>
        <v>0</v>
      </c>
      <c r="N142" s="237">
        <f>SUMMARY!M142</f>
        <v>3.3195038128068526</v>
      </c>
    </row>
    <row r="143" spans="1:16" s="41" customFormat="1">
      <c r="A143" s="127" t="s">
        <v>202</v>
      </c>
      <c r="B143" s="113" t="s">
        <v>23</v>
      </c>
      <c r="C143" s="267">
        <f>'[6]Sch C'!D151</f>
        <v>0</v>
      </c>
      <c r="D143" s="267">
        <f>'[6]Sch C'!F151</f>
        <v>0</v>
      </c>
      <c r="E143" s="253">
        <f t="shared" si="34"/>
        <v>0</v>
      </c>
      <c r="F143" s="177"/>
      <c r="G143" s="177">
        <f t="shared" si="35"/>
        <v>0</v>
      </c>
      <c r="H143" s="175">
        <f t="shared" si="36"/>
        <v>0</v>
      </c>
      <c r="J143" s="133"/>
      <c r="K143" s="133"/>
      <c r="M143" s="231">
        <f t="shared" si="37"/>
        <v>0</v>
      </c>
      <c r="N143" s="237">
        <f>SUMMARY!M143</f>
        <v>0.67458000081751668</v>
      </c>
    </row>
    <row r="144" spans="1:16" s="41" customFormat="1">
      <c r="A144" s="127">
        <v>110</v>
      </c>
      <c r="B144" s="113" t="s">
        <v>258</v>
      </c>
      <c r="C144" s="267">
        <f>'[6]Sch C'!D152</f>
        <v>0</v>
      </c>
      <c r="D144" s="267">
        <f>'[6]Sch C'!F152</f>
        <v>0</v>
      </c>
      <c r="E144" s="253">
        <f t="shared" si="34"/>
        <v>0</v>
      </c>
      <c r="F144" s="177"/>
      <c r="G144" s="177">
        <f t="shared" si="35"/>
        <v>0</v>
      </c>
      <c r="H144" s="175">
        <f t="shared" si="36"/>
        <v>0</v>
      </c>
      <c r="J144" s="133"/>
      <c r="K144" s="133"/>
      <c r="M144" s="231">
        <f t="shared" si="37"/>
        <v>0</v>
      </c>
      <c r="N144" s="237">
        <f>SUMMARY!M144</f>
        <v>0.19288769592013771</v>
      </c>
    </row>
    <row r="145" spans="1:16" s="41" customFormat="1">
      <c r="A145" s="127" t="s">
        <v>241</v>
      </c>
      <c r="B145" s="113" t="s">
        <v>77</v>
      </c>
      <c r="C145" s="267">
        <f>'[6]Sch C'!D153</f>
        <v>0</v>
      </c>
      <c r="D145" s="267">
        <f>'[6]Sch C'!F153</f>
        <v>0</v>
      </c>
      <c r="E145" s="253">
        <f t="shared" si="34"/>
        <v>0</v>
      </c>
      <c r="F145" s="177"/>
      <c r="G145" s="177">
        <f t="shared" si="35"/>
        <v>0</v>
      </c>
      <c r="H145" s="175">
        <f t="shared" si="36"/>
        <v>0</v>
      </c>
      <c r="J145" s="133"/>
      <c r="K145" s="133"/>
      <c r="M145" s="231">
        <f t="shared" si="37"/>
        <v>0</v>
      </c>
      <c r="N145" s="237">
        <f>SUMMARY!M145</f>
        <v>0.1348362014542713</v>
      </c>
    </row>
    <row r="146" spans="1:16" s="41" customFormat="1">
      <c r="A146" s="127" t="s">
        <v>242</v>
      </c>
      <c r="B146" s="113" t="s">
        <v>301</v>
      </c>
      <c r="C146" s="267">
        <f>'[6]Sch C'!D154</f>
        <v>7661</v>
      </c>
      <c r="D146" s="267">
        <f>'[6]Sch C'!F154</f>
        <v>0</v>
      </c>
      <c r="E146" s="253">
        <f t="shared" si="34"/>
        <v>7661</v>
      </c>
      <c r="F146" s="177"/>
      <c r="G146" s="177">
        <f t="shared" si="35"/>
        <v>7661</v>
      </c>
      <c r="H146" s="175">
        <f t="shared" si="36"/>
        <v>2.0068529798656014E-3</v>
      </c>
      <c r="J146" s="133"/>
      <c r="K146" s="133"/>
      <c r="M146" s="231">
        <f t="shared" si="37"/>
        <v>0.32661152796725784</v>
      </c>
      <c r="N146" s="237">
        <f>SUMMARY!M146</f>
        <v>0.22358626390346037</v>
      </c>
    </row>
    <row r="147" spans="1:16" s="41" customFormat="1">
      <c r="A147" s="40"/>
      <c r="B147" s="113" t="s">
        <v>243</v>
      </c>
      <c r="C147" s="267">
        <f>SUM(C142:C146)</f>
        <v>7661</v>
      </c>
      <c r="D147" s="267">
        <f>SUM(D142:D146)</f>
        <v>0</v>
      </c>
      <c r="E147" s="177">
        <f>SUM(E142:E146)</f>
        <v>7661</v>
      </c>
      <c r="F147" s="177">
        <f>SUM(F142:F146)</f>
        <v>0</v>
      </c>
      <c r="G147" s="177">
        <f t="shared" si="35"/>
        <v>7661</v>
      </c>
      <c r="H147" s="198">
        <f t="shared" si="36"/>
        <v>2.0068529798656014E-3</v>
      </c>
      <c r="J147" s="133"/>
      <c r="K147" s="133"/>
      <c r="M147" s="231">
        <f t="shared" si="37"/>
        <v>0.32661152796725784</v>
      </c>
      <c r="N147" s="237">
        <f>SUMMARY!M147</f>
        <v>4.5453939749022387</v>
      </c>
      <c r="O147" s="232">
        <f>M147/N147-1</f>
        <v>-0.92814450633527701</v>
      </c>
      <c r="P147" s="172">
        <f>IF(O147&gt;=0.2,0.3,0)</f>
        <v>0</v>
      </c>
    </row>
    <row r="148" spans="1:16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6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6" s="41" customFormat="1">
      <c r="A150" s="127" t="s">
        <v>201</v>
      </c>
      <c r="B150" s="113" t="s">
        <v>40</v>
      </c>
      <c r="C150" s="267">
        <f>'[6]Sch C'!D158</f>
        <v>1141769</v>
      </c>
      <c r="D150" s="267">
        <f>'[6]Sch C'!F158</f>
        <v>0</v>
      </c>
      <c r="E150" s="253">
        <f t="shared" ref="E150:E163" si="38">SUM(C150:D150)</f>
        <v>1141769</v>
      </c>
      <c r="F150" s="177"/>
      <c r="G150" s="177">
        <f>IF(ISERROR(E150+F150),"",(E150+F150))</f>
        <v>1141769</v>
      </c>
      <c r="H150" s="175">
        <f>IF(ISERROR(G150/$G$183),"",(G150/$G$183))</f>
        <v>0.29909444197469881</v>
      </c>
      <c r="J150" s="255">
        <v>76616.210000000006</v>
      </c>
      <c r="K150" s="255">
        <v>81750.28</v>
      </c>
      <c r="M150" s="231">
        <f t="shared" ref="M150:M164" si="39">IFERROR(G150/G$198,0)</f>
        <v>48.677054911323332</v>
      </c>
      <c r="N150" s="237">
        <f>SUMMARY!M150</f>
        <v>36.736125288969433</v>
      </c>
    </row>
    <row r="151" spans="1:16" s="41" customFormat="1">
      <c r="A151" s="127" t="s">
        <v>202</v>
      </c>
      <c r="B151" s="113" t="s">
        <v>76</v>
      </c>
      <c r="C151" s="267">
        <f>'[6]Sch C'!D159</f>
        <v>0</v>
      </c>
      <c r="D151" s="267">
        <f>'[6]Sch C'!F159</f>
        <v>124915</v>
      </c>
      <c r="E151" s="253">
        <f t="shared" si="38"/>
        <v>124915</v>
      </c>
      <c r="F151" s="177"/>
      <c r="G151" s="177">
        <f>IF(ISERROR(E151+F151),"",(E151+F151))</f>
        <v>124915</v>
      </c>
      <c r="H151" s="175">
        <f>IF(ISERROR(G151/$G$183),"",(G151/$G$183))</f>
        <v>3.2722365223849574E-2</v>
      </c>
      <c r="J151" s="133"/>
      <c r="K151" s="133"/>
      <c r="M151" s="231">
        <f t="shared" si="39"/>
        <v>5.3255030695770804</v>
      </c>
      <c r="N151" s="237">
        <f>SUMMARY!M151</f>
        <v>6.0365011649612361</v>
      </c>
    </row>
    <row r="152" spans="1:16" s="41" customFormat="1">
      <c r="A152" s="127">
        <v>110</v>
      </c>
      <c r="B152" s="113" t="s">
        <v>331</v>
      </c>
      <c r="C152" s="267">
        <f>'[6]Sch C'!D160</f>
        <v>0</v>
      </c>
      <c r="D152" s="267">
        <f>'[6]Sch C'!F160</f>
        <v>0</v>
      </c>
      <c r="E152" s="253">
        <f t="shared" si="38"/>
        <v>0</v>
      </c>
      <c r="F152" s="177"/>
      <c r="G152" s="177">
        <f t="shared" ref="G152:G163" si="40">IF(ISERROR(E152+F152),"",(E152+F152))</f>
        <v>0</v>
      </c>
      <c r="H152" s="175">
        <f t="shared" ref="H152:H163" si="41">IF(ISERROR(G152/$G$183),"",(G152/$G$183))</f>
        <v>0</v>
      </c>
      <c r="J152" s="133"/>
      <c r="K152" s="133"/>
      <c r="M152" s="231">
        <f t="shared" si="39"/>
        <v>0</v>
      </c>
      <c r="N152" s="237">
        <f>SUMMARY!M152</f>
        <v>0.29206527416329442</v>
      </c>
    </row>
    <row r="153" spans="1:16" s="41" customFormat="1">
      <c r="A153" s="40">
        <v>310</v>
      </c>
      <c r="B153" s="113" t="s">
        <v>77</v>
      </c>
      <c r="C153" s="267">
        <f>'[6]Sch C'!D161</f>
        <v>0</v>
      </c>
      <c r="D153" s="267">
        <f>'[6]Sch C'!F161</f>
        <v>0</v>
      </c>
      <c r="E153" s="253">
        <f t="shared" si="38"/>
        <v>0</v>
      </c>
      <c r="F153" s="177"/>
      <c r="G153" s="177">
        <f t="shared" si="40"/>
        <v>0</v>
      </c>
      <c r="H153" s="175">
        <f t="shared" si="41"/>
        <v>0</v>
      </c>
      <c r="J153" s="200"/>
      <c r="K153" s="200"/>
      <c r="M153" s="231">
        <f t="shared" si="39"/>
        <v>0</v>
      </c>
      <c r="N153" s="237">
        <f>SUMMARY!M153</f>
        <v>0.26431149201331644</v>
      </c>
    </row>
    <row r="154" spans="1:16" s="41" customFormat="1">
      <c r="A154" s="40">
        <v>313</v>
      </c>
      <c r="B154" s="113" t="s">
        <v>78</v>
      </c>
      <c r="C154" s="267">
        <f>'[6]Sch C'!D162</f>
        <v>3780</v>
      </c>
      <c r="D154" s="267">
        <f>'[6]Sch C'!F162</f>
        <v>0</v>
      </c>
      <c r="E154" s="253">
        <f t="shared" si="38"/>
        <v>3780</v>
      </c>
      <c r="F154" s="177"/>
      <c r="G154" s="177">
        <f t="shared" si="40"/>
        <v>3780</v>
      </c>
      <c r="H154" s="175">
        <f t="shared" si="41"/>
        <v>9.9019765877717946E-4</v>
      </c>
      <c r="J154" s="200"/>
      <c r="K154" s="200"/>
      <c r="M154" s="231">
        <f t="shared" si="39"/>
        <v>0.16115279672578445</v>
      </c>
      <c r="N154" s="237">
        <f>SUMMARY!M154</f>
        <v>0.19712143301586438</v>
      </c>
    </row>
    <row r="155" spans="1:16" s="41" customFormat="1">
      <c r="A155" s="40">
        <v>314</v>
      </c>
      <c r="B155" s="113" t="s">
        <v>79</v>
      </c>
      <c r="C155" s="267">
        <f>'[6]Sch C'!D163</f>
        <v>968</v>
      </c>
      <c r="D155" s="267">
        <f>'[6]Sch C'!F163</f>
        <v>0</v>
      </c>
      <c r="E155" s="253">
        <f t="shared" si="38"/>
        <v>968</v>
      </c>
      <c r="F155" s="177"/>
      <c r="G155" s="177">
        <f t="shared" si="40"/>
        <v>968</v>
      </c>
      <c r="H155" s="175">
        <f t="shared" si="41"/>
        <v>2.5357442690378566E-4</v>
      </c>
      <c r="J155" s="200"/>
      <c r="K155" s="200"/>
      <c r="M155" s="231">
        <f t="shared" si="39"/>
        <v>4.1268758526603E-2</v>
      </c>
      <c r="N155" s="237">
        <f>SUMMARY!M155</f>
        <v>0.1314975542626681</v>
      </c>
    </row>
    <row r="156" spans="1:16" s="41" customFormat="1">
      <c r="A156" s="40">
        <v>315</v>
      </c>
      <c r="B156" s="113" t="s">
        <v>80</v>
      </c>
      <c r="C156" s="267">
        <f>'[6]Sch C'!D164</f>
        <v>0</v>
      </c>
      <c r="D156" s="267">
        <f>'[6]Sch C'!F164</f>
        <v>0</v>
      </c>
      <c r="E156" s="253">
        <f t="shared" si="38"/>
        <v>0</v>
      </c>
      <c r="F156" s="177"/>
      <c r="G156" s="177">
        <f t="shared" si="40"/>
        <v>0</v>
      </c>
      <c r="H156" s="175">
        <f t="shared" si="41"/>
        <v>0</v>
      </c>
      <c r="J156" s="200"/>
      <c r="K156" s="200"/>
      <c r="M156" s="231">
        <f t="shared" si="39"/>
        <v>0</v>
      </c>
      <c r="N156" s="237">
        <f>SUMMARY!M156</f>
        <v>1.5587317591595928E-2</v>
      </c>
    </row>
    <row r="157" spans="1:16" s="41" customFormat="1">
      <c r="A157" s="40">
        <v>316</v>
      </c>
      <c r="B157" s="113" t="s">
        <v>81</v>
      </c>
      <c r="C157" s="267">
        <f>'[6]Sch C'!D165</f>
        <v>2349</v>
      </c>
      <c r="D157" s="267">
        <f>'[6]Sch C'!F165</f>
        <v>0</v>
      </c>
      <c r="E157" s="253">
        <f t="shared" si="38"/>
        <v>2349</v>
      </c>
      <c r="F157" s="177"/>
      <c r="G157" s="177">
        <f t="shared" si="40"/>
        <v>2349</v>
      </c>
      <c r="H157" s="175">
        <f t="shared" si="41"/>
        <v>6.1533711652581871E-4</v>
      </c>
      <c r="J157" s="200"/>
      <c r="K157" s="200"/>
      <c r="M157" s="231">
        <f t="shared" si="39"/>
        <v>0.1001449522510232</v>
      </c>
      <c r="N157" s="237">
        <f>SUMMARY!M157</f>
        <v>0.15464235917140146</v>
      </c>
    </row>
    <row r="158" spans="1:16" s="41" customFormat="1">
      <c r="A158" s="40">
        <v>317</v>
      </c>
      <c r="B158" s="113" t="s">
        <v>82</v>
      </c>
      <c r="C158" s="267">
        <f>'[6]Sch C'!D166</f>
        <v>12931</v>
      </c>
      <c r="D158" s="267">
        <f>'[6]Sch C'!F166</f>
        <v>0</v>
      </c>
      <c r="E158" s="253">
        <f t="shared" si="38"/>
        <v>12931</v>
      </c>
      <c r="F158" s="177"/>
      <c r="G158" s="177">
        <f t="shared" si="40"/>
        <v>12931</v>
      </c>
      <c r="H158" s="175">
        <f t="shared" si="41"/>
        <v>3.3873666469967484E-3</v>
      </c>
      <c r="J158" s="200"/>
      <c r="K158" s="200"/>
      <c r="M158" s="231">
        <f t="shared" si="39"/>
        <v>0.551287517053206</v>
      </c>
      <c r="N158" s="237">
        <f>SUMMARY!M158</f>
        <v>0.15845970778321275</v>
      </c>
    </row>
    <row r="159" spans="1:16" s="41" customFormat="1">
      <c r="A159" s="40">
        <v>318</v>
      </c>
      <c r="B159" s="113" t="s">
        <v>179</v>
      </c>
      <c r="C159" s="267">
        <f>'[6]Sch C'!D167</f>
        <v>438652</v>
      </c>
      <c r="D159" s="267">
        <f>'[6]Sch C'!F167</f>
        <v>0</v>
      </c>
      <c r="E159" s="253">
        <f t="shared" si="38"/>
        <v>438652</v>
      </c>
      <c r="F159" s="177"/>
      <c r="G159" s="177">
        <f t="shared" si="40"/>
        <v>438652</v>
      </c>
      <c r="H159" s="175">
        <f t="shared" si="41"/>
        <v>0.11490798503119772</v>
      </c>
      <c r="J159" s="200"/>
      <c r="K159" s="200"/>
      <c r="M159" s="231">
        <f t="shared" si="39"/>
        <v>18.70105729877217</v>
      </c>
      <c r="N159" s="237">
        <f>SUMMARY!M159</f>
        <v>10.207996493761893</v>
      </c>
    </row>
    <row r="160" spans="1:16" s="41" customFormat="1">
      <c r="A160" s="40">
        <v>319</v>
      </c>
      <c r="B160" s="113" t="s">
        <v>83</v>
      </c>
      <c r="C160" s="267">
        <f>'[6]Sch C'!D168</f>
        <v>0</v>
      </c>
      <c r="D160" s="267">
        <f>'[6]Sch C'!F168</f>
        <v>0</v>
      </c>
      <c r="E160" s="253">
        <f t="shared" si="38"/>
        <v>0</v>
      </c>
      <c r="F160" s="177"/>
      <c r="G160" s="177">
        <f t="shared" si="40"/>
        <v>0</v>
      </c>
      <c r="H160" s="175">
        <f t="shared" si="41"/>
        <v>0</v>
      </c>
      <c r="J160" s="133"/>
      <c r="K160" s="133"/>
      <c r="M160" s="231">
        <f t="shared" si="39"/>
        <v>0</v>
      </c>
      <c r="N160" s="237">
        <f>SUMMARY!M160</f>
        <v>2.7094781518673439</v>
      </c>
    </row>
    <row r="161" spans="1:16" s="41" customFormat="1">
      <c r="A161" s="40">
        <v>391</v>
      </c>
      <c r="B161" s="113" t="s">
        <v>84</v>
      </c>
      <c r="C161" s="267">
        <f>'[6]Sch C'!D169</f>
        <v>131</v>
      </c>
      <c r="D161" s="267">
        <f>'[6]Sch C'!F169</f>
        <v>0</v>
      </c>
      <c r="E161" s="253">
        <f t="shared" si="38"/>
        <v>131</v>
      </c>
      <c r="F161" s="177"/>
      <c r="G161" s="177">
        <f t="shared" si="40"/>
        <v>131</v>
      </c>
      <c r="H161" s="175">
        <f t="shared" si="41"/>
        <v>3.4316373888838762E-5</v>
      </c>
      <c r="J161" s="133"/>
      <c r="K161" s="133"/>
      <c r="M161" s="231">
        <f t="shared" si="39"/>
        <v>5.584924965893588E-3</v>
      </c>
      <c r="N161" s="237">
        <f>SUMMARY!M161</f>
        <v>2.2617960840952134E-3</v>
      </c>
    </row>
    <row r="162" spans="1:16" s="41" customFormat="1">
      <c r="A162" s="40">
        <v>392</v>
      </c>
      <c r="B162" s="113" t="s">
        <v>245</v>
      </c>
      <c r="C162" s="267">
        <f>'[6]Sch C'!D170</f>
        <v>8360</v>
      </c>
      <c r="D162" s="267">
        <f>'[6]Sch C'!F170</f>
        <v>0</v>
      </c>
      <c r="E162" s="253">
        <f t="shared" si="38"/>
        <v>8360</v>
      </c>
      <c r="F162" s="177"/>
      <c r="G162" s="177">
        <f t="shared" si="40"/>
        <v>8360</v>
      </c>
      <c r="H162" s="175">
        <f t="shared" si="41"/>
        <v>2.1899609596236036E-3</v>
      </c>
      <c r="J162" s="133"/>
      <c r="K162" s="133"/>
      <c r="M162" s="231">
        <f t="shared" si="39"/>
        <v>0.35641200545702589</v>
      </c>
      <c r="N162" s="237">
        <f>SUMMARY!M162</f>
        <v>0.21066164348098596</v>
      </c>
    </row>
    <row r="163" spans="1:16" s="41" customFormat="1">
      <c r="A163" s="40">
        <v>490</v>
      </c>
      <c r="B163" s="113" t="s">
        <v>301</v>
      </c>
      <c r="C163" s="267">
        <f>'[6]Sch C'!D171</f>
        <v>0</v>
      </c>
      <c r="D163" s="267">
        <f>'[6]Sch C'!F171</f>
        <v>0</v>
      </c>
      <c r="E163" s="253">
        <f t="shared" si="38"/>
        <v>0</v>
      </c>
      <c r="F163" s="177"/>
      <c r="G163" s="177">
        <f t="shared" si="40"/>
        <v>0</v>
      </c>
      <c r="H163" s="175">
        <f t="shared" si="41"/>
        <v>0</v>
      </c>
      <c r="J163" s="133"/>
      <c r="K163" s="133"/>
      <c r="M163" s="231">
        <f t="shared" si="39"/>
        <v>0</v>
      </c>
      <c r="N163" s="237">
        <f>SUMMARY!M163</f>
        <v>0.31220961127082963</v>
      </c>
    </row>
    <row r="164" spans="1:16" s="41" customFormat="1">
      <c r="A164" s="40"/>
      <c r="B164" s="199" t="s">
        <v>86</v>
      </c>
      <c r="C164" s="267">
        <f>SUM(C150:C163)</f>
        <v>1608940</v>
      </c>
      <c r="D164" s="267">
        <f>SUM(D150:D163)</f>
        <v>124915</v>
      </c>
      <c r="E164" s="177">
        <f>SUM(E150:E163)</f>
        <v>1733855</v>
      </c>
      <c r="F164" s="177">
        <f>SUM(F150:F163)</f>
        <v>0</v>
      </c>
      <c r="G164" s="177">
        <f>IF(ISERROR(E164+F164),"",(E164+F164))</f>
        <v>1733855</v>
      </c>
      <c r="H164" s="175">
        <f>IF(ISERROR(G164/$G$183),"",(G164/$G$183))</f>
        <v>0.45419554541246204</v>
      </c>
      <c r="J164" s="133"/>
      <c r="K164" s="133"/>
      <c r="M164" s="231">
        <f t="shared" si="39"/>
        <v>73.91946623465212</v>
      </c>
      <c r="N164" s="237">
        <f>SUMMARY!M164</f>
        <v>57.428919288397175</v>
      </c>
      <c r="O164" s="232">
        <f>M164/N164-1</f>
        <v>0.28714708809759304</v>
      </c>
      <c r="P164" s="172">
        <f>IF(O164&gt;=0.2,3.5,0)</f>
        <v>3.5</v>
      </c>
    </row>
    <row r="165" spans="1:16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6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6" s="41" customFormat="1">
      <c r="A167" s="201" t="s">
        <v>198</v>
      </c>
      <c r="B167" s="206" t="s">
        <v>278</v>
      </c>
      <c r="C167" s="267">
        <f>'[6]Sch C'!D186</f>
        <v>0</v>
      </c>
      <c r="D167" s="267">
        <f>'[6]Sch C'!F186</f>
        <v>0</v>
      </c>
      <c r="E167" s="253">
        <f t="shared" ref="E167:E180" si="4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56">
        <v>0</v>
      </c>
      <c r="K167" s="256">
        <v>0</v>
      </c>
      <c r="M167" s="231">
        <f t="shared" ref="M167:M181" si="43">IFERROR(G167/G$198,0)</f>
        <v>0</v>
      </c>
      <c r="N167" s="237">
        <f>SUMMARY!M167</f>
        <v>0</v>
      </c>
    </row>
    <row r="168" spans="1:16" s="41" customFormat="1">
      <c r="A168" s="201" t="s">
        <v>279</v>
      </c>
      <c r="B168" s="207" t="s">
        <v>341</v>
      </c>
      <c r="C168" s="267">
        <f>'[6]Sch C'!D187</f>
        <v>0</v>
      </c>
      <c r="D168" s="267">
        <f>'[6]Sch C'!F187</f>
        <v>0</v>
      </c>
      <c r="E168" s="253">
        <f t="shared" si="4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  <c r="M168" s="231">
        <f t="shared" si="43"/>
        <v>0</v>
      </c>
      <c r="N168" s="237">
        <f>SUMMARY!M168</f>
        <v>0</v>
      </c>
    </row>
    <row r="169" spans="1:16" s="41" customFormat="1">
      <c r="A169" s="201" t="s">
        <v>280</v>
      </c>
      <c r="B169" s="207" t="s">
        <v>281</v>
      </c>
      <c r="C169" s="267">
        <f>'[6]Sch C'!D188</f>
        <v>0</v>
      </c>
      <c r="D169" s="267">
        <f>'[6]Sch C'!F188</f>
        <v>0</v>
      </c>
      <c r="E169" s="253">
        <f t="shared" si="4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  <c r="M169" s="231">
        <f t="shared" si="43"/>
        <v>0</v>
      </c>
      <c r="N169" s="237">
        <f>SUMMARY!M169</f>
        <v>0</v>
      </c>
    </row>
    <row r="170" spans="1:16" s="41" customFormat="1">
      <c r="A170" s="201" t="s">
        <v>202</v>
      </c>
      <c r="B170" s="207" t="s">
        <v>282</v>
      </c>
      <c r="C170" s="267">
        <f>'[6]Sch C'!D189</f>
        <v>6256</v>
      </c>
      <c r="D170" s="267">
        <f>'[6]Sch C'!F189</f>
        <v>0</v>
      </c>
      <c r="E170" s="253">
        <f t="shared" si="42"/>
        <v>6256</v>
      </c>
      <c r="F170" s="177"/>
      <c r="G170" s="177">
        <f>IF(ISERROR(E170+F170),"",(E170+F170))</f>
        <v>6256</v>
      </c>
      <c r="H170" s="175">
        <f>IF(ISERROR(G170/$G$183),"",(G170/$G$183))</f>
        <v>1.6388033209814908E-3</v>
      </c>
      <c r="I170" s="209"/>
      <c r="J170" s="205"/>
      <c r="K170" s="40"/>
      <c r="M170" s="231">
        <f t="shared" si="43"/>
        <v>0.26671214188267395</v>
      </c>
      <c r="N170" s="237">
        <f>SUMMARY!M170</f>
        <v>0.44454739098642471</v>
      </c>
    </row>
    <row r="171" spans="1:16" s="41" customFormat="1">
      <c r="A171" s="201" t="s">
        <v>283</v>
      </c>
      <c r="B171" s="207" t="s">
        <v>284</v>
      </c>
      <c r="C171" s="267">
        <f>'[6]Sch C'!D190</f>
        <v>0</v>
      </c>
      <c r="D171" s="267">
        <f>'[6]Sch C'!F190</f>
        <v>0</v>
      </c>
      <c r="E171" s="253">
        <f t="shared" si="42"/>
        <v>0</v>
      </c>
      <c r="F171" s="177"/>
      <c r="G171" s="177">
        <f>IF(ISERROR(E171+F171),"",(E171+F171))</f>
        <v>0</v>
      </c>
      <c r="H171" s="175">
        <f>IF(ISERROR(G171/$G$183),"",(G171/$G$183))</f>
        <v>0</v>
      </c>
      <c r="I171" s="209"/>
      <c r="J171" s="205"/>
      <c r="K171" s="40"/>
      <c r="M171" s="231">
        <f t="shared" si="43"/>
        <v>0</v>
      </c>
      <c r="N171" s="237">
        <f>SUMMARY!M171</f>
        <v>4.7325130916209086E-3</v>
      </c>
    </row>
    <row r="172" spans="1:16" s="41" customFormat="1">
      <c r="A172" s="201" t="s">
        <v>285</v>
      </c>
      <c r="B172" s="207" t="s">
        <v>286</v>
      </c>
      <c r="C172" s="267">
        <f>'[6]Sch C'!D191</f>
        <v>12780</v>
      </c>
      <c r="D172" s="267">
        <f>'[6]Sch C'!F191</f>
        <v>0</v>
      </c>
      <c r="E172" s="253">
        <f t="shared" si="42"/>
        <v>12780</v>
      </c>
      <c r="F172" s="177"/>
      <c r="G172" s="177">
        <f t="shared" ref="G172:G181" si="44">IF(ISERROR(E172+F172),"",(E172+F172))</f>
        <v>12780</v>
      </c>
      <c r="H172" s="175">
        <f t="shared" ref="H172:H180" si="45">IF(ISERROR(G172/$G$183),"",(G172/$G$183))</f>
        <v>3.3478111320561785E-3</v>
      </c>
      <c r="I172" s="209"/>
      <c r="J172" s="205"/>
      <c r="K172" s="40"/>
      <c r="M172" s="231">
        <f t="shared" si="43"/>
        <v>0.544849931787176</v>
      </c>
      <c r="N172" s="237">
        <f>SUMMARY!M172</f>
        <v>0.29515984721522032</v>
      </c>
    </row>
    <row r="173" spans="1:16" s="41" customFormat="1">
      <c r="A173" s="201" t="s">
        <v>287</v>
      </c>
      <c r="B173" s="207" t="s">
        <v>288</v>
      </c>
      <c r="C173" s="267">
        <f>'[6]Sch C'!D192</f>
        <v>1600</v>
      </c>
      <c r="D173" s="267">
        <f>'[6]Sch C'!F192</f>
        <v>0</v>
      </c>
      <c r="E173" s="253">
        <f t="shared" si="42"/>
        <v>1600</v>
      </c>
      <c r="F173" s="177"/>
      <c r="G173" s="177">
        <f t="shared" si="44"/>
        <v>1600</v>
      </c>
      <c r="H173" s="175">
        <f t="shared" si="45"/>
        <v>4.1913128413848867E-4</v>
      </c>
      <c r="I173" s="209"/>
      <c r="J173" s="205"/>
      <c r="K173" s="40"/>
      <c r="M173" s="231">
        <f t="shared" si="43"/>
        <v>6.8212824010914053E-2</v>
      </c>
      <c r="N173" s="237">
        <f>SUMMARY!M173</f>
        <v>9.3414903328655319E-2</v>
      </c>
    </row>
    <row r="174" spans="1:16" s="41" customFormat="1">
      <c r="A174" s="201" t="s">
        <v>289</v>
      </c>
      <c r="B174" s="207" t="s">
        <v>290</v>
      </c>
      <c r="C174" s="267">
        <f>'[6]Sch C'!D193</f>
        <v>0</v>
      </c>
      <c r="D174" s="267">
        <f>'[6]Sch C'!F193</f>
        <v>0</v>
      </c>
      <c r="E174" s="253">
        <f t="shared" si="42"/>
        <v>0</v>
      </c>
      <c r="F174" s="177"/>
      <c r="G174" s="177">
        <f t="shared" si="44"/>
        <v>0</v>
      </c>
      <c r="H174" s="175">
        <f t="shared" si="45"/>
        <v>0</v>
      </c>
      <c r="I174" s="209"/>
      <c r="J174" s="205"/>
      <c r="K174" s="40"/>
      <c r="M174" s="231">
        <f t="shared" si="43"/>
        <v>0</v>
      </c>
      <c r="N174" s="237">
        <f>SUMMARY!M174</f>
        <v>0</v>
      </c>
    </row>
    <row r="175" spans="1:16" s="41" customFormat="1">
      <c r="A175" s="201" t="s">
        <v>291</v>
      </c>
      <c r="B175" s="207" t="s">
        <v>292</v>
      </c>
      <c r="C175" s="267">
        <f>'[6]Sch C'!D194</f>
        <v>0</v>
      </c>
      <c r="D175" s="267">
        <f>'[6]Sch C'!F194</f>
        <v>0</v>
      </c>
      <c r="E175" s="253">
        <f t="shared" si="42"/>
        <v>0</v>
      </c>
      <c r="F175" s="177"/>
      <c r="G175" s="177">
        <f t="shared" si="44"/>
        <v>0</v>
      </c>
      <c r="H175" s="175">
        <f t="shared" si="45"/>
        <v>0</v>
      </c>
      <c r="I175" s="209"/>
      <c r="J175" s="205"/>
      <c r="K175" s="40"/>
      <c r="M175" s="231">
        <f t="shared" si="43"/>
        <v>0</v>
      </c>
      <c r="N175" s="237">
        <f>SUMMARY!M175</f>
        <v>0</v>
      </c>
    </row>
    <row r="176" spans="1:16" s="41" customFormat="1">
      <c r="A176" s="201" t="s">
        <v>293</v>
      </c>
      <c r="B176" s="207" t="s">
        <v>294</v>
      </c>
      <c r="C176" s="267">
        <f>'[6]Sch C'!D195</f>
        <v>0</v>
      </c>
      <c r="D176" s="267">
        <f>'[6]Sch C'!F195</f>
        <v>0</v>
      </c>
      <c r="E176" s="253">
        <f t="shared" si="42"/>
        <v>0</v>
      </c>
      <c r="F176" s="177"/>
      <c r="G176" s="177">
        <f t="shared" si="44"/>
        <v>0</v>
      </c>
      <c r="H176" s="175">
        <f t="shared" si="45"/>
        <v>0</v>
      </c>
      <c r="I176" s="209"/>
      <c r="J176" s="205"/>
      <c r="K176" s="40"/>
      <c r="M176" s="231">
        <f t="shared" si="43"/>
        <v>0</v>
      </c>
      <c r="N176" s="237">
        <f>SUMMARY!M176</f>
        <v>0</v>
      </c>
    </row>
    <row r="177" spans="1:16" s="41" customFormat="1">
      <c r="A177" s="201" t="s">
        <v>295</v>
      </c>
      <c r="B177" s="207" t="s">
        <v>296</v>
      </c>
      <c r="C177" s="267">
        <f>'[6]Sch C'!D196</f>
        <v>0</v>
      </c>
      <c r="D177" s="267">
        <f>'[6]Sch C'!F196</f>
        <v>0</v>
      </c>
      <c r="E177" s="253">
        <f t="shared" si="42"/>
        <v>0</v>
      </c>
      <c r="F177" s="177"/>
      <c r="G177" s="177">
        <f t="shared" si="44"/>
        <v>0</v>
      </c>
      <c r="H177" s="175">
        <f t="shared" si="45"/>
        <v>0</v>
      </c>
      <c r="I177" s="209"/>
      <c r="J177" s="205"/>
      <c r="K177" s="40"/>
      <c r="M177" s="231">
        <f t="shared" si="43"/>
        <v>0</v>
      </c>
      <c r="N177" s="237">
        <f>SUMMARY!M177</f>
        <v>5.3138582698622483E-4</v>
      </c>
    </row>
    <row r="178" spans="1:16" s="41" customFormat="1">
      <c r="A178" s="201" t="s">
        <v>297</v>
      </c>
      <c r="B178" s="207" t="s">
        <v>298</v>
      </c>
      <c r="C178" s="267">
        <f>'[6]Sch C'!D197</f>
        <v>2585</v>
      </c>
      <c r="D178" s="267">
        <f>'[6]Sch C'!F197</f>
        <v>0</v>
      </c>
      <c r="E178" s="253">
        <f t="shared" si="42"/>
        <v>2585</v>
      </c>
      <c r="F178" s="177"/>
      <c r="G178" s="177">
        <f t="shared" si="44"/>
        <v>2585</v>
      </c>
      <c r="H178" s="175">
        <f t="shared" si="45"/>
        <v>6.7715898093624583E-4</v>
      </c>
      <c r="I178" s="209"/>
      <c r="J178" s="205"/>
      <c r="K178" s="40"/>
      <c r="M178" s="231">
        <f t="shared" si="43"/>
        <v>0.11020634379263301</v>
      </c>
      <c r="N178" s="237">
        <f>SUMMARY!M178</f>
        <v>8.6647682113189725E-2</v>
      </c>
    </row>
    <row r="179" spans="1:16" s="41" customFormat="1">
      <c r="A179" s="201" t="s">
        <v>299</v>
      </c>
      <c r="B179" s="207" t="s">
        <v>300</v>
      </c>
      <c r="C179" s="267">
        <f>'[6]Sch C'!D198</f>
        <v>0</v>
      </c>
      <c r="D179" s="267">
        <f>'[6]Sch C'!F198</f>
        <v>0</v>
      </c>
      <c r="E179" s="253">
        <f t="shared" si="42"/>
        <v>0</v>
      </c>
      <c r="F179" s="177"/>
      <c r="G179" s="177">
        <f t="shared" si="44"/>
        <v>0</v>
      </c>
      <c r="H179" s="175">
        <f t="shared" si="45"/>
        <v>0</v>
      </c>
      <c r="I179" s="209"/>
      <c r="J179" s="205"/>
      <c r="K179" s="40"/>
      <c r="M179" s="231">
        <f t="shared" si="43"/>
        <v>0</v>
      </c>
      <c r="N179" s="237">
        <f>SUMMARY!M179</f>
        <v>0</v>
      </c>
    </row>
    <row r="180" spans="1:16" s="41" customFormat="1">
      <c r="A180" s="201" t="s">
        <v>242</v>
      </c>
      <c r="B180" s="210" t="s">
        <v>301</v>
      </c>
      <c r="C180" s="267">
        <f>'[6]Sch C'!D199</f>
        <v>0</v>
      </c>
      <c r="D180" s="267">
        <f>'[6]Sch C'!F199</f>
        <v>0</v>
      </c>
      <c r="E180" s="253">
        <f t="shared" si="42"/>
        <v>0</v>
      </c>
      <c r="F180" s="177"/>
      <c r="G180" s="177">
        <f t="shared" si="44"/>
        <v>0</v>
      </c>
      <c r="H180" s="175">
        <f t="shared" si="45"/>
        <v>0</v>
      </c>
      <c r="I180" s="209"/>
      <c r="J180" s="205"/>
      <c r="K180" s="40"/>
      <c r="M180" s="231">
        <f t="shared" si="43"/>
        <v>0</v>
      </c>
      <c r="N180" s="237">
        <f>SUMMARY!M180</f>
        <v>1.2739634570054365E-2</v>
      </c>
    </row>
    <row r="181" spans="1:16" s="41" customFormat="1">
      <c r="A181" s="211"/>
      <c r="B181" s="207" t="s">
        <v>302</v>
      </c>
      <c r="C181" s="267">
        <f>SUM(C167:C180)</f>
        <v>23221</v>
      </c>
      <c r="D181" s="267">
        <f>SUM(D167:D180)</f>
        <v>0</v>
      </c>
      <c r="E181" s="212">
        <f>SUM(E167:E180)</f>
        <v>23221</v>
      </c>
      <c r="F181" s="212">
        <f>SUM(F167:F180)</f>
        <v>0</v>
      </c>
      <c r="G181" s="177">
        <f t="shared" si="44"/>
        <v>23221</v>
      </c>
      <c r="H181" s="175">
        <f>IF(ISERROR(G181/$G$183),"",(G181/$G$183))</f>
        <v>6.0829047181124038E-3</v>
      </c>
      <c r="I181" s="213"/>
      <c r="J181" s="205"/>
      <c r="K181" s="205"/>
      <c r="M181" s="231">
        <f t="shared" si="43"/>
        <v>0.98998124147339694</v>
      </c>
      <c r="N181" s="237">
        <f>SUMMARY!M181</f>
        <v>0.9377733571321516</v>
      </c>
      <c r="O181" s="232"/>
      <c r="P181" s="172"/>
    </row>
    <row r="182" spans="1:16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6" s="41" customFormat="1">
      <c r="A183" s="214"/>
      <c r="B183" s="215" t="s">
        <v>246</v>
      </c>
      <c r="C183" s="267">
        <f>SUM(C21:C181)/2</f>
        <v>3923598</v>
      </c>
      <c r="D183" s="267">
        <f>SUM(D21:D181)/2</f>
        <v>-106178.34999999998</v>
      </c>
      <c r="E183" s="252">
        <f>SUM(E21:E181)/2</f>
        <v>3817419.65</v>
      </c>
      <c r="F183" s="173">
        <f>SUM(F21:F181)/2</f>
        <v>0</v>
      </c>
      <c r="G183" s="173">
        <f>SUM(G21:G181)/2</f>
        <v>3817419.65</v>
      </c>
      <c r="H183" s="175">
        <f>IF(ISERROR(G183/$G$183),"",(G183/$G$183))</f>
        <v>1</v>
      </c>
      <c r="J183" s="255">
        <f>SUM(J21:J181)</f>
        <v>112360.54000000001</v>
      </c>
      <c r="K183" s="255">
        <f>SUM(K21:K181)</f>
        <v>121027.32</v>
      </c>
      <c r="M183" s="231">
        <f>IFERROR(G183/G$198,0)</f>
        <v>162.74810922578445</v>
      </c>
      <c r="N183" s="237">
        <f>SUMMARY!M183</f>
        <v>172.52978830860349</v>
      </c>
      <c r="P183" s="172">
        <f>SUM(P57:P181)</f>
        <v>3.5</v>
      </c>
    </row>
    <row r="184" spans="1:16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6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6" s="41" customFormat="1" ht="13.5" thickBot="1">
      <c r="A186" s="40"/>
      <c r="B186" s="216" t="s">
        <v>146</v>
      </c>
      <c r="C186" s="306">
        <f>'[6]Sch C'!D204</f>
        <v>3923598</v>
      </c>
      <c r="D186" s="27"/>
      <c r="E186" s="27"/>
      <c r="F186" s="277"/>
      <c r="G186" s="27"/>
      <c r="J186" s="133"/>
      <c r="K186" s="133"/>
      <c r="M186" s="231"/>
      <c r="N186" s="237"/>
    </row>
    <row r="187" spans="1:16" s="41" customFormat="1" ht="13.5" thickTop="1">
      <c r="A187" s="40"/>
      <c r="B187" s="113" t="s">
        <v>180</v>
      </c>
      <c r="C187" s="267">
        <f>C183-C186</f>
        <v>0</v>
      </c>
      <c r="D187"/>
      <c r="E187" s="27"/>
      <c r="F187" s="277"/>
      <c r="G187" s="27"/>
      <c r="J187" s="133"/>
      <c r="K187" s="133"/>
    </row>
    <row r="188" spans="1:16" s="41" customFormat="1">
      <c r="A188" s="40"/>
      <c r="B188" s="217"/>
      <c r="C188" s="282"/>
      <c r="D188" s="282"/>
      <c r="E188" s="35"/>
      <c r="F188" s="277"/>
      <c r="G188" s="35"/>
      <c r="H188" s="172"/>
      <c r="J188" s="133"/>
      <c r="K188" s="133"/>
    </row>
    <row r="189" spans="1:16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6" s="41" customFormat="1">
      <c r="A190" s="40"/>
      <c r="B190" s="215" t="s">
        <v>247</v>
      </c>
      <c r="C190" s="267">
        <f>C17-C183</f>
        <v>395555</v>
      </c>
      <c r="D190" s="267">
        <f>D17-D183</f>
        <v>110296.34999999998</v>
      </c>
      <c r="E190" s="253">
        <f>E17-E183</f>
        <v>505851.35000000009</v>
      </c>
      <c r="F190" s="174">
        <f>F17-F183</f>
        <v>0</v>
      </c>
      <c r="G190" s="174">
        <f>G17-G183</f>
        <v>505851.35000000009</v>
      </c>
      <c r="J190" s="133"/>
      <c r="K190" s="133"/>
      <c r="M190" s="231">
        <f>IFERROR(G190/G$198,0)</f>
        <v>21.565968195770807</v>
      </c>
      <c r="N190" s="237">
        <f>SUMMARY!M190</f>
        <v>14.272084985398237</v>
      </c>
    </row>
    <row r="191" spans="1:16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6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74">
        <f>'[6]Sch D'!C9</f>
        <v>21375</v>
      </c>
      <c r="D194" s="284"/>
      <c r="E194" s="258">
        <f>C194+D194</f>
        <v>21375</v>
      </c>
      <c r="F194" s="218"/>
      <c r="G194" s="219">
        <f>E194+F194</f>
        <v>21375</v>
      </c>
      <c r="H194" s="175">
        <f>IF(ISERROR(G194/$G$198),"",(G194/$G$198))</f>
        <v>0.91128069577080495</v>
      </c>
      <c r="I194" s="41"/>
      <c r="J194" s="133"/>
      <c r="K194" s="133"/>
    </row>
    <row r="195" spans="1:11">
      <c r="A195" s="40"/>
      <c r="B195" s="113" t="s">
        <v>249</v>
      </c>
      <c r="C195" s="274">
        <f>'[6]Sch D'!D9</f>
        <v>2081</v>
      </c>
      <c r="D195" s="284"/>
      <c r="E195" s="221">
        <f>C195+D195</f>
        <v>2081</v>
      </c>
      <c r="F195" s="220"/>
      <c r="G195" s="221">
        <f>E195+F195</f>
        <v>2081</v>
      </c>
      <c r="H195" s="175">
        <f>IF(ISERROR(G195/$G$198),"",(G195/$G$198))</f>
        <v>8.8719304229195092E-2</v>
      </c>
      <c r="I195" s="41"/>
      <c r="J195" s="133"/>
      <c r="K195" s="133"/>
    </row>
    <row r="196" spans="1:11">
      <c r="A196" s="40"/>
      <c r="B196" s="113" t="s">
        <v>87</v>
      </c>
      <c r="C196" s="274">
        <f>'[6]Sch D'!E9</f>
        <v>0</v>
      </c>
      <c r="D196" s="284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74">
        <f>'[6]Sch D'!F9</f>
        <v>0</v>
      </c>
      <c r="D197" s="284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74">
        <f>SUM(C194:C197)</f>
        <v>23456</v>
      </c>
      <c r="D198" s="284"/>
      <c r="E198" s="259">
        <f>SUM(E194:E197)</f>
        <v>23456</v>
      </c>
      <c r="F198" s="223">
        <f>SUM(F194:F197)</f>
        <v>0</v>
      </c>
      <c r="G198" s="223">
        <f>SUM(G194:G197)</f>
        <v>23456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85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6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8">
        <f>'[6]Sch D'!G22</f>
        <v>66</v>
      </c>
      <c r="D201" s="283"/>
      <c r="E201" s="258">
        <f>C201+D201</f>
        <v>66</v>
      </c>
      <c r="F201" s="218"/>
      <c r="G201" s="225">
        <f t="shared" ref="G201:G202" si="46">E201+F201</f>
        <v>66</v>
      </c>
      <c r="H201" s="41"/>
      <c r="I201" s="41"/>
      <c r="J201" s="133"/>
      <c r="K201" s="133"/>
    </row>
    <row r="202" spans="1:11">
      <c r="A202" s="40"/>
      <c r="B202" s="115" t="s">
        <v>310</v>
      </c>
      <c r="C202" s="268">
        <f>'[6]Sch D'!G24</f>
        <v>66</v>
      </c>
      <c r="D202" s="283"/>
      <c r="E202" s="258">
        <f>C202+D202</f>
        <v>66</v>
      </c>
      <c r="F202" s="220"/>
      <c r="G202" s="225">
        <f t="shared" si="46"/>
        <v>66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8">
        <f>$C$4-$C$3+1</f>
        <v>365</v>
      </c>
      <c r="D203" s="35"/>
      <c r="E203" s="225">
        <f>C203</f>
        <v>365</v>
      </c>
      <c r="F203" s="295"/>
      <c r="G203" s="225">
        <f>E203+F203</f>
        <v>365</v>
      </c>
      <c r="H203" s="41"/>
      <c r="I203" s="41"/>
      <c r="J203" s="133"/>
      <c r="K203" s="133"/>
    </row>
    <row r="204" spans="1:11">
      <c r="A204" s="40"/>
      <c r="B204" s="115"/>
      <c r="C204" s="286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74">
        <f>'[6]Sch D'!G28</f>
        <v>24090</v>
      </c>
      <c r="D205" s="275"/>
      <c r="E205" s="254">
        <f>E201*E203</f>
        <v>24090</v>
      </c>
      <c r="F205" s="254">
        <f>G201*F203</f>
        <v>0</v>
      </c>
      <c r="G205" s="218">
        <f>G201*G203</f>
        <v>24090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9">
        <f>'[6]Sch D'!G30</f>
        <v>0.97368202573682028</v>
      </c>
      <c r="D206" s="35"/>
      <c r="E206" s="260">
        <f>IFERROR(E198/E205,"0")</f>
        <v>0.97368202573682028</v>
      </c>
      <c r="F206" s="293" t="str">
        <f>IFERROR(F198/F205,"")</f>
        <v/>
      </c>
      <c r="G206" s="227">
        <f>G198/G205</f>
        <v>0.97368202573682028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9">
        <f>'[6]Sch D'!G32</f>
        <v>0.97368202573682028</v>
      </c>
      <c r="D207" s="35"/>
      <c r="E207" s="260">
        <f>IFERROR((E194+E195)/E205,"0")</f>
        <v>0.97368202573682028</v>
      </c>
      <c r="F207" s="293" t="str">
        <f>IFERROR(((F194+F195)/F205),"")</f>
        <v/>
      </c>
      <c r="G207" s="227">
        <f>(G194+G195)/G205</f>
        <v>0.97368202573682028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9">
        <f>'[6]Sch D'!G34</f>
        <v>1</v>
      </c>
      <c r="D208" s="35"/>
      <c r="E208" s="260">
        <f>IFERROR(E207/E206,"0")</f>
        <v>1</v>
      </c>
      <c r="F208" s="293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F212" s="49" t="s">
        <v>307</v>
      </c>
      <c r="G212" s="228"/>
    </row>
    <row r="213" spans="1:11">
      <c r="F213" s="49" t="s">
        <v>308</v>
      </c>
      <c r="G213" s="228"/>
    </row>
  </sheetData>
  <phoneticPr fontId="0" type="noConversion"/>
  <conditionalFormatting sqref="D2">
    <cfRule type="cellIs" dxfId="33" priority="2" stopIfTrue="1" operator="equal">
      <formula>0</formula>
    </cfRule>
  </conditionalFormatting>
  <conditionalFormatting sqref="C2">
    <cfRule type="cellIs" dxfId="32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6" man="1"/>
    <brk id="122" min="1" max="26" man="1"/>
    <brk id="179" min="1" max="26" man="1"/>
    <brk id="32845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FFFF00"/>
    <pageSetUpPr fitToPage="1"/>
  </sheetPr>
  <dimension ref="A1:P213"/>
  <sheetViews>
    <sheetView showGridLines="0" topLeftCell="A188" zoomScaleNormal="100" workbookViewId="0">
      <selection activeCell="H204" sqref="H204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4" width="11.69921875" style="50"/>
    <col min="15" max="15" width="14.296875" style="50" bestFit="1" customWidth="1"/>
    <col min="16" max="16" width="20.296875" style="50" bestFit="1" customWidth="1"/>
    <col min="17" max="16384" width="11.69921875" style="50"/>
  </cols>
  <sheetData>
    <row r="1" spans="1:16" ht="22.5">
      <c r="B1" s="153" t="s">
        <v>333</v>
      </c>
      <c r="C1" s="277"/>
    </row>
    <row r="2" spans="1:16" ht="23" customHeight="1">
      <c r="A2" s="154" t="s">
        <v>401</v>
      </c>
      <c r="B2" s="155" t="s">
        <v>184</v>
      </c>
      <c r="C2" s="257" t="s">
        <v>361</v>
      </c>
      <c r="D2" s="257"/>
      <c r="E2" s="24"/>
    </row>
    <row r="3" spans="1:16">
      <c r="A3" s="23"/>
      <c r="B3" s="50" t="s">
        <v>185</v>
      </c>
      <c r="C3" s="266">
        <f>'[7]Sch A pg 1'!C39</f>
        <v>42917</v>
      </c>
      <c r="D3" s="24"/>
      <c r="E3" s="157"/>
    </row>
    <row r="4" spans="1:16">
      <c r="A4" s="23"/>
      <c r="B4" s="158" t="s">
        <v>186</v>
      </c>
      <c r="C4" s="159">
        <f>'[7]Sch A pg 1'!G39</f>
        <v>43281</v>
      </c>
      <c r="D4" s="24"/>
      <c r="E4" s="160"/>
      <c r="F4" s="50" t="s">
        <v>374</v>
      </c>
      <c r="G4" s="161"/>
    </row>
    <row r="5" spans="1:16">
      <c r="A5" s="23"/>
      <c r="B5" s="158"/>
      <c r="C5" s="162"/>
      <c r="D5" s="24"/>
      <c r="E5" s="157"/>
      <c r="F5" s="277" t="s">
        <v>379</v>
      </c>
      <c r="G5" s="161"/>
    </row>
    <row r="6" spans="1:16">
      <c r="A6" s="23"/>
      <c r="B6" s="158"/>
      <c r="C6" s="162"/>
      <c r="D6" s="24"/>
    </row>
    <row r="7" spans="1:16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51">
        <v>7</v>
      </c>
      <c r="K7" s="51">
        <v>8</v>
      </c>
      <c r="M7" s="157">
        <v>9</v>
      </c>
      <c r="N7" s="157">
        <v>10</v>
      </c>
      <c r="O7" s="157">
        <v>11</v>
      </c>
      <c r="P7" s="157">
        <v>12</v>
      </c>
    </row>
    <row r="8" spans="1:16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  <c r="M8" s="167" t="s">
        <v>352</v>
      </c>
      <c r="N8" s="167" t="s">
        <v>353</v>
      </c>
      <c r="O8" s="167" t="s">
        <v>354</v>
      </c>
      <c r="P8" s="167" t="s">
        <v>355</v>
      </c>
    </row>
    <row r="9" spans="1:16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  <c r="M9" s="233" t="s">
        <v>356</v>
      </c>
      <c r="N9" s="233" t="s">
        <v>352</v>
      </c>
      <c r="O9" s="233" t="s">
        <v>357</v>
      </c>
      <c r="P9" s="233" t="s">
        <v>358</v>
      </c>
    </row>
    <row r="10" spans="1:16">
      <c r="A10" s="23"/>
      <c r="C10" s="162"/>
      <c r="D10" s="24"/>
      <c r="F10" s="24"/>
      <c r="G10" s="24"/>
    </row>
    <row r="11" spans="1:16" s="41" customFormat="1">
      <c r="A11" s="40" t="s">
        <v>335</v>
      </c>
      <c r="B11" s="171" t="s">
        <v>190</v>
      </c>
      <c r="C11" s="27"/>
      <c r="D11" s="27"/>
      <c r="E11" s="27"/>
      <c r="F11" s="27"/>
      <c r="G11" s="27"/>
      <c r="H11" s="172"/>
      <c r="J11" s="133"/>
      <c r="K11" s="133"/>
    </row>
    <row r="12" spans="1:16" s="41" customFormat="1">
      <c r="A12" s="127" t="s">
        <v>62</v>
      </c>
      <c r="B12" s="113" t="s">
        <v>191</v>
      </c>
      <c r="C12" s="267">
        <f>'[7]Sch B'!E10</f>
        <v>3190997</v>
      </c>
      <c r="D12" s="267">
        <f>'[7]Sch B'!G10</f>
        <v>0</v>
      </c>
      <c r="E12" s="253">
        <f>SUM(C12:D12)</f>
        <v>3190997</v>
      </c>
      <c r="F12" s="174"/>
      <c r="G12" s="174">
        <f>IF(ISERROR(E12+F12)," ",(E12+F12))</f>
        <v>3190997</v>
      </c>
      <c r="H12" s="175">
        <f t="shared" ref="H12:H17" si="0">IF(ISERROR(G12/$G$17),"",(G12/$G$17))</f>
        <v>0.99543552918943523</v>
      </c>
      <c r="J12" s="240" t="s">
        <v>346</v>
      </c>
      <c r="K12" s="241">
        <f>G17</f>
        <v>3205629</v>
      </c>
      <c r="M12" s="231">
        <f>IFERROR(G12/G$194,0)</f>
        <v>201.84685938389524</v>
      </c>
      <c r="N12" s="235">
        <f>SUMMARY!M12</f>
        <v>184.6118644900132</v>
      </c>
    </row>
    <row r="13" spans="1:16" s="41" customFormat="1">
      <c r="A13" s="127" t="s">
        <v>64</v>
      </c>
      <c r="B13" s="113" t="s">
        <v>192</v>
      </c>
      <c r="C13" s="267">
        <f>'[7]Sch B'!E15</f>
        <v>0</v>
      </c>
      <c r="D13" s="267">
        <f>'[7]Sch B'!G15</f>
        <v>0</v>
      </c>
      <c r="E13" s="253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42" t="s">
        <v>347</v>
      </c>
      <c r="K13" s="243">
        <f>G183</f>
        <v>2831786</v>
      </c>
      <c r="M13" s="231">
        <f>IFERROR(G13/G$195,0)</f>
        <v>0</v>
      </c>
      <c r="N13" s="235">
        <f>SUMMARY!M13</f>
        <v>273.59202306583376</v>
      </c>
    </row>
    <row r="14" spans="1:16" s="41" customFormat="1">
      <c r="A14" s="127" t="s">
        <v>66</v>
      </c>
      <c r="B14" s="113" t="s">
        <v>193</v>
      </c>
      <c r="C14" s="267">
        <f>'[7]Sch B'!E20</f>
        <v>0</v>
      </c>
      <c r="D14" s="267">
        <f>'[7]Sch B'!G20</f>
        <v>0</v>
      </c>
      <c r="E14" s="253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42" t="s">
        <v>348</v>
      </c>
      <c r="K14" s="243">
        <f>G198</f>
        <v>15809</v>
      </c>
      <c r="M14" s="231">
        <f>IFERROR(G14/G$196,0)</f>
        <v>0</v>
      </c>
      <c r="N14" s="235">
        <f>SUMMARY!M14</f>
        <v>185.53</v>
      </c>
    </row>
    <row r="15" spans="1:16" s="41" customFormat="1">
      <c r="A15" s="127" t="s">
        <v>68</v>
      </c>
      <c r="B15" s="179" t="s">
        <v>194</v>
      </c>
      <c r="C15" s="267">
        <f>'[7]Sch B'!E25</f>
        <v>0</v>
      </c>
      <c r="D15" s="267">
        <f>'[7]Sch B'!G25</f>
        <v>0</v>
      </c>
      <c r="E15" s="253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42" t="s">
        <v>349</v>
      </c>
      <c r="K15" s="243">
        <f>G201</f>
        <v>45</v>
      </c>
      <c r="M15" s="231">
        <f>IFERROR(G15/G$197,0)</f>
        <v>0</v>
      </c>
      <c r="N15" s="235">
        <f>SUMMARY!M15</f>
        <v>261.3311004784689</v>
      </c>
    </row>
    <row r="16" spans="1:16" s="41" customFormat="1">
      <c r="A16" s="127" t="s">
        <v>145</v>
      </c>
      <c r="B16" s="115" t="s">
        <v>195</v>
      </c>
      <c r="C16" s="267">
        <f>'[7]Sch B'!E40</f>
        <v>14632</v>
      </c>
      <c r="D16" s="267">
        <f>'[7]Sch B'!G40</f>
        <v>0</v>
      </c>
      <c r="E16" s="253">
        <f t="shared" si="1"/>
        <v>14632</v>
      </c>
      <c r="F16" s="177"/>
      <c r="G16" s="177">
        <f>IF(ISERROR(E16+F16),"",(E16+F16))</f>
        <v>14632</v>
      </c>
      <c r="H16" s="178">
        <f t="shared" si="0"/>
        <v>4.5644708105647908E-3</v>
      </c>
      <c r="J16" s="242" t="s">
        <v>350</v>
      </c>
      <c r="K16" s="243">
        <f>G205</f>
        <v>16425</v>
      </c>
      <c r="M16" s="238" t="s">
        <v>196</v>
      </c>
      <c r="N16" s="236" t="str">
        <f>SUMMARY!M16</f>
        <v>n/a</v>
      </c>
    </row>
    <row r="17" spans="1:14" s="41" customFormat="1">
      <c r="A17" s="40"/>
      <c r="B17" s="179" t="s">
        <v>91</v>
      </c>
      <c r="C17" s="267">
        <f>SUM(C12:C16)</f>
        <v>3205629</v>
      </c>
      <c r="D17" s="267">
        <f>SUM(D12:D16)</f>
        <v>0</v>
      </c>
      <c r="E17" s="177">
        <f>SUM(E12:E16)</f>
        <v>3205629</v>
      </c>
      <c r="F17" s="177">
        <f>SUM(F12:F16)</f>
        <v>0</v>
      </c>
      <c r="G17" s="177">
        <f>IF(ISERROR(E17+F17),"",(E17+F17))</f>
        <v>3205629</v>
      </c>
      <c r="H17" s="178">
        <f t="shared" si="0"/>
        <v>1</v>
      </c>
      <c r="J17" s="242"/>
      <c r="K17" s="243"/>
      <c r="M17" s="231">
        <f>IFERROR(G17/G$198,0)</f>
        <v>202.77240812195583</v>
      </c>
      <c r="N17" s="235">
        <f>SUMMARY!M17</f>
        <v>186.80187329400172</v>
      </c>
    </row>
    <row r="18" spans="1:14" s="41" customFormat="1">
      <c r="A18" s="40"/>
      <c r="B18" s="179"/>
      <c r="C18" s="27"/>
      <c r="D18" s="27"/>
      <c r="E18" s="27"/>
      <c r="F18" s="27"/>
      <c r="G18" s="27"/>
      <c r="H18" s="180"/>
      <c r="J18" s="242" t="s">
        <v>188</v>
      </c>
      <c r="K18" s="243">
        <f>J183</f>
        <v>101908</v>
      </c>
    </row>
    <row r="19" spans="1:14">
      <c r="A19" s="30" t="s">
        <v>336</v>
      </c>
      <c r="B19" s="181" t="s">
        <v>157</v>
      </c>
      <c r="C19" s="162"/>
      <c r="D19" s="24"/>
      <c r="F19" s="24"/>
      <c r="G19" s="24"/>
      <c r="J19" s="244" t="s">
        <v>309</v>
      </c>
      <c r="K19" s="245">
        <f>K183</f>
        <v>106490</v>
      </c>
    </row>
    <row r="20" spans="1:14">
      <c r="A20" s="182" t="s">
        <v>197</v>
      </c>
      <c r="B20" s="158" t="s">
        <v>19</v>
      </c>
    </row>
    <row r="21" spans="1:14" s="41" customFormat="1">
      <c r="A21" s="127" t="s">
        <v>198</v>
      </c>
      <c r="B21" s="113" t="s">
        <v>20</v>
      </c>
      <c r="C21" s="267">
        <f>'[7]Sch C'!D10</f>
        <v>39035</v>
      </c>
      <c r="D21" s="267">
        <f>'[7]Sch C'!F10</f>
        <v>265</v>
      </c>
      <c r="E21" s="253">
        <f t="shared" ref="E21:E56" si="2">SUM(C21:D21)</f>
        <v>39300</v>
      </c>
      <c r="F21" s="174"/>
      <c r="G21" s="174">
        <f t="shared" ref="G21:G57" si="3">IF(ISERROR(E21+F21),"",(E21+F21))</f>
        <v>39300</v>
      </c>
      <c r="H21" s="175">
        <f>IF(ISERROR(G21/$G$183),"",(G21/$G$183))</f>
        <v>1.3878167347391364E-2</v>
      </c>
      <c r="J21" s="255">
        <v>2076</v>
      </c>
      <c r="K21" s="255">
        <v>2076</v>
      </c>
      <c r="M21" s="231">
        <f>IFERROR(G21/G$198,0)</f>
        <v>2.4859257385033842</v>
      </c>
      <c r="N21" s="237">
        <f>SUMMARY!M21</f>
        <v>4.89361837414104</v>
      </c>
    </row>
    <row r="22" spans="1:14" s="41" customFormat="1">
      <c r="A22" s="127" t="s">
        <v>199</v>
      </c>
      <c r="B22" s="113" t="s">
        <v>200</v>
      </c>
      <c r="C22" s="267">
        <f>'[7]Sch C'!D11</f>
        <v>0</v>
      </c>
      <c r="D22" s="267">
        <f>'[7]Sch C'!F11</f>
        <v>0</v>
      </c>
      <c r="E22" s="253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  <c r="M22" s="231">
        <f t="shared" ref="M22:M57" si="5">IFERROR(G22/G$198,0)</f>
        <v>0</v>
      </c>
      <c r="N22" s="237">
        <f>SUMMARY!M22</f>
        <v>0.49748613628002669</v>
      </c>
    </row>
    <row r="23" spans="1:14" s="41" customFormat="1">
      <c r="A23" s="127" t="s">
        <v>201</v>
      </c>
      <c r="B23" s="113" t="s">
        <v>22</v>
      </c>
      <c r="C23" s="267">
        <f>'[7]Sch C'!D12</f>
        <v>46726</v>
      </c>
      <c r="D23" s="267">
        <f>'[7]Sch C'!F12</f>
        <v>22459</v>
      </c>
      <c r="E23" s="253">
        <f t="shared" si="2"/>
        <v>69185</v>
      </c>
      <c r="F23" s="177"/>
      <c r="G23" s="177">
        <f t="shared" si="3"/>
        <v>69185</v>
      </c>
      <c r="H23" s="175">
        <f t="shared" si="4"/>
        <v>2.4431577809905129E-2</v>
      </c>
      <c r="J23" s="183">
        <v>2112</v>
      </c>
      <c r="K23" s="183">
        <v>2112</v>
      </c>
      <c r="M23" s="231">
        <f t="shared" si="5"/>
        <v>4.3763046365994054</v>
      </c>
      <c r="N23" s="237">
        <f>SUMMARY!M23</f>
        <v>3.2351822835056927</v>
      </c>
    </row>
    <row r="24" spans="1:14" s="41" customFormat="1">
      <c r="A24" s="127" t="s">
        <v>202</v>
      </c>
      <c r="B24" s="113" t="s">
        <v>23</v>
      </c>
      <c r="C24" s="267">
        <f>'[7]Sch C'!D13</f>
        <v>390965</v>
      </c>
      <c r="D24" s="267">
        <f>'[7]Sch C'!F13</f>
        <v>-314296</v>
      </c>
      <c r="E24" s="253">
        <f t="shared" si="2"/>
        <v>76669</v>
      </c>
      <c r="F24" s="177"/>
      <c r="G24" s="177">
        <f t="shared" si="3"/>
        <v>76669</v>
      </c>
      <c r="H24" s="175">
        <f t="shared" si="4"/>
        <v>2.7074432884405811E-2</v>
      </c>
      <c r="J24" s="133"/>
      <c r="K24" s="133"/>
      <c r="M24" s="231">
        <f t="shared" si="5"/>
        <v>4.8497058637484978</v>
      </c>
      <c r="N24" s="237">
        <f>SUMMARY!M24</f>
        <v>2.430674269571576</v>
      </c>
    </row>
    <row r="25" spans="1:14" s="41" customFormat="1">
      <c r="A25" s="127" t="s">
        <v>164</v>
      </c>
      <c r="B25" s="113" t="s">
        <v>163</v>
      </c>
      <c r="C25" s="267">
        <f>'[7]Sch C'!D14</f>
        <v>0</v>
      </c>
      <c r="D25" s="267">
        <f>'[7]Sch C'!F14</f>
        <v>0</v>
      </c>
      <c r="E25" s="253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  <c r="M25" s="231">
        <f t="shared" si="5"/>
        <v>0</v>
      </c>
      <c r="N25" s="237">
        <f>SUMMARY!M25</f>
        <v>8.9708827817366776E-2</v>
      </c>
    </row>
    <row r="26" spans="1:14" s="41" customFormat="1">
      <c r="A26" s="127" t="s">
        <v>203</v>
      </c>
      <c r="B26" s="113" t="s">
        <v>24</v>
      </c>
      <c r="C26" s="267">
        <f>'[7]Sch C'!D15</f>
        <v>0</v>
      </c>
      <c r="D26" s="267">
        <f>'[7]Sch C'!F15</f>
        <v>0</v>
      </c>
      <c r="E26" s="253">
        <f t="shared" si="2"/>
        <v>0</v>
      </c>
      <c r="F26" s="177"/>
      <c r="G26" s="177">
        <f t="shared" si="3"/>
        <v>0</v>
      </c>
      <c r="H26" s="175">
        <f t="shared" si="4"/>
        <v>0</v>
      </c>
      <c r="J26" s="133"/>
      <c r="K26" s="133"/>
      <c r="M26" s="231">
        <f t="shared" si="5"/>
        <v>0</v>
      </c>
      <c r="N26" s="237">
        <f>SUMMARY!M26</f>
        <v>1.9962086756684334</v>
      </c>
    </row>
    <row r="27" spans="1:14" s="41" customFormat="1">
      <c r="A27" s="127" t="s">
        <v>204</v>
      </c>
      <c r="B27" s="113" t="s">
        <v>165</v>
      </c>
      <c r="C27" s="267">
        <f>'[7]Sch C'!D16</f>
        <v>0</v>
      </c>
      <c r="D27" s="267">
        <f>'[7]Sch C'!F16</f>
        <v>0</v>
      </c>
      <c r="E27" s="253">
        <f t="shared" si="2"/>
        <v>0</v>
      </c>
      <c r="F27" s="177"/>
      <c r="G27" s="177">
        <f t="shared" si="3"/>
        <v>0</v>
      </c>
      <c r="H27" s="175">
        <f t="shared" si="4"/>
        <v>0</v>
      </c>
      <c r="J27" s="133"/>
      <c r="K27" s="133"/>
      <c r="M27" s="231">
        <f t="shared" si="5"/>
        <v>0</v>
      </c>
      <c r="N27" s="237">
        <f>SUMMARY!M27</f>
        <v>6.3970053910681761</v>
      </c>
    </row>
    <row r="28" spans="1:14" s="41" customFormat="1">
      <c r="A28" s="127" t="s">
        <v>205</v>
      </c>
      <c r="B28" s="113" t="s">
        <v>25</v>
      </c>
      <c r="C28" s="267">
        <f>'[7]Sch C'!D17</f>
        <v>4362</v>
      </c>
      <c r="D28" s="267">
        <f>'[7]Sch C'!F17</f>
        <v>348</v>
      </c>
      <c r="E28" s="253">
        <f t="shared" si="2"/>
        <v>4710</v>
      </c>
      <c r="F28" s="177"/>
      <c r="G28" s="177">
        <f t="shared" si="3"/>
        <v>4710</v>
      </c>
      <c r="H28" s="175">
        <f t="shared" si="4"/>
        <v>1.6632612775117895E-3</v>
      </c>
      <c r="J28" s="133"/>
      <c r="K28" s="133"/>
      <c r="M28" s="231">
        <f t="shared" si="5"/>
        <v>0.29793155797330634</v>
      </c>
      <c r="N28" s="237">
        <f>SUMMARY!M28</f>
        <v>0.11687604176601765</v>
      </c>
    </row>
    <row r="29" spans="1:14" s="41" customFormat="1">
      <c r="A29" s="127" t="s">
        <v>206</v>
      </c>
      <c r="B29" s="113" t="s">
        <v>26</v>
      </c>
      <c r="C29" s="267">
        <f>'[7]Sch C'!D18</f>
        <v>351</v>
      </c>
      <c r="D29" s="267">
        <f>'[7]Sch C'!F18</f>
        <v>3543</v>
      </c>
      <c r="E29" s="253">
        <f t="shared" si="2"/>
        <v>3894</v>
      </c>
      <c r="F29" s="177"/>
      <c r="G29" s="177">
        <f t="shared" si="3"/>
        <v>3894</v>
      </c>
      <c r="H29" s="175">
        <f t="shared" si="4"/>
        <v>1.3751039096880908E-3</v>
      </c>
      <c r="J29" s="133"/>
      <c r="K29" s="133"/>
      <c r="M29" s="231">
        <f t="shared" si="5"/>
        <v>0.24631538996773988</v>
      </c>
      <c r="N29" s="237">
        <f>SUMMARY!M29</f>
        <v>0.78350101508318237</v>
      </c>
    </row>
    <row r="30" spans="1:14" s="41" customFormat="1">
      <c r="A30" s="127" t="s">
        <v>207</v>
      </c>
      <c r="B30" s="113" t="s">
        <v>208</v>
      </c>
      <c r="C30" s="267">
        <f>'[7]Sch C'!D19</f>
        <v>1463</v>
      </c>
      <c r="D30" s="267">
        <f>'[7]Sch C'!F19</f>
        <v>690</v>
      </c>
      <c r="E30" s="253">
        <f t="shared" si="2"/>
        <v>2153</v>
      </c>
      <c r="F30" s="177"/>
      <c r="G30" s="177">
        <f t="shared" si="3"/>
        <v>2153</v>
      </c>
      <c r="H30" s="175">
        <f t="shared" si="4"/>
        <v>7.6029756485836142E-4</v>
      </c>
      <c r="J30" s="133"/>
      <c r="K30" s="133"/>
      <c r="M30" s="231">
        <f t="shared" si="5"/>
        <v>0.13618824720096148</v>
      </c>
      <c r="N30" s="237">
        <f>SUMMARY!M30</f>
        <v>0.40083114193451697</v>
      </c>
    </row>
    <row r="31" spans="1:14" s="41" customFormat="1">
      <c r="A31" s="127" t="s">
        <v>209</v>
      </c>
      <c r="B31" s="113" t="s">
        <v>210</v>
      </c>
      <c r="C31" s="267">
        <f>'[7]Sch C'!D20</f>
        <v>319</v>
      </c>
      <c r="D31" s="267">
        <f>'[7]Sch C'!F20</f>
        <v>2211</v>
      </c>
      <c r="E31" s="253">
        <f t="shared" si="2"/>
        <v>2530</v>
      </c>
      <c r="F31" s="177"/>
      <c r="G31" s="177">
        <f t="shared" si="3"/>
        <v>2530</v>
      </c>
      <c r="H31" s="175">
        <f t="shared" si="4"/>
        <v>8.9342909386514379E-4</v>
      </c>
      <c r="J31" s="133"/>
      <c r="K31" s="133"/>
      <c r="M31" s="231">
        <f t="shared" si="5"/>
        <v>0.16003542286039599</v>
      </c>
      <c r="N31" s="237">
        <f>SUMMARY!M31</f>
        <v>0.43509517256414104</v>
      </c>
    </row>
    <row r="32" spans="1:14" s="41" customFormat="1">
      <c r="A32" s="127" t="s">
        <v>211</v>
      </c>
      <c r="B32" s="113" t="s">
        <v>29</v>
      </c>
      <c r="C32" s="267">
        <f>'[7]Sch C'!D21</f>
        <v>1474</v>
      </c>
      <c r="D32" s="267">
        <f>'[7]Sch C'!F21</f>
        <v>7288</v>
      </c>
      <c r="E32" s="253">
        <f t="shared" si="2"/>
        <v>8762</v>
      </c>
      <c r="F32" s="177"/>
      <c r="G32" s="177">
        <f t="shared" si="3"/>
        <v>8762</v>
      </c>
      <c r="H32" s="175">
        <f t="shared" si="4"/>
        <v>3.0941603638128022E-3</v>
      </c>
      <c r="I32" s="272" t="s">
        <v>380</v>
      </c>
      <c r="J32" s="133"/>
      <c r="K32" s="133"/>
      <c r="M32" s="231">
        <f t="shared" si="5"/>
        <v>0.55424125498133969</v>
      </c>
      <c r="N32" s="237">
        <f>SUMMARY!M32</f>
        <v>0.49005045894476768</v>
      </c>
    </row>
    <row r="33" spans="1:14" s="41" customFormat="1">
      <c r="A33" s="40">
        <v>130</v>
      </c>
      <c r="B33" s="113" t="s">
        <v>166</v>
      </c>
      <c r="C33" s="267">
        <f>'[7]Sch C'!D22</f>
        <v>0</v>
      </c>
      <c r="D33" s="267">
        <f>'[7]Sch C'!F22</f>
        <v>0</v>
      </c>
      <c r="E33" s="253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  <c r="M33" s="231">
        <f t="shared" si="5"/>
        <v>0</v>
      </c>
      <c r="N33" s="237">
        <f>SUMMARY!M33</f>
        <v>0</v>
      </c>
    </row>
    <row r="34" spans="1:14" s="41" customFormat="1">
      <c r="A34" s="40">
        <v>140</v>
      </c>
      <c r="B34" s="113" t="s">
        <v>212</v>
      </c>
      <c r="C34" s="267">
        <f>'[7]Sch C'!D23</f>
        <v>132</v>
      </c>
      <c r="D34" s="267">
        <f>'[7]Sch C'!F23</f>
        <v>9382</v>
      </c>
      <c r="E34" s="253">
        <f t="shared" si="2"/>
        <v>9514</v>
      </c>
      <c r="F34" s="177"/>
      <c r="G34" s="177">
        <f t="shared" si="3"/>
        <v>9514</v>
      </c>
      <c r="H34" s="175">
        <f t="shared" si="4"/>
        <v>3.3597171537679753E-3</v>
      </c>
      <c r="J34" s="133"/>
      <c r="K34" s="133"/>
      <c r="M34" s="231">
        <f t="shared" si="5"/>
        <v>0.60180909608450883</v>
      </c>
      <c r="N34" s="237">
        <f>SUMMARY!M34</f>
        <v>0.62292362123544942</v>
      </c>
    </row>
    <row r="35" spans="1:14" s="41" customFormat="1">
      <c r="A35" s="40">
        <v>150</v>
      </c>
      <c r="B35" s="113" t="s">
        <v>31</v>
      </c>
      <c r="C35" s="267">
        <f>'[7]Sch C'!D24</f>
        <v>1909</v>
      </c>
      <c r="D35" s="267">
        <f>'[7]Sch C'!F24</f>
        <v>7303</v>
      </c>
      <c r="E35" s="253">
        <f t="shared" si="2"/>
        <v>9212</v>
      </c>
      <c r="F35" s="177"/>
      <c r="G35" s="177">
        <f t="shared" si="3"/>
        <v>9212</v>
      </c>
      <c r="H35" s="175">
        <f t="shared" si="4"/>
        <v>3.2530706769508715E-3</v>
      </c>
      <c r="J35" s="133"/>
      <c r="K35" s="133"/>
      <c r="M35" s="231">
        <f t="shared" si="5"/>
        <v>0.58270605351382121</v>
      </c>
      <c r="N35" s="237">
        <f>SUMMARY!M35</f>
        <v>0.42186212127405426</v>
      </c>
    </row>
    <row r="36" spans="1:14" s="41" customFormat="1">
      <c r="A36" s="40">
        <v>160</v>
      </c>
      <c r="B36" s="113" t="s">
        <v>32</v>
      </c>
      <c r="C36" s="267">
        <f>'[7]Sch C'!D25</f>
        <v>0</v>
      </c>
      <c r="D36" s="267">
        <f>'[7]Sch C'!F25</f>
        <v>0</v>
      </c>
      <c r="E36" s="253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  <c r="M36" s="231">
        <f t="shared" si="5"/>
        <v>0</v>
      </c>
      <c r="N36" s="237">
        <f>SUMMARY!M36</f>
        <v>0.28779311378469336</v>
      </c>
    </row>
    <row r="37" spans="1:14" s="41" customFormat="1">
      <c r="A37" s="40">
        <v>170</v>
      </c>
      <c r="B37" s="113" t="s">
        <v>33</v>
      </c>
      <c r="C37" s="267">
        <f>'[7]Sch C'!D26</f>
        <v>131950</v>
      </c>
      <c r="D37" s="267">
        <f>'[7]Sch C'!F26</f>
        <v>0</v>
      </c>
      <c r="E37" s="253">
        <f t="shared" si="2"/>
        <v>131950</v>
      </c>
      <c r="F37" s="177"/>
      <c r="G37" s="177">
        <f t="shared" si="3"/>
        <v>131950</v>
      </c>
      <c r="H37" s="175">
        <f t="shared" si="4"/>
        <v>4.6596035152373802E-2</v>
      </c>
      <c r="J37" s="133"/>
      <c r="K37" s="133"/>
      <c r="M37" s="231">
        <f t="shared" si="5"/>
        <v>8.3465114808020751</v>
      </c>
      <c r="N37" s="237">
        <f>SUMMARY!M37</f>
        <v>7.4287387080511769</v>
      </c>
    </row>
    <row r="38" spans="1:14" s="41" customFormat="1">
      <c r="A38" s="40">
        <v>180</v>
      </c>
      <c r="B38" s="113" t="s">
        <v>213</v>
      </c>
      <c r="C38" s="267">
        <f>'[7]Sch C'!D27</f>
        <v>1167</v>
      </c>
      <c r="D38" s="267">
        <f>'[7]Sch C'!F27</f>
        <v>-1167</v>
      </c>
      <c r="E38" s="253">
        <f t="shared" si="2"/>
        <v>0</v>
      </c>
      <c r="F38" s="177"/>
      <c r="G38" s="177">
        <f t="shared" si="3"/>
        <v>0</v>
      </c>
      <c r="H38" s="175">
        <f t="shared" si="4"/>
        <v>0</v>
      </c>
      <c r="J38" s="133"/>
      <c r="K38" s="133"/>
      <c r="M38" s="231">
        <f t="shared" si="5"/>
        <v>0</v>
      </c>
      <c r="N38" s="237">
        <f>SUMMARY!M38</f>
        <v>3.4646492172278012E-2</v>
      </c>
    </row>
    <row r="39" spans="1:14" s="41" customFormat="1">
      <c r="A39" s="40">
        <v>190</v>
      </c>
      <c r="B39" s="113" t="s">
        <v>35</v>
      </c>
      <c r="C39" s="267">
        <f>'[7]Sch C'!D28</f>
        <v>0</v>
      </c>
      <c r="D39" s="267">
        <f>'[7]Sch C'!F28</f>
        <v>0</v>
      </c>
      <c r="E39" s="253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  <c r="M39" s="231">
        <f t="shared" si="5"/>
        <v>0</v>
      </c>
      <c r="N39" s="237">
        <f>SUMMARY!M39</f>
        <v>0</v>
      </c>
    </row>
    <row r="40" spans="1:14" s="41" customFormat="1">
      <c r="A40" s="40">
        <v>200</v>
      </c>
      <c r="B40" s="113" t="s">
        <v>36</v>
      </c>
      <c r="C40" s="267">
        <f>'[7]Sch C'!D29</f>
        <v>0</v>
      </c>
      <c r="D40" s="267">
        <f>'[7]Sch C'!F29</f>
        <v>0</v>
      </c>
      <c r="E40" s="253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  <c r="M40" s="231">
        <f t="shared" si="5"/>
        <v>0</v>
      </c>
      <c r="N40" s="237">
        <f>SUMMARY!M40</f>
        <v>0</v>
      </c>
    </row>
    <row r="41" spans="1:14" s="41" customFormat="1">
      <c r="A41" s="40">
        <v>210</v>
      </c>
      <c r="B41" s="113" t="s">
        <v>37</v>
      </c>
      <c r="C41" s="267">
        <f>'[7]Sch C'!D30</f>
        <v>0</v>
      </c>
      <c r="D41" s="267">
        <f>'[7]Sch C'!F30</f>
        <v>0</v>
      </c>
      <c r="E41" s="253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  <c r="M41" s="231">
        <f t="shared" si="5"/>
        <v>0</v>
      </c>
      <c r="N41" s="237">
        <f>SUMMARY!M41</f>
        <v>0</v>
      </c>
    </row>
    <row r="42" spans="1:14" s="41" customFormat="1">
      <c r="A42" s="40">
        <v>220</v>
      </c>
      <c r="B42" s="113" t="s">
        <v>214</v>
      </c>
      <c r="C42" s="267">
        <f>'[7]Sch C'!D31</f>
        <v>-544</v>
      </c>
      <c r="D42" s="267">
        <f>'[7]Sch C'!F31</f>
        <v>17759</v>
      </c>
      <c r="E42" s="253">
        <f t="shared" si="2"/>
        <v>17215</v>
      </c>
      <c r="F42" s="177"/>
      <c r="G42" s="177">
        <f t="shared" si="3"/>
        <v>17215</v>
      </c>
      <c r="H42" s="175">
        <f t="shared" si="4"/>
        <v>6.0792023126041306E-3</v>
      </c>
      <c r="J42" s="133"/>
      <c r="K42" s="133"/>
      <c r="M42" s="231">
        <f t="shared" si="5"/>
        <v>1.0889366816370423</v>
      </c>
      <c r="N42" s="237">
        <f>SUMMARY!M42</f>
        <v>1.5147902388511165</v>
      </c>
    </row>
    <row r="43" spans="1:14" s="41" customFormat="1">
      <c r="A43" s="40">
        <v>230</v>
      </c>
      <c r="B43" s="113" t="s">
        <v>148</v>
      </c>
      <c r="C43" s="267">
        <f>'[7]Sch C'!D32</f>
        <v>0</v>
      </c>
      <c r="D43" s="267">
        <f>'[7]Sch C'!F32</f>
        <v>36042</v>
      </c>
      <c r="E43" s="253">
        <f t="shared" si="2"/>
        <v>36042</v>
      </c>
      <c r="F43" s="177"/>
      <c r="G43" s="177">
        <f t="shared" si="3"/>
        <v>36042</v>
      </c>
      <c r="H43" s="175">
        <f t="shared" si="4"/>
        <v>1.2727656680271744E-2</v>
      </c>
      <c r="J43" s="133"/>
      <c r="K43" s="133"/>
      <c r="M43" s="231">
        <f t="shared" si="5"/>
        <v>2.2798405971282181</v>
      </c>
      <c r="N43" s="237">
        <f>SUMMARY!M43</f>
        <v>0.91162758482870754</v>
      </c>
    </row>
    <row r="44" spans="1:14" s="41" customFormat="1">
      <c r="A44" s="40">
        <v>240</v>
      </c>
      <c r="B44" s="113" t="s">
        <v>167</v>
      </c>
      <c r="C44" s="267">
        <f>'[7]Sch C'!D33</f>
        <v>0</v>
      </c>
      <c r="D44" s="267">
        <f>'[7]Sch C'!F33</f>
        <v>0</v>
      </c>
      <c r="E44" s="253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  <c r="M44" s="231">
        <f t="shared" si="5"/>
        <v>0</v>
      </c>
      <c r="N44" s="237">
        <f>SUMMARY!M44</f>
        <v>0</v>
      </c>
    </row>
    <row r="45" spans="1:14" s="41" customFormat="1">
      <c r="A45" s="40">
        <v>250</v>
      </c>
      <c r="B45" s="113" t="s">
        <v>168</v>
      </c>
      <c r="C45" s="267">
        <f>'[7]Sch C'!D34</f>
        <v>75</v>
      </c>
      <c r="D45" s="267">
        <f>'[7]Sch C'!F34</f>
        <v>4900</v>
      </c>
      <c r="E45" s="253">
        <f t="shared" si="2"/>
        <v>4975</v>
      </c>
      <c r="F45" s="177"/>
      <c r="G45" s="177">
        <f t="shared" si="3"/>
        <v>4975</v>
      </c>
      <c r="H45" s="175">
        <f t="shared" si="4"/>
        <v>1.7568417952486522E-3</v>
      </c>
      <c r="J45" s="133"/>
      <c r="K45" s="133"/>
      <c r="M45" s="231">
        <f t="shared" si="5"/>
        <v>0.31469416155354546</v>
      </c>
      <c r="N45" s="237">
        <f>SUMMARY!M45</f>
        <v>0.95284109747069434</v>
      </c>
    </row>
    <row r="46" spans="1:14" s="41" customFormat="1">
      <c r="A46" s="40">
        <v>270</v>
      </c>
      <c r="B46" s="113" t="s">
        <v>215</v>
      </c>
      <c r="C46" s="267">
        <f>'[7]Sch C'!D35</f>
        <v>0</v>
      </c>
      <c r="D46" s="267">
        <f>'[7]Sch C'!F35</f>
        <v>0</v>
      </c>
      <c r="E46" s="253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  <c r="M46" s="231">
        <f t="shared" si="5"/>
        <v>0</v>
      </c>
      <c r="N46" s="237">
        <f>SUMMARY!M46</f>
        <v>0</v>
      </c>
    </row>
    <row r="47" spans="1:14" s="41" customFormat="1">
      <c r="A47" s="40">
        <v>280</v>
      </c>
      <c r="B47" s="113" t="s">
        <v>216</v>
      </c>
      <c r="C47" s="267">
        <f>'[7]Sch C'!D36</f>
        <v>0</v>
      </c>
      <c r="D47" s="267">
        <f>'[7]Sch C'!F36</f>
        <v>0</v>
      </c>
      <c r="E47" s="253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55">
        <v>0</v>
      </c>
      <c r="K47" s="255">
        <v>0</v>
      </c>
      <c r="M47" s="231">
        <f t="shared" si="5"/>
        <v>0</v>
      </c>
      <c r="N47" s="237">
        <f>SUMMARY!M47</f>
        <v>0.19233028581290676</v>
      </c>
    </row>
    <row r="48" spans="1:14" s="41" customFormat="1">
      <c r="A48" s="40">
        <v>290</v>
      </c>
      <c r="B48" s="113" t="s">
        <v>170</v>
      </c>
      <c r="C48" s="267">
        <f>'[7]Sch C'!D37</f>
        <v>0</v>
      </c>
      <c r="D48" s="267">
        <f>'[7]Sch C'!F37</f>
        <v>0</v>
      </c>
      <c r="E48" s="253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  <c r="M48" s="231">
        <f t="shared" si="5"/>
        <v>0</v>
      </c>
      <c r="N48" s="237">
        <f>SUMMARY!M48</f>
        <v>0</v>
      </c>
    </row>
    <row r="49" spans="1:16" s="41" customFormat="1">
      <c r="A49" s="40">
        <v>300</v>
      </c>
      <c r="B49" s="113" t="s">
        <v>171</v>
      </c>
      <c r="C49" s="267">
        <f>'[7]Sch C'!D38</f>
        <v>0</v>
      </c>
      <c r="D49" s="267">
        <f>'[7]Sch C'!F38</f>
        <v>0</v>
      </c>
      <c r="E49" s="253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  <c r="M49" s="231">
        <f t="shared" si="5"/>
        <v>0</v>
      </c>
      <c r="N49" s="237">
        <f>SUMMARY!M49</f>
        <v>1.5984176510929746E-2</v>
      </c>
    </row>
    <row r="50" spans="1:16" s="41" customFormat="1">
      <c r="A50" s="40">
        <v>310</v>
      </c>
      <c r="B50" s="113" t="s">
        <v>172</v>
      </c>
      <c r="C50" s="267">
        <f>'[7]Sch C'!D39</f>
        <v>7320</v>
      </c>
      <c r="D50" s="267">
        <f>'[7]Sch C'!F39</f>
        <v>0</v>
      </c>
      <c r="E50" s="253">
        <f t="shared" si="2"/>
        <v>7320</v>
      </c>
      <c r="F50" s="177"/>
      <c r="G50" s="177">
        <f t="shared" si="3"/>
        <v>7320</v>
      </c>
      <c r="H50" s="175">
        <f t="shared" si="4"/>
        <v>2.5849410937125897E-3</v>
      </c>
      <c r="J50" s="133"/>
      <c r="K50" s="133"/>
      <c r="M50" s="231">
        <f t="shared" si="5"/>
        <v>0.46302738946169902</v>
      </c>
      <c r="N50" s="237">
        <f>SUMMARY!M50</f>
        <v>0.13508290981428747</v>
      </c>
    </row>
    <row r="51" spans="1:16" s="41" customFormat="1">
      <c r="A51" s="40">
        <v>320</v>
      </c>
      <c r="B51" s="113" t="s">
        <v>173</v>
      </c>
      <c r="C51" s="267">
        <f>'[7]Sch C'!D40</f>
        <v>0</v>
      </c>
      <c r="D51" s="267">
        <f>'[7]Sch C'!F40</f>
        <v>0</v>
      </c>
      <c r="E51" s="253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  <c r="M51" s="231">
        <f t="shared" si="5"/>
        <v>0</v>
      </c>
      <c r="N51" s="237">
        <f>SUMMARY!M51</f>
        <v>6.1666189781950142E-3</v>
      </c>
    </row>
    <row r="52" spans="1:16" s="41" customFormat="1">
      <c r="A52" s="40">
        <v>330</v>
      </c>
      <c r="B52" s="113" t="s">
        <v>44</v>
      </c>
      <c r="C52" s="267">
        <f>'[7]Sch C'!D41</f>
        <v>542</v>
      </c>
      <c r="D52" s="267">
        <f>'[7]Sch C'!F41</f>
        <v>0</v>
      </c>
      <c r="E52" s="253">
        <f t="shared" si="2"/>
        <v>542</v>
      </c>
      <c r="F52" s="177"/>
      <c r="G52" s="177">
        <f t="shared" si="3"/>
        <v>542</v>
      </c>
      <c r="H52" s="175">
        <f t="shared" si="4"/>
        <v>1.9139864382407428E-4</v>
      </c>
      <c r="J52" s="133"/>
      <c r="K52" s="133"/>
      <c r="M52" s="231">
        <f t="shared" si="5"/>
        <v>3.4284268454677712E-2</v>
      </c>
      <c r="N52" s="237">
        <f>SUMMARY!M52</f>
        <v>0.42601224458281667</v>
      </c>
    </row>
    <row r="53" spans="1:16" s="41" customFormat="1">
      <c r="A53" s="40">
        <v>340</v>
      </c>
      <c r="B53" s="113" t="s">
        <v>174</v>
      </c>
      <c r="C53" s="267">
        <f>'[7]Sch C'!D42</f>
        <v>1375</v>
      </c>
      <c r="D53" s="267">
        <f>'[7]Sch C'!F42</f>
        <v>0</v>
      </c>
      <c r="E53" s="253">
        <f t="shared" si="2"/>
        <v>1375</v>
      </c>
      <c r="F53" s="177"/>
      <c r="G53" s="177">
        <f t="shared" si="3"/>
        <v>1375</v>
      </c>
      <c r="H53" s="175">
        <f t="shared" si="4"/>
        <v>4.8555929014409987E-4</v>
      </c>
      <c r="J53" s="133"/>
      <c r="K53" s="133"/>
      <c r="M53" s="231">
        <f t="shared" si="5"/>
        <v>8.6975773293693465E-2</v>
      </c>
      <c r="N53" s="237">
        <f>SUMMARY!M53</f>
        <v>7.6151676590410528E-2</v>
      </c>
    </row>
    <row r="54" spans="1:16" s="41" customFormat="1">
      <c r="A54" s="40">
        <v>350</v>
      </c>
      <c r="B54" s="113" t="s">
        <v>175</v>
      </c>
      <c r="C54" s="267">
        <f>'[7]Sch C'!D43</f>
        <v>0</v>
      </c>
      <c r="D54" s="267">
        <f>'[7]Sch C'!F43</f>
        <v>0</v>
      </c>
      <c r="E54" s="253">
        <f t="shared" si="2"/>
        <v>0</v>
      </c>
      <c r="F54" s="177"/>
      <c r="G54" s="177">
        <f t="shared" si="3"/>
        <v>0</v>
      </c>
      <c r="H54" s="175">
        <f t="shared" si="4"/>
        <v>0</v>
      </c>
      <c r="J54" s="133"/>
      <c r="K54" s="133"/>
      <c r="M54" s="231">
        <f t="shared" si="5"/>
        <v>0</v>
      </c>
      <c r="N54" s="237">
        <f>SUMMARY!M54</f>
        <v>0.14480490873334878</v>
      </c>
    </row>
    <row r="55" spans="1:16" s="41" customFormat="1">
      <c r="A55" s="40">
        <v>360</v>
      </c>
      <c r="B55" s="113" t="s">
        <v>176</v>
      </c>
      <c r="C55" s="267">
        <f>'[7]Sch C'!D44</f>
        <v>0</v>
      </c>
      <c r="D55" s="267">
        <f>'[7]Sch C'!F44</f>
        <v>0</v>
      </c>
      <c r="E55" s="253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  <c r="M55" s="231">
        <f t="shared" si="5"/>
        <v>0</v>
      </c>
      <c r="N55" s="237">
        <f>SUMMARY!M55</f>
        <v>0</v>
      </c>
    </row>
    <row r="56" spans="1:16" s="41" customFormat="1">
      <c r="A56" s="40">
        <v>490</v>
      </c>
      <c r="B56" s="113" t="s">
        <v>301</v>
      </c>
      <c r="C56" s="267">
        <f>'[7]Sch C'!D45</f>
        <v>10511</v>
      </c>
      <c r="D56" s="267">
        <f>'[7]Sch C'!F45</f>
        <v>-2325</v>
      </c>
      <c r="E56" s="253">
        <f t="shared" si="2"/>
        <v>8186</v>
      </c>
      <c r="F56" s="177"/>
      <c r="G56" s="177">
        <f t="shared" si="3"/>
        <v>8186</v>
      </c>
      <c r="H56" s="175">
        <f t="shared" si="4"/>
        <v>2.8907551629960737E-3</v>
      </c>
      <c r="J56" s="133"/>
      <c r="K56" s="133"/>
      <c r="M56" s="231">
        <f t="shared" si="5"/>
        <v>0.51780631285976342</v>
      </c>
      <c r="N56" s="237">
        <f>SUMMARY!M56</f>
        <v>0.3925260810522348</v>
      </c>
    </row>
    <row r="57" spans="1:16" s="41" customFormat="1">
      <c r="A57" s="40"/>
      <c r="B57" s="113" t="s">
        <v>217</v>
      </c>
      <c r="C57" s="267">
        <f>SUM(C21:C56)</f>
        <v>639132</v>
      </c>
      <c r="D57" s="267">
        <f>SUM(D21:D56)</f>
        <v>-205598</v>
      </c>
      <c r="E57" s="177">
        <f>SUM(E21:E56)</f>
        <v>433534</v>
      </c>
      <c r="F57" s="177">
        <f>SUM(F21:F56)</f>
        <v>0</v>
      </c>
      <c r="G57" s="177">
        <f t="shared" si="3"/>
        <v>433534</v>
      </c>
      <c r="H57" s="175">
        <f t="shared" si="4"/>
        <v>0.15309560821333251</v>
      </c>
      <c r="J57" s="133"/>
      <c r="K57" s="133"/>
      <c r="M57" s="231">
        <f t="shared" si="5"/>
        <v>27.423239926624074</v>
      </c>
      <c r="N57" s="237">
        <f>SUMMARY!M57</f>
        <v>35.330519668088229</v>
      </c>
      <c r="O57" s="232">
        <f>M57/N57-1</f>
        <v>-0.22380875842611192</v>
      </c>
      <c r="P57" s="172">
        <f>IF(O57&gt;=0.2,2.1,0)</f>
        <v>0</v>
      </c>
    </row>
    <row r="58" spans="1:16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6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6" s="41" customFormat="1">
      <c r="A60" s="185">
        <v>230</v>
      </c>
      <c r="B60" s="186" t="s">
        <v>261</v>
      </c>
      <c r="C60" s="267">
        <f>'[7]Sch C'!D57</f>
        <v>192000</v>
      </c>
      <c r="D60" s="267">
        <f>'[7]Sch C'!F57</f>
        <v>-192000</v>
      </c>
      <c r="E60" s="253">
        <f t="shared" ref="E60:E76" si="6">SUM(C60:D60)</f>
        <v>0</v>
      </c>
      <c r="F60" s="278"/>
      <c r="G60" s="173">
        <f>IF(ISERROR(E60+F60),"",(E60+F60))</f>
        <v>0</v>
      </c>
      <c r="H60" s="175">
        <f>IF(ISERROR(G60/$G$183),"",(G60/$G$183))</f>
        <v>0</v>
      </c>
      <c r="I60" s="272" t="s">
        <v>376</v>
      </c>
      <c r="J60" s="133"/>
      <c r="K60" s="133"/>
      <c r="M60" s="231">
        <f>IFERROR(G60/G$198,0)</f>
        <v>0</v>
      </c>
      <c r="N60" s="237">
        <f>SUMMARY!M60</f>
        <v>5.4215628193424443</v>
      </c>
    </row>
    <row r="61" spans="1:16" s="41" customFormat="1">
      <c r="A61" s="187">
        <v>240</v>
      </c>
      <c r="B61" s="186" t="s">
        <v>262</v>
      </c>
      <c r="C61" s="267">
        <f>'[7]Sch C'!D58</f>
        <v>119</v>
      </c>
      <c r="D61" s="267">
        <f>'[7]Sch C'!F58</f>
        <v>26410</v>
      </c>
      <c r="E61" s="253">
        <f t="shared" si="6"/>
        <v>26529</v>
      </c>
      <c r="F61" s="173"/>
      <c r="G61" s="173">
        <f t="shared" ref="G61:G76" si="7">IF(ISERROR(E61+F61),"",(E61+F61))</f>
        <v>26529</v>
      </c>
      <c r="H61" s="175">
        <f t="shared" ref="H61:H76" si="8">IF(ISERROR(G61/$G$183),"",(G61/$G$183))</f>
        <v>9.3682926605329637E-3</v>
      </c>
      <c r="I61" s="272" t="s">
        <v>377</v>
      </c>
      <c r="J61" s="133"/>
      <c r="K61" s="133"/>
      <c r="M61" s="231">
        <f t="shared" ref="M61:M77" si="9">IFERROR(G61/G$198,0)</f>
        <v>1.6780947561515593</v>
      </c>
      <c r="N61" s="237">
        <f>SUMMARY!M61</f>
        <v>1.3135909419154417</v>
      </c>
    </row>
    <row r="62" spans="1:16" s="41" customFormat="1">
      <c r="A62" s="188">
        <v>250</v>
      </c>
      <c r="B62" s="186" t="s">
        <v>263</v>
      </c>
      <c r="C62" s="267">
        <f>'[7]Sch C'!D59</f>
        <v>0</v>
      </c>
      <c r="D62" s="267">
        <f>'[7]Sch C'!F59</f>
        <v>57434</v>
      </c>
      <c r="E62" s="253">
        <f t="shared" si="6"/>
        <v>57434</v>
      </c>
      <c r="F62" s="173"/>
      <c r="G62" s="173">
        <f t="shared" si="7"/>
        <v>57434</v>
      </c>
      <c r="H62" s="175">
        <f t="shared" si="8"/>
        <v>2.0281899832826352E-2</v>
      </c>
      <c r="I62" s="272" t="s">
        <v>378</v>
      </c>
      <c r="J62" s="133"/>
      <c r="K62" s="133"/>
      <c r="M62" s="231">
        <f t="shared" si="9"/>
        <v>3.6329938642545385</v>
      </c>
      <c r="N62" s="237">
        <f>SUMMARY!M62</f>
        <v>1.8916694144309858</v>
      </c>
    </row>
    <row r="63" spans="1:16" s="41" customFormat="1">
      <c r="A63" s="188">
        <v>260</v>
      </c>
      <c r="B63" s="189" t="s">
        <v>316</v>
      </c>
      <c r="C63" s="267">
        <f>'[7]Sch C'!D60</f>
        <v>5820</v>
      </c>
      <c r="D63" s="267">
        <f>'[7]Sch C'!F60</f>
        <v>1307</v>
      </c>
      <c r="E63" s="253">
        <f t="shared" si="6"/>
        <v>7127</v>
      </c>
      <c r="F63" s="173"/>
      <c r="G63" s="173">
        <f t="shared" si="7"/>
        <v>7127</v>
      </c>
      <c r="H63" s="175">
        <f t="shared" si="8"/>
        <v>2.5167862260778179E-3</v>
      </c>
      <c r="J63" s="133"/>
      <c r="K63" s="133"/>
      <c r="M63" s="231">
        <f t="shared" si="9"/>
        <v>0.45081915364665698</v>
      </c>
      <c r="N63" s="237">
        <f>SUMMARY!M63</f>
        <v>0.34129826186875223</v>
      </c>
    </row>
    <row r="64" spans="1:16" s="41" customFormat="1">
      <c r="A64" s="188">
        <v>270</v>
      </c>
      <c r="B64" s="189" t="s">
        <v>317</v>
      </c>
      <c r="C64" s="267">
        <f>'[7]Sch C'!D61</f>
        <v>0</v>
      </c>
      <c r="D64" s="267">
        <f>'[7]Sch C'!F61</f>
        <v>0</v>
      </c>
      <c r="E64" s="253">
        <f t="shared" si="6"/>
        <v>0</v>
      </c>
      <c r="F64" s="173"/>
      <c r="G64" s="173">
        <f t="shared" si="7"/>
        <v>0</v>
      </c>
      <c r="H64" s="175">
        <f t="shared" si="8"/>
        <v>0</v>
      </c>
      <c r="J64" s="133"/>
      <c r="K64" s="133"/>
      <c r="M64" s="231">
        <f t="shared" si="9"/>
        <v>0</v>
      </c>
      <c r="N64" s="237">
        <f>SUMMARY!M64</f>
        <v>0.50198147870596199</v>
      </c>
    </row>
    <row r="65" spans="1:16" s="41" customFormat="1">
      <c r="A65" s="190" t="s">
        <v>337</v>
      </c>
      <c r="B65" s="186" t="s">
        <v>338</v>
      </c>
      <c r="C65" s="267">
        <f>'[7]Sch C'!D62</f>
        <v>0</v>
      </c>
      <c r="D65" s="267">
        <f>'[7]Sch C'!F62</f>
        <v>0</v>
      </c>
      <c r="E65" s="253">
        <f t="shared" si="6"/>
        <v>0</v>
      </c>
      <c r="F65" s="173"/>
      <c r="G65" s="173">
        <f t="shared" si="7"/>
        <v>0</v>
      </c>
      <c r="H65" s="175">
        <f t="shared" si="8"/>
        <v>0</v>
      </c>
      <c r="J65" s="133"/>
      <c r="K65" s="133"/>
      <c r="M65" s="231">
        <f t="shared" si="9"/>
        <v>0</v>
      </c>
      <c r="N65" s="237">
        <f>SUMMARY!M65</f>
        <v>0</v>
      </c>
    </row>
    <row r="66" spans="1:16" s="41" customFormat="1">
      <c r="A66" s="190" t="s">
        <v>339</v>
      </c>
      <c r="B66" s="186" t="s">
        <v>340</v>
      </c>
      <c r="C66" s="267">
        <f>'[7]Sch C'!D63</f>
        <v>0</v>
      </c>
      <c r="D66" s="267">
        <f>'[7]Sch C'!F63</f>
        <v>0</v>
      </c>
      <c r="E66" s="253">
        <f t="shared" si="6"/>
        <v>0</v>
      </c>
      <c r="F66" s="173"/>
      <c r="G66" s="173">
        <f t="shared" si="7"/>
        <v>0</v>
      </c>
      <c r="H66" s="175">
        <f t="shared" si="8"/>
        <v>0</v>
      </c>
      <c r="J66" s="133"/>
      <c r="K66" s="133"/>
      <c r="M66" s="231">
        <f t="shared" si="9"/>
        <v>0</v>
      </c>
      <c r="N66" s="237">
        <f>SUMMARY!M66</f>
        <v>0</v>
      </c>
    </row>
    <row r="67" spans="1:16" s="41" customFormat="1">
      <c r="A67" s="188">
        <v>280</v>
      </c>
      <c r="B67" s="191" t="s">
        <v>266</v>
      </c>
      <c r="C67" s="267">
        <f>'[7]Sch C'!D64</f>
        <v>3483</v>
      </c>
      <c r="D67" s="267">
        <f>'[7]Sch C'!F64</f>
        <v>0</v>
      </c>
      <c r="E67" s="253">
        <f t="shared" si="6"/>
        <v>3483</v>
      </c>
      <c r="F67" s="173"/>
      <c r="G67" s="173">
        <f t="shared" si="7"/>
        <v>3483</v>
      </c>
      <c r="H67" s="175">
        <f t="shared" si="8"/>
        <v>1.2299658236886544E-3</v>
      </c>
      <c r="J67" s="133"/>
      <c r="K67" s="133"/>
      <c r="M67" s="231">
        <f t="shared" si="9"/>
        <v>0.22031754064140679</v>
      </c>
      <c r="N67" s="237">
        <f>SUMMARY!M67</f>
        <v>0.4414637181565908</v>
      </c>
    </row>
    <row r="68" spans="1:16" s="41" customFormat="1">
      <c r="A68" s="188">
        <v>290</v>
      </c>
      <c r="B68" s="191" t="s">
        <v>267</v>
      </c>
      <c r="C68" s="267">
        <f>'[7]Sch C'!D65</f>
        <v>0</v>
      </c>
      <c r="D68" s="267">
        <f>'[7]Sch C'!F65</f>
        <v>0</v>
      </c>
      <c r="E68" s="253">
        <f t="shared" si="6"/>
        <v>0</v>
      </c>
      <c r="F68" s="173"/>
      <c r="G68" s="173">
        <f t="shared" si="7"/>
        <v>0</v>
      </c>
      <c r="H68" s="175">
        <f t="shared" si="8"/>
        <v>0</v>
      </c>
      <c r="J68" s="133"/>
      <c r="K68" s="133"/>
      <c r="M68" s="231">
        <f t="shared" si="9"/>
        <v>0</v>
      </c>
      <c r="N68" s="237">
        <f>SUMMARY!M68</f>
        <v>5.4220702246808278E-2</v>
      </c>
    </row>
    <row r="69" spans="1:16" s="41" customFormat="1">
      <c r="A69" s="188">
        <v>300</v>
      </c>
      <c r="B69" s="191" t="s">
        <v>269</v>
      </c>
      <c r="C69" s="267">
        <f>'[7]Sch C'!D66</f>
        <v>0</v>
      </c>
      <c r="D69" s="267">
        <f>'[7]Sch C'!F66</f>
        <v>0</v>
      </c>
      <c r="E69" s="253">
        <f t="shared" si="6"/>
        <v>0</v>
      </c>
      <c r="F69" s="173"/>
      <c r="G69" s="173">
        <f t="shared" si="7"/>
        <v>0</v>
      </c>
      <c r="H69" s="175">
        <f t="shared" si="8"/>
        <v>0</v>
      </c>
      <c r="J69" s="133"/>
      <c r="K69" s="133"/>
      <c r="M69" s="231">
        <f t="shared" si="9"/>
        <v>0</v>
      </c>
      <c r="N69" s="237">
        <f>SUMMARY!M69</f>
        <v>6.88076519559086E-3</v>
      </c>
    </row>
    <row r="70" spans="1:16" s="41" customFormat="1">
      <c r="A70" s="188">
        <v>310</v>
      </c>
      <c r="B70" s="191" t="s">
        <v>318</v>
      </c>
      <c r="C70" s="267">
        <f>'[7]Sch C'!D67</f>
        <v>0</v>
      </c>
      <c r="D70" s="267">
        <f>'[7]Sch C'!F67</f>
        <v>0</v>
      </c>
      <c r="E70" s="253">
        <f t="shared" si="6"/>
        <v>0</v>
      </c>
      <c r="F70" s="173"/>
      <c r="G70" s="173">
        <f t="shared" si="7"/>
        <v>0</v>
      </c>
      <c r="H70" s="175">
        <f t="shared" si="8"/>
        <v>0</v>
      </c>
      <c r="J70" s="133"/>
      <c r="K70" s="133"/>
      <c r="M70" s="231">
        <f t="shared" si="9"/>
        <v>0</v>
      </c>
      <c r="N70" s="237">
        <f>SUMMARY!M70</f>
        <v>0.48399538557264771</v>
      </c>
    </row>
    <row r="71" spans="1:16" s="41" customFormat="1">
      <c r="A71" s="188">
        <v>320</v>
      </c>
      <c r="B71" s="191" t="s">
        <v>270</v>
      </c>
      <c r="C71" s="267">
        <f>'[7]Sch C'!D68</f>
        <v>0</v>
      </c>
      <c r="D71" s="267">
        <f>'[7]Sch C'!F68</f>
        <v>0</v>
      </c>
      <c r="E71" s="253">
        <f t="shared" si="6"/>
        <v>0</v>
      </c>
      <c r="F71" s="173"/>
      <c r="G71" s="173">
        <f t="shared" si="7"/>
        <v>0</v>
      </c>
      <c r="H71" s="175">
        <f t="shared" si="8"/>
        <v>0</v>
      </c>
      <c r="J71" s="133"/>
      <c r="K71" s="133"/>
      <c r="M71" s="231">
        <f t="shared" si="9"/>
        <v>0</v>
      </c>
      <c r="N71" s="237">
        <f>SUMMARY!M71</f>
        <v>2.030829461483611E-2</v>
      </c>
    </row>
    <row r="72" spans="1:16" s="41" customFormat="1">
      <c r="A72" s="188">
        <v>330</v>
      </c>
      <c r="B72" s="191" t="s">
        <v>271</v>
      </c>
      <c r="C72" s="267">
        <f>'[7]Sch C'!D69</f>
        <v>1022</v>
      </c>
      <c r="D72" s="267">
        <f>'[7]Sch C'!F69</f>
        <v>0</v>
      </c>
      <c r="E72" s="253">
        <f t="shared" si="6"/>
        <v>1022</v>
      </c>
      <c r="F72" s="173"/>
      <c r="G72" s="173">
        <f t="shared" si="7"/>
        <v>1022</v>
      </c>
      <c r="H72" s="175">
        <f t="shared" si="8"/>
        <v>3.6090297783801457E-4</v>
      </c>
      <c r="J72" s="133"/>
      <c r="K72" s="133"/>
      <c r="M72" s="231">
        <f t="shared" si="9"/>
        <v>6.464672022265798E-2</v>
      </c>
      <c r="N72" s="237">
        <f>SUMMARY!M72</f>
        <v>0.13610743985575371</v>
      </c>
    </row>
    <row r="73" spans="1:16" s="41" customFormat="1">
      <c r="A73" s="188">
        <v>340</v>
      </c>
      <c r="B73" s="191" t="s">
        <v>272</v>
      </c>
      <c r="C73" s="267">
        <f>'[7]Sch C'!D70</f>
        <v>0</v>
      </c>
      <c r="D73" s="267">
        <f>'[7]Sch C'!F70</f>
        <v>0</v>
      </c>
      <c r="E73" s="253">
        <f t="shared" si="6"/>
        <v>0</v>
      </c>
      <c r="F73" s="173"/>
      <c r="G73" s="173">
        <f t="shared" si="7"/>
        <v>0</v>
      </c>
      <c r="H73" s="175">
        <f t="shared" si="8"/>
        <v>0</v>
      </c>
      <c r="J73" s="133"/>
      <c r="K73" s="133"/>
      <c r="M73" s="231">
        <f t="shared" si="9"/>
        <v>0</v>
      </c>
      <c r="N73" s="237">
        <f>SUMMARY!M73</f>
        <v>0</v>
      </c>
    </row>
    <row r="74" spans="1:16" s="41" customFormat="1">
      <c r="A74" s="188">
        <v>350</v>
      </c>
      <c r="B74" s="41" t="s">
        <v>332</v>
      </c>
      <c r="C74" s="267">
        <f>'[7]Sch C'!D71</f>
        <v>1163</v>
      </c>
      <c r="D74" s="267">
        <f>'[7]Sch C'!F71</f>
        <v>0</v>
      </c>
      <c r="E74" s="253">
        <f t="shared" si="6"/>
        <v>1163</v>
      </c>
      <c r="F74" s="173"/>
      <c r="G74" s="173">
        <f t="shared" si="7"/>
        <v>1163</v>
      </c>
      <c r="H74" s="175">
        <f t="shared" si="8"/>
        <v>4.1069487595460954E-4</v>
      </c>
      <c r="J74" s="133"/>
      <c r="K74" s="133"/>
      <c r="M74" s="231">
        <f t="shared" si="9"/>
        <v>7.3565690429502187E-2</v>
      </c>
      <c r="N74" s="237">
        <f>SUMMARY!M74</f>
        <v>2.3935071010405172E-2</v>
      </c>
    </row>
    <row r="75" spans="1:16" s="41" customFormat="1">
      <c r="A75" s="188">
        <v>360</v>
      </c>
      <c r="B75" s="191" t="s">
        <v>177</v>
      </c>
      <c r="C75" s="267">
        <f>'[7]Sch C'!D72</f>
        <v>0</v>
      </c>
      <c r="D75" s="267">
        <f>'[7]Sch C'!F72</f>
        <v>0</v>
      </c>
      <c r="E75" s="253">
        <f t="shared" si="6"/>
        <v>0</v>
      </c>
      <c r="F75" s="173"/>
      <c r="G75" s="173">
        <f t="shared" si="7"/>
        <v>0</v>
      </c>
      <c r="H75" s="175">
        <f t="shared" si="8"/>
        <v>0</v>
      </c>
      <c r="J75" s="133"/>
      <c r="K75" s="133"/>
      <c r="M75" s="231">
        <f t="shared" si="9"/>
        <v>0</v>
      </c>
      <c r="N75" s="237">
        <f>SUMMARY!M75</f>
        <v>-4.5417592050104689E-3</v>
      </c>
    </row>
    <row r="76" spans="1:16" s="41" customFormat="1">
      <c r="A76" s="188">
        <v>490</v>
      </c>
      <c r="B76" s="113" t="s">
        <v>301</v>
      </c>
      <c r="C76" s="267">
        <f>'[7]Sch C'!D73</f>
        <v>0</v>
      </c>
      <c r="D76" s="267">
        <f>'[7]Sch C'!F73</f>
        <v>0</v>
      </c>
      <c r="E76" s="253">
        <f t="shared" si="6"/>
        <v>0</v>
      </c>
      <c r="F76" s="173"/>
      <c r="G76" s="173">
        <f t="shared" si="7"/>
        <v>0</v>
      </c>
      <c r="H76" s="175">
        <f t="shared" si="8"/>
        <v>0</v>
      </c>
      <c r="J76" s="133"/>
      <c r="K76" s="133"/>
      <c r="M76" s="231">
        <f t="shared" si="9"/>
        <v>0</v>
      </c>
      <c r="N76" s="237">
        <f>SUMMARY!M76</f>
        <v>6.8126388075157029E-4</v>
      </c>
    </row>
    <row r="77" spans="1:16" s="41" customFormat="1">
      <c r="A77" s="40"/>
      <c r="B77" s="113" t="s">
        <v>219</v>
      </c>
      <c r="C77" s="267">
        <f>SUM(C60:C76)</f>
        <v>203607</v>
      </c>
      <c r="D77" s="267">
        <f>SUM(D60:D76)</f>
        <v>-106849</v>
      </c>
      <c r="E77" s="176">
        <f>SUM(E60:E76)</f>
        <v>96758</v>
      </c>
      <c r="F77" s="176">
        <f>SUM(F60:F76)</f>
        <v>0</v>
      </c>
      <c r="G77" s="177">
        <f>IF(ISERROR(E77+F77),"",(E77+F77))</f>
        <v>96758</v>
      </c>
      <c r="H77" s="175">
        <f>IF(ISERROR(G77/$G$183),"",(G77/$G$183))</f>
        <v>3.4168542396918411E-2</v>
      </c>
      <c r="J77" s="133"/>
      <c r="K77" s="133"/>
      <c r="M77" s="231">
        <f t="shared" si="9"/>
        <v>6.1204377253463216</v>
      </c>
      <c r="N77" s="237">
        <f>SUMMARY!M77</f>
        <v>10.633153797591957</v>
      </c>
      <c r="O77" s="232"/>
      <c r="P77" s="172"/>
    </row>
    <row r="78" spans="1:16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6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6" s="41" customFormat="1">
      <c r="A80" s="127" t="s">
        <v>201</v>
      </c>
      <c r="B80" s="113" t="s">
        <v>40</v>
      </c>
      <c r="C80" s="267">
        <f>'[7]Sch C'!D78</f>
        <v>69800</v>
      </c>
      <c r="D80" s="267">
        <f>'[7]Sch C'!F78</f>
        <v>0</v>
      </c>
      <c r="E80" s="253">
        <f t="shared" ref="E80:E91" si="10">SUM(C80:D80)</f>
        <v>69800</v>
      </c>
      <c r="F80" s="174"/>
      <c r="G80" s="174">
        <f>IF(ISERROR(E80+F80),"",(E80+F80))</f>
        <v>69800</v>
      </c>
      <c r="H80" s="175">
        <f t="shared" ref="H80:H92" si="11">IF(ISERROR(G80/$G$183),"",(G80/$G$183))</f>
        <v>2.464875523786049E-2</v>
      </c>
      <c r="J80" s="255">
        <v>4493</v>
      </c>
      <c r="K80" s="255">
        <v>4704</v>
      </c>
      <c r="M80" s="231">
        <f t="shared" ref="M80:M92" si="12">IFERROR(G80/G$198,0)</f>
        <v>4.41520652792713</v>
      </c>
      <c r="N80" s="237">
        <f>SUMMARY!M80</f>
        <v>2.6967785756134783</v>
      </c>
    </row>
    <row r="81" spans="1:16" s="41" customFormat="1">
      <c r="A81" s="127" t="s">
        <v>202</v>
      </c>
      <c r="B81" s="113" t="s">
        <v>23</v>
      </c>
      <c r="C81" s="267">
        <f>'[7]Sch C'!D79</f>
        <v>0</v>
      </c>
      <c r="D81" s="267">
        <f>'[7]Sch C'!F79</f>
        <v>19358</v>
      </c>
      <c r="E81" s="253">
        <f t="shared" si="10"/>
        <v>19358</v>
      </c>
      <c r="F81" s="177"/>
      <c r="G81" s="177">
        <f>IF(ISERROR(E81+F81),"",(E81+F81))</f>
        <v>19358</v>
      </c>
      <c r="H81" s="175">
        <f t="shared" si="11"/>
        <v>6.835968537170535E-3</v>
      </c>
      <c r="J81" s="133"/>
      <c r="K81" s="133"/>
      <c r="M81" s="231">
        <f t="shared" si="12"/>
        <v>1.224492377759504</v>
      </c>
      <c r="N81" s="237">
        <f>SUMMARY!M81</f>
        <v>0.51090140294941844</v>
      </c>
    </row>
    <row r="82" spans="1:16" s="41" customFormat="1">
      <c r="A82" s="127" t="s">
        <v>209</v>
      </c>
      <c r="B82" s="113" t="s">
        <v>43</v>
      </c>
      <c r="C82" s="267">
        <f>'[7]Sch C'!D80</f>
        <v>12398</v>
      </c>
      <c r="D82" s="267">
        <f>'[7]Sch C'!F80</f>
        <v>484</v>
      </c>
      <c r="E82" s="253">
        <f t="shared" si="10"/>
        <v>12882</v>
      </c>
      <c r="F82" s="177"/>
      <c r="G82" s="177">
        <f>IF(ISERROR(E82+F82),"",(E82+F82))</f>
        <v>12882</v>
      </c>
      <c r="H82" s="175">
        <f t="shared" si="11"/>
        <v>4.5490725640991237E-3</v>
      </c>
      <c r="J82" s="133"/>
      <c r="K82" s="133"/>
      <c r="M82" s="231">
        <f t="shared" si="12"/>
        <v>0.81485229932317038</v>
      </c>
      <c r="N82" s="237">
        <f>SUMMARY!M82</f>
        <v>0.38492322156063935</v>
      </c>
    </row>
    <row r="83" spans="1:16" s="41" customFormat="1">
      <c r="A83" s="40">
        <v>230</v>
      </c>
      <c r="B83" s="113" t="s">
        <v>42</v>
      </c>
      <c r="C83" s="267">
        <f>'[7]Sch C'!D81</f>
        <v>0</v>
      </c>
      <c r="D83" s="267">
        <f>'[7]Sch C'!F81</f>
        <v>0</v>
      </c>
      <c r="E83" s="253">
        <f t="shared" si="10"/>
        <v>0</v>
      </c>
      <c r="F83" s="177"/>
      <c r="G83" s="177">
        <f>IF(ISERROR(E83+F83),"",(E83+F83))</f>
        <v>0</v>
      </c>
      <c r="H83" s="175">
        <f t="shared" si="11"/>
        <v>0</v>
      </c>
      <c r="J83" s="133"/>
      <c r="K83" s="133"/>
      <c r="M83" s="231">
        <f t="shared" si="12"/>
        <v>0</v>
      </c>
      <c r="N83" s="237">
        <f>SUMMARY!M83</f>
        <v>4.51410443321116E-2</v>
      </c>
    </row>
    <row r="84" spans="1:16" s="41" customFormat="1">
      <c r="A84" s="40">
        <v>240</v>
      </c>
      <c r="B84" s="193" t="s">
        <v>274</v>
      </c>
      <c r="C84" s="267">
        <f>'[7]Sch C'!D82</f>
        <v>0</v>
      </c>
      <c r="D84" s="267">
        <f>'[7]Sch C'!F82</f>
        <v>0</v>
      </c>
      <c r="E84" s="253">
        <f t="shared" si="10"/>
        <v>0</v>
      </c>
      <c r="F84" s="177"/>
      <c r="G84" s="177">
        <f t="shared" ref="G84:G91" si="13">IF(ISERROR(E84+F84),"",(E84+F84))</f>
        <v>0</v>
      </c>
      <c r="H84" s="175">
        <f t="shared" si="11"/>
        <v>0</v>
      </c>
      <c r="J84" s="133"/>
      <c r="K84" s="133"/>
      <c r="M84" s="231">
        <f t="shared" si="12"/>
        <v>0</v>
      </c>
      <c r="N84" s="237">
        <f>SUMMARY!M84</f>
        <v>0.10878875823761576</v>
      </c>
    </row>
    <row r="85" spans="1:16" s="41" customFormat="1">
      <c r="A85" s="40">
        <v>310</v>
      </c>
      <c r="B85" s="113" t="s">
        <v>44</v>
      </c>
      <c r="C85" s="267">
        <f>'[7]Sch C'!D83</f>
        <v>16413</v>
      </c>
      <c r="D85" s="267">
        <f>'[7]Sch C'!F83</f>
        <v>98</v>
      </c>
      <c r="E85" s="253">
        <f t="shared" si="10"/>
        <v>16511</v>
      </c>
      <c r="F85" s="177"/>
      <c r="G85" s="177">
        <f t="shared" si="13"/>
        <v>16511</v>
      </c>
      <c r="H85" s="175">
        <f t="shared" si="11"/>
        <v>5.8305959560503509E-3</v>
      </c>
      <c r="J85" s="133"/>
      <c r="K85" s="133"/>
      <c r="M85" s="231">
        <f t="shared" si="12"/>
        <v>1.044405085710671</v>
      </c>
      <c r="N85" s="237">
        <f>SUMMARY!M85</f>
        <v>0.65728516343520504</v>
      </c>
    </row>
    <row r="86" spans="1:16" s="41" customFormat="1">
      <c r="A86" s="40">
        <v>320</v>
      </c>
      <c r="B86" s="113" t="s">
        <v>45</v>
      </c>
      <c r="C86" s="267">
        <f>'[7]Sch C'!D84</f>
        <v>1438</v>
      </c>
      <c r="D86" s="267">
        <f>'[7]Sch C'!F84</f>
        <v>0</v>
      </c>
      <c r="E86" s="253">
        <f t="shared" si="10"/>
        <v>1438</v>
      </c>
      <c r="F86" s="177"/>
      <c r="G86" s="177">
        <f t="shared" si="13"/>
        <v>1438</v>
      </c>
      <c r="H86" s="175">
        <f t="shared" si="11"/>
        <v>5.0780673398342956E-4</v>
      </c>
      <c r="J86" s="133"/>
      <c r="K86" s="133"/>
      <c r="M86" s="231">
        <f t="shared" si="12"/>
        <v>9.0960845088240871E-2</v>
      </c>
      <c r="N86" s="237">
        <f>SUMMARY!M86</f>
        <v>0.8642678911249484</v>
      </c>
    </row>
    <row r="87" spans="1:16" s="41" customFormat="1">
      <c r="A87" s="40">
        <v>330</v>
      </c>
      <c r="B87" s="113" t="s">
        <v>46</v>
      </c>
      <c r="C87" s="267">
        <f>'[7]Sch C'!D85</f>
        <v>0</v>
      </c>
      <c r="D87" s="267">
        <f>'[7]Sch C'!F85</f>
        <v>0</v>
      </c>
      <c r="E87" s="253">
        <f t="shared" si="10"/>
        <v>0</v>
      </c>
      <c r="F87" s="177"/>
      <c r="G87" s="177">
        <f t="shared" si="13"/>
        <v>0</v>
      </c>
      <c r="H87" s="175">
        <f t="shared" si="11"/>
        <v>0</v>
      </c>
      <c r="J87" s="133"/>
      <c r="K87" s="133"/>
      <c r="M87" s="231">
        <f t="shared" si="12"/>
        <v>0</v>
      </c>
      <c r="N87" s="237">
        <f>SUMMARY!M87</f>
        <v>1.0171775691596383</v>
      </c>
    </row>
    <row r="88" spans="1:16" s="41" customFormat="1">
      <c r="A88" s="40">
        <v>340</v>
      </c>
      <c r="B88" s="113" t="s">
        <v>221</v>
      </c>
      <c r="C88" s="267">
        <f>'[7]Sch C'!D86</f>
        <v>32648</v>
      </c>
      <c r="D88" s="267">
        <f>'[7]Sch C'!F86</f>
        <v>7843</v>
      </c>
      <c r="E88" s="253">
        <f t="shared" si="10"/>
        <v>40491</v>
      </c>
      <c r="F88" s="177"/>
      <c r="G88" s="177">
        <f t="shared" si="13"/>
        <v>40491</v>
      </c>
      <c r="H88" s="175">
        <f t="shared" si="11"/>
        <v>1.4298749976163453E-2</v>
      </c>
      <c r="J88" s="133"/>
      <c r="K88" s="133"/>
      <c r="M88" s="231">
        <f t="shared" si="12"/>
        <v>2.5612625719526854</v>
      </c>
      <c r="N88" s="237">
        <f>SUMMARY!M88</f>
        <v>0.80890003133813848</v>
      </c>
    </row>
    <row r="89" spans="1:16" s="41" customFormat="1">
      <c r="A89" s="40">
        <v>350</v>
      </c>
      <c r="B89" s="113" t="s">
        <v>48</v>
      </c>
      <c r="C89" s="267">
        <f>'[7]Sch C'!D87</f>
        <v>27290</v>
      </c>
      <c r="D89" s="267">
        <f>'[7]Sch C'!F87</f>
        <v>1657</v>
      </c>
      <c r="E89" s="253">
        <f t="shared" si="10"/>
        <v>28947</v>
      </c>
      <c r="F89" s="177"/>
      <c r="G89" s="177">
        <f t="shared" si="13"/>
        <v>28947</v>
      </c>
      <c r="H89" s="175">
        <f t="shared" si="11"/>
        <v>1.0222170743128188E-2</v>
      </c>
      <c r="J89" s="133"/>
      <c r="K89" s="133"/>
      <c r="M89" s="231">
        <f t="shared" si="12"/>
        <v>1.8310456069327599</v>
      </c>
      <c r="N89" s="237">
        <f>SUMMARY!M89</f>
        <v>2.4554858546909557</v>
      </c>
    </row>
    <row r="90" spans="1:16" s="41" customFormat="1">
      <c r="A90" s="40">
        <v>360</v>
      </c>
      <c r="B90" s="113" t="s">
        <v>178</v>
      </c>
      <c r="C90" s="267">
        <f>'[7]Sch C'!D88</f>
        <v>0</v>
      </c>
      <c r="D90" s="267">
        <f>'[7]Sch C'!F88</f>
        <v>0</v>
      </c>
      <c r="E90" s="253">
        <f t="shared" si="10"/>
        <v>0</v>
      </c>
      <c r="F90" s="177"/>
      <c r="G90" s="177">
        <f t="shared" si="13"/>
        <v>0</v>
      </c>
      <c r="H90" s="175">
        <f t="shared" si="11"/>
        <v>0</v>
      </c>
      <c r="J90" s="133"/>
      <c r="K90" s="133"/>
      <c r="M90" s="231">
        <f t="shared" si="12"/>
        <v>0</v>
      </c>
      <c r="N90" s="237">
        <f>SUMMARY!M90</f>
        <v>0</v>
      </c>
    </row>
    <row r="91" spans="1:16" s="41" customFormat="1">
      <c r="A91" s="40">
        <v>490</v>
      </c>
      <c r="B91" s="113" t="s">
        <v>301</v>
      </c>
      <c r="C91" s="267">
        <f>'[7]Sch C'!D89</f>
        <v>0</v>
      </c>
      <c r="D91" s="267">
        <f>'[7]Sch C'!F89</f>
        <v>0</v>
      </c>
      <c r="E91" s="253">
        <f t="shared" si="10"/>
        <v>0</v>
      </c>
      <c r="F91" s="177"/>
      <c r="G91" s="177">
        <f t="shared" si="13"/>
        <v>0</v>
      </c>
      <c r="H91" s="175">
        <f t="shared" si="11"/>
        <v>0</v>
      </c>
      <c r="J91" s="133"/>
      <c r="K91" s="133"/>
      <c r="M91" s="231">
        <f t="shared" si="12"/>
        <v>0</v>
      </c>
      <c r="N91" s="237">
        <f>SUMMARY!M91</f>
        <v>0.51024847964610609</v>
      </c>
    </row>
    <row r="92" spans="1:16" s="41" customFormat="1">
      <c r="A92" s="40"/>
      <c r="B92" s="113" t="s">
        <v>49</v>
      </c>
      <c r="C92" s="267">
        <f>SUM(C80:C91)</f>
        <v>159987</v>
      </c>
      <c r="D92" s="267">
        <f>SUM(D80:D91)</f>
        <v>29440</v>
      </c>
      <c r="E92" s="177">
        <f>SUM(E80:E91)</f>
        <v>189427</v>
      </c>
      <c r="F92" s="177">
        <f>SUM(F80:F91)</f>
        <v>0</v>
      </c>
      <c r="G92" s="177">
        <f>IF(ISERROR(E92+F92),"",(E92+F92))</f>
        <v>189427</v>
      </c>
      <c r="H92" s="175">
        <f t="shared" si="11"/>
        <v>6.6893119748455562E-2</v>
      </c>
      <c r="J92" s="133"/>
      <c r="K92" s="133"/>
      <c r="M92" s="231">
        <f t="shared" si="12"/>
        <v>11.982225314694162</v>
      </c>
      <c r="N92" s="237">
        <f>SUMMARY!M92</f>
        <v>10.059897992088256</v>
      </c>
      <c r="O92" s="232">
        <f>M92/N92-1</f>
        <v>0.19108815259535894</v>
      </c>
      <c r="P92" s="172">
        <f>IF(O92&gt;=0.2,0.6,0)</f>
        <v>0</v>
      </c>
    </row>
    <row r="93" spans="1:16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6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6" s="41" customFormat="1">
      <c r="A95" s="127" t="s">
        <v>201</v>
      </c>
      <c r="B95" s="113" t="s">
        <v>40</v>
      </c>
      <c r="C95" s="267">
        <f>'[7]Sch C'!D93</f>
        <v>149302</v>
      </c>
      <c r="D95" s="267">
        <f>'[7]Sch C'!F93</f>
        <v>0</v>
      </c>
      <c r="E95" s="253">
        <f t="shared" ref="E95:E100" si="14">SUM(C95:D95)</f>
        <v>149302</v>
      </c>
      <c r="F95" s="174"/>
      <c r="G95" s="174">
        <f t="shared" ref="G95:G101" si="15">IF(ISERROR(E95+F95),"",(E95+F95))</f>
        <v>149302</v>
      </c>
      <c r="H95" s="175">
        <f t="shared" ref="H95:H101" si="16">IF(ISERROR(G95/$G$183),"",(G95/$G$183))</f>
        <v>5.2723616826977744E-2</v>
      </c>
      <c r="J95" s="255">
        <v>12391</v>
      </c>
      <c r="K95" s="255">
        <v>12845</v>
      </c>
      <c r="M95" s="231">
        <f t="shared" ref="M95:M101" si="17">IFERROR(G95/G$198,0)</f>
        <v>9.444114112214562</v>
      </c>
      <c r="N95" s="237">
        <f>SUMMARY!M95</f>
        <v>5.9213296908424509</v>
      </c>
    </row>
    <row r="96" spans="1:16" s="41" customFormat="1">
      <c r="A96" s="127" t="s">
        <v>202</v>
      </c>
      <c r="B96" s="113" t="s">
        <v>23</v>
      </c>
      <c r="C96" s="267">
        <f>'[7]Sch C'!D94</f>
        <v>0</v>
      </c>
      <c r="D96" s="267">
        <f>'[7]Sch C'!F94</f>
        <v>41406</v>
      </c>
      <c r="E96" s="253">
        <f t="shared" si="14"/>
        <v>41406</v>
      </c>
      <c r="F96" s="177"/>
      <c r="G96" s="177">
        <f t="shared" si="15"/>
        <v>41406</v>
      </c>
      <c r="H96" s="175">
        <f t="shared" si="16"/>
        <v>1.4621867612877527E-2</v>
      </c>
      <c r="J96" s="133"/>
      <c r="K96" s="133"/>
      <c r="M96" s="231">
        <f t="shared" si="17"/>
        <v>2.6191409956353975</v>
      </c>
      <c r="N96" s="237">
        <f>SUMMARY!M96</f>
        <v>1.0135787700007721</v>
      </c>
    </row>
    <row r="97" spans="1:16" s="41" customFormat="1">
      <c r="A97" s="40">
        <v>310</v>
      </c>
      <c r="B97" s="113" t="s">
        <v>77</v>
      </c>
      <c r="C97" s="267">
        <f>'[7]Sch C'!D95</f>
        <v>2341</v>
      </c>
      <c r="D97" s="267">
        <f>'[7]Sch C'!F95</f>
        <v>0</v>
      </c>
      <c r="E97" s="253">
        <f t="shared" si="14"/>
        <v>2341</v>
      </c>
      <c r="F97" s="177"/>
      <c r="G97" s="177">
        <f t="shared" si="15"/>
        <v>2341</v>
      </c>
      <c r="H97" s="175">
        <f t="shared" si="16"/>
        <v>8.2668676234715478E-4</v>
      </c>
      <c r="J97" s="133"/>
      <c r="K97" s="133"/>
      <c r="M97" s="231">
        <f t="shared" si="17"/>
        <v>0.14808020747675374</v>
      </c>
      <c r="N97" s="237">
        <f>SUMMARY!M97</f>
        <v>0.32210610457854744</v>
      </c>
    </row>
    <row r="98" spans="1:16" s="41" customFormat="1">
      <c r="A98" s="40">
        <v>380</v>
      </c>
      <c r="B98" s="113" t="s">
        <v>51</v>
      </c>
      <c r="C98" s="267">
        <f>'[7]Sch C'!D96</f>
        <v>117817</v>
      </c>
      <c r="D98" s="267">
        <f>'[7]Sch C'!F96</f>
        <v>0</v>
      </c>
      <c r="E98" s="253">
        <f t="shared" si="14"/>
        <v>117817</v>
      </c>
      <c r="F98" s="177"/>
      <c r="G98" s="177">
        <f t="shared" si="15"/>
        <v>117817</v>
      </c>
      <c r="H98" s="175">
        <f t="shared" si="16"/>
        <v>4.1605191917750847E-2</v>
      </c>
      <c r="J98" s="133"/>
      <c r="K98" s="133"/>
      <c r="M98" s="231">
        <f t="shared" si="17"/>
        <v>7.4525270415586062</v>
      </c>
      <c r="N98" s="237">
        <f>SUMMARY!M98</f>
        <v>6.8555198724674016</v>
      </c>
    </row>
    <row r="99" spans="1:16" s="41" customFormat="1">
      <c r="A99" s="40">
        <v>390</v>
      </c>
      <c r="B99" s="113" t="s">
        <v>52</v>
      </c>
      <c r="C99" s="267">
        <f>'[7]Sch C'!D97</f>
        <v>14483</v>
      </c>
      <c r="D99" s="267">
        <f>'[7]Sch C'!F97</f>
        <v>469</v>
      </c>
      <c r="E99" s="253">
        <f t="shared" si="14"/>
        <v>14952</v>
      </c>
      <c r="F99" s="177"/>
      <c r="G99" s="177">
        <f t="shared" si="15"/>
        <v>14952</v>
      </c>
      <c r="H99" s="175">
        <f t="shared" si="16"/>
        <v>5.2800600045342407E-3</v>
      </c>
      <c r="J99" s="133"/>
      <c r="K99" s="133"/>
      <c r="M99" s="231">
        <f t="shared" si="17"/>
        <v>0.94579037257258525</v>
      </c>
      <c r="N99" s="237">
        <f>SUMMARY!M99</f>
        <v>0.63233432797859923</v>
      </c>
    </row>
    <row r="100" spans="1:16" s="41" customFormat="1">
      <c r="A100" s="40">
        <v>490</v>
      </c>
      <c r="B100" s="113" t="s">
        <v>301</v>
      </c>
      <c r="C100" s="267">
        <f>'[7]Sch C'!D98</f>
        <v>0</v>
      </c>
      <c r="D100" s="267">
        <f>'[7]Sch C'!F98</f>
        <v>0</v>
      </c>
      <c r="E100" s="253">
        <f t="shared" si="14"/>
        <v>0</v>
      </c>
      <c r="F100" s="177"/>
      <c r="G100" s="177">
        <f t="shared" si="15"/>
        <v>0</v>
      </c>
      <c r="H100" s="175">
        <f t="shared" si="16"/>
        <v>0</v>
      </c>
      <c r="J100" s="133"/>
      <c r="K100" s="133"/>
      <c r="M100" s="231">
        <f t="shared" si="17"/>
        <v>0</v>
      </c>
      <c r="N100" s="237">
        <f>SUMMARY!M100</f>
        <v>2.6342203389060719E-2</v>
      </c>
    </row>
    <row r="101" spans="1:16" s="41" customFormat="1">
      <c r="A101" s="40"/>
      <c r="B101" s="113" t="s">
        <v>54</v>
      </c>
      <c r="C101" s="267">
        <f>SUM(C95:C100)</f>
        <v>283943</v>
      </c>
      <c r="D101" s="267">
        <f>SUM(D95:D100)</f>
        <v>41875</v>
      </c>
      <c r="E101" s="177">
        <f>SUM(E95:E100)</f>
        <v>325818</v>
      </c>
      <c r="F101" s="177">
        <f>SUM(F95:F100)</f>
        <v>0</v>
      </c>
      <c r="G101" s="177">
        <f t="shared" si="15"/>
        <v>325818</v>
      </c>
      <c r="H101" s="175">
        <f t="shared" si="16"/>
        <v>0.11505742312448751</v>
      </c>
      <c r="J101" s="133"/>
      <c r="K101" s="133"/>
      <c r="M101" s="231">
        <f t="shared" si="17"/>
        <v>20.609652729457903</v>
      </c>
      <c r="N101" s="237">
        <f>SUMMARY!M101</f>
        <v>14.771210969256831</v>
      </c>
      <c r="O101" s="232">
        <f>M101/N101-1</f>
        <v>0.39525816619589005</v>
      </c>
      <c r="P101" s="172">
        <f>IF(O101&gt;=0.2,0.9,0)</f>
        <v>0.9</v>
      </c>
    </row>
    <row r="102" spans="1:16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6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6" s="41" customFormat="1">
      <c r="A104" s="127" t="s">
        <v>201</v>
      </c>
      <c r="B104" s="113" t="s">
        <v>40</v>
      </c>
      <c r="C104" s="267">
        <f>'[7]Sch C'!D102</f>
        <v>63130</v>
      </c>
      <c r="D104" s="267">
        <f>'[7]Sch C'!F102</f>
        <v>0</v>
      </c>
      <c r="E104" s="253">
        <f t="shared" ref="E104:E109" si="18">SUM(C104:D104)</f>
        <v>63130</v>
      </c>
      <c r="F104" s="174"/>
      <c r="G104" s="174">
        <f t="shared" ref="G104:G110" si="19">IF(ISERROR(E104+F104),"",(E104+F104))</f>
        <v>63130</v>
      </c>
      <c r="H104" s="175">
        <f t="shared" ref="H104:H110" si="20">IF(ISERROR(G104/$G$183),"",(G104/$G$183))</f>
        <v>2.2293351263125108E-2</v>
      </c>
      <c r="J104" s="255">
        <v>6632</v>
      </c>
      <c r="K104" s="255">
        <v>7074</v>
      </c>
      <c r="M104" s="231">
        <f t="shared" ref="M104:M110" si="21">IFERROR(G104/G$198,0)</f>
        <v>3.9932949585679043</v>
      </c>
      <c r="N104" s="237">
        <f>SUMMARY!M104</f>
        <v>1.8769967617256869</v>
      </c>
    </row>
    <row r="105" spans="1:16" s="41" customFormat="1">
      <c r="A105" s="127" t="s">
        <v>202</v>
      </c>
      <c r="B105" s="113" t="s">
        <v>23</v>
      </c>
      <c r="C105" s="267">
        <f>'[7]Sch C'!D103</f>
        <v>0</v>
      </c>
      <c r="D105" s="267">
        <f>'[7]Sch C'!F103</f>
        <v>17508</v>
      </c>
      <c r="E105" s="253">
        <f t="shared" si="18"/>
        <v>17508</v>
      </c>
      <c r="F105" s="177"/>
      <c r="G105" s="177">
        <f t="shared" si="19"/>
        <v>17508</v>
      </c>
      <c r="H105" s="175">
        <f t="shared" si="20"/>
        <v>6.1826705831584733E-3</v>
      </c>
      <c r="J105" s="133"/>
      <c r="K105" s="133"/>
      <c r="M105" s="231">
        <f t="shared" si="21"/>
        <v>1.1074704282370802</v>
      </c>
      <c r="N105" s="237">
        <f>SUMMARY!M105</f>
        <v>0.30704885570376833</v>
      </c>
    </row>
    <row r="106" spans="1:16" s="41" customFormat="1">
      <c r="A106" s="40">
        <v>110</v>
      </c>
      <c r="B106" s="113" t="s">
        <v>43</v>
      </c>
      <c r="C106" s="267">
        <f>'[7]Sch C'!D104</f>
        <v>771</v>
      </c>
      <c r="D106" s="267">
        <f>'[7]Sch C'!F104</f>
        <v>0</v>
      </c>
      <c r="E106" s="253">
        <f t="shared" si="18"/>
        <v>771</v>
      </c>
      <c r="F106" s="177"/>
      <c r="G106" s="177">
        <f t="shared" si="19"/>
        <v>771</v>
      </c>
      <c r="H106" s="175">
        <f t="shared" si="20"/>
        <v>2.7226633650989163E-4</v>
      </c>
      <c r="J106" s="133"/>
      <c r="K106" s="133"/>
      <c r="M106" s="231">
        <f t="shared" si="21"/>
        <v>4.8769688152318302E-2</v>
      </c>
      <c r="N106" s="237">
        <f>SUMMARY!M106</f>
        <v>0.11829334314353321</v>
      </c>
    </row>
    <row r="107" spans="1:16" s="41" customFormat="1">
      <c r="A107" s="40">
        <v>310</v>
      </c>
      <c r="B107" s="113" t="s">
        <v>77</v>
      </c>
      <c r="C107" s="267">
        <f>'[7]Sch C'!D105</f>
        <v>0</v>
      </c>
      <c r="D107" s="267">
        <f>'[7]Sch C'!F105</f>
        <v>0</v>
      </c>
      <c r="E107" s="253">
        <f t="shared" si="18"/>
        <v>0</v>
      </c>
      <c r="F107" s="177"/>
      <c r="G107" s="177">
        <f t="shared" si="19"/>
        <v>0</v>
      </c>
      <c r="H107" s="175">
        <f t="shared" si="20"/>
        <v>0</v>
      </c>
      <c r="J107" s="133"/>
      <c r="K107" s="133"/>
      <c r="M107" s="231">
        <f t="shared" si="21"/>
        <v>0</v>
      </c>
      <c r="N107" s="237">
        <f>SUMMARY!M107</f>
        <v>6.4038804790647608E-4</v>
      </c>
    </row>
    <row r="108" spans="1:16" s="41" customFormat="1">
      <c r="A108" s="40">
        <v>410</v>
      </c>
      <c r="B108" s="113" t="s">
        <v>56</v>
      </c>
      <c r="C108" s="267">
        <f>'[7]Sch C'!D106</f>
        <v>72</v>
      </c>
      <c r="D108" s="267">
        <f>'[7]Sch C'!F106</f>
        <v>0</v>
      </c>
      <c r="E108" s="253">
        <f t="shared" si="18"/>
        <v>72</v>
      </c>
      <c r="F108" s="177"/>
      <c r="G108" s="177">
        <f t="shared" si="19"/>
        <v>72</v>
      </c>
      <c r="H108" s="175">
        <f t="shared" si="20"/>
        <v>2.5425650102091048E-5</v>
      </c>
      <c r="J108" s="133"/>
      <c r="K108" s="133"/>
      <c r="M108" s="231">
        <f t="shared" si="21"/>
        <v>4.5543677651970395E-3</v>
      </c>
      <c r="N108" s="237">
        <f>SUMMARY!M108</f>
        <v>0.1609415521007907</v>
      </c>
    </row>
    <row r="109" spans="1:16" s="41" customFormat="1">
      <c r="A109" s="40">
        <v>490</v>
      </c>
      <c r="B109" s="113" t="s">
        <v>301</v>
      </c>
      <c r="C109" s="267">
        <f>'[7]Sch C'!D107</f>
        <v>0</v>
      </c>
      <c r="D109" s="267">
        <f>'[7]Sch C'!F107</f>
        <v>0</v>
      </c>
      <c r="E109" s="253">
        <f t="shared" si="18"/>
        <v>0</v>
      </c>
      <c r="F109" s="177"/>
      <c r="G109" s="177">
        <f t="shared" si="19"/>
        <v>0</v>
      </c>
      <c r="H109" s="175">
        <f t="shared" si="20"/>
        <v>0</v>
      </c>
      <c r="J109" s="133"/>
      <c r="K109" s="133"/>
      <c r="M109" s="231">
        <f t="shared" si="21"/>
        <v>0</v>
      </c>
      <c r="N109" s="237">
        <f>SUMMARY!M109</f>
        <v>0</v>
      </c>
    </row>
    <row r="110" spans="1:16" s="41" customFormat="1">
      <c r="A110" s="40"/>
      <c r="B110" s="113" t="s">
        <v>58</v>
      </c>
      <c r="C110" s="267">
        <f>SUM(C104:C109)</f>
        <v>63973</v>
      </c>
      <c r="D110" s="267">
        <f>SUM(D104:D109)</f>
        <v>17508</v>
      </c>
      <c r="E110" s="177">
        <f>SUM(E104:E109)</f>
        <v>81481</v>
      </c>
      <c r="F110" s="177">
        <f>SUM(F104:F109)</f>
        <v>0</v>
      </c>
      <c r="G110" s="177">
        <f t="shared" si="19"/>
        <v>81481</v>
      </c>
      <c r="H110" s="175">
        <f t="shared" si="20"/>
        <v>2.8773713832895564E-2</v>
      </c>
      <c r="J110" s="133"/>
      <c r="K110" s="133"/>
      <c r="M110" s="231">
        <f t="shared" si="21"/>
        <v>5.1540894427224995</v>
      </c>
      <c r="N110" s="237">
        <f>SUMMARY!M110</f>
        <v>2.4639209007216856</v>
      </c>
      <c r="O110" s="232">
        <f>M110/N110-1</f>
        <v>1.0918242307262624</v>
      </c>
      <c r="P110" s="172">
        <f>IF(O110&gt;=0.2,0.2,0)</f>
        <v>0.2</v>
      </c>
    </row>
    <row r="111" spans="1:16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6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6" s="41" customFormat="1">
      <c r="A113" s="127" t="s">
        <v>201</v>
      </c>
      <c r="B113" s="113" t="s">
        <v>40</v>
      </c>
      <c r="C113" s="267">
        <f>'[7]Sch C'!D121</f>
        <v>61076</v>
      </c>
      <c r="D113" s="267">
        <f>'[7]Sch C'!F121</f>
        <v>0</v>
      </c>
      <c r="E113" s="253">
        <f t="shared" ref="E113:E117" si="22">SUM(C113:D113)</f>
        <v>61076</v>
      </c>
      <c r="F113" s="174"/>
      <c r="G113" s="174">
        <f t="shared" ref="G113:G118" si="23">IF(ISERROR(E113+F113),"",(E113+F113))</f>
        <v>61076</v>
      </c>
      <c r="H113" s="175">
        <f t="shared" ref="H113:H118" si="24">IF(ISERROR(G113/$G$183),"",(G113/$G$183))</f>
        <v>2.1568013967157122E-2</v>
      </c>
      <c r="J113" s="255">
        <v>5596</v>
      </c>
      <c r="K113" s="255">
        <v>5753</v>
      </c>
      <c r="M113" s="231">
        <f t="shared" ref="M113:M118" si="25">IFERROR(G113/G$198,0)</f>
        <v>3.8633689670440887</v>
      </c>
      <c r="N113" s="237">
        <f>SUMMARY!M113</f>
        <v>1.9805243461002184</v>
      </c>
    </row>
    <row r="114" spans="1:16" s="41" customFormat="1">
      <c r="A114" s="127" t="s">
        <v>202</v>
      </c>
      <c r="B114" s="113" t="s">
        <v>225</v>
      </c>
      <c r="C114" s="267">
        <f>'[7]Sch C'!D122</f>
        <v>0</v>
      </c>
      <c r="D114" s="267">
        <f>'[7]Sch C'!F122</f>
        <v>16938</v>
      </c>
      <c r="E114" s="253">
        <f t="shared" si="22"/>
        <v>16938</v>
      </c>
      <c r="F114" s="177"/>
      <c r="G114" s="177">
        <f t="shared" si="23"/>
        <v>16938</v>
      </c>
      <c r="H114" s="175">
        <f t="shared" si="24"/>
        <v>5.9813841865169193E-3</v>
      </c>
      <c r="J114" s="133"/>
      <c r="K114" s="133"/>
      <c r="M114" s="231">
        <f t="shared" si="25"/>
        <v>1.0714150167626035</v>
      </c>
      <c r="N114" s="237">
        <f>SUMMARY!M114</f>
        <v>0.43739720863479259</v>
      </c>
    </row>
    <row r="115" spans="1:16" s="41" customFormat="1">
      <c r="A115" s="127" t="s">
        <v>209</v>
      </c>
      <c r="B115" s="113" t="s">
        <v>43</v>
      </c>
      <c r="C115" s="267">
        <f>'[7]Sch C'!D123</f>
        <v>15533</v>
      </c>
      <c r="D115" s="267">
        <f>'[7]Sch C'!F123</f>
        <v>0</v>
      </c>
      <c r="E115" s="253">
        <f t="shared" si="22"/>
        <v>15533</v>
      </c>
      <c r="F115" s="177"/>
      <c r="G115" s="177">
        <f t="shared" si="23"/>
        <v>15533</v>
      </c>
      <c r="H115" s="175">
        <f t="shared" si="24"/>
        <v>5.4852308754969482E-3</v>
      </c>
      <c r="J115" s="133"/>
      <c r="K115" s="133"/>
      <c r="M115" s="231">
        <f t="shared" si="25"/>
        <v>0.98254159023341137</v>
      </c>
      <c r="N115" s="237">
        <f>SUMMARY!M115</f>
        <v>0.9707691469213684</v>
      </c>
    </row>
    <row r="116" spans="1:16" s="41" customFormat="1">
      <c r="A116" s="40">
        <v>310</v>
      </c>
      <c r="B116" s="113" t="s">
        <v>57</v>
      </c>
      <c r="C116" s="267">
        <f>'[7]Sch C'!D124</f>
        <v>1830</v>
      </c>
      <c r="D116" s="267">
        <f>'[7]Sch C'!F124</f>
        <v>0</v>
      </c>
      <c r="E116" s="253">
        <f t="shared" si="22"/>
        <v>1830</v>
      </c>
      <c r="F116" s="177"/>
      <c r="G116" s="177">
        <f t="shared" si="23"/>
        <v>1830</v>
      </c>
      <c r="H116" s="175">
        <f t="shared" si="24"/>
        <v>6.4623527342814741E-4</v>
      </c>
      <c r="J116" s="133"/>
      <c r="K116" s="133"/>
      <c r="M116" s="231">
        <f t="shared" si="25"/>
        <v>0.11575684736542476</v>
      </c>
      <c r="N116" s="237">
        <f>SUMMARY!M116</f>
        <v>4.2074857275216981E-2</v>
      </c>
    </row>
    <row r="117" spans="1:16" s="41" customFormat="1">
      <c r="A117" s="40">
        <v>490</v>
      </c>
      <c r="B117" s="113" t="s">
        <v>301</v>
      </c>
      <c r="C117" s="267">
        <f>'[7]Sch C'!D125</f>
        <v>0</v>
      </c>
      <c r="D117" s="267">
        <f>'[7]Sch C'!F125</f>
        <v>0</v>
      </c>
      <c r="E117" s="253">
        <f t="shared" si="22"/>
        <v>0</v>
      </c>
      <c r="F117" s="177"/>
      <c r="G117" s="177">
        <f t="shared" si="23"/>
        <v>0</v>
      </c>
      <c r="H117" s="175">
        <f t="shared" si="24"/>
        <v>0</v>
      </c>
      <c r="J117" s="133"/>
      <c r="K117" s="133"/>
      <c r="M117" s="231">
        <f t="shared" si="25"/>
        <v>0</v>
      </c>
      <c r="N117" s="237">
        <f>SUMMARY!M117</f>
        <v>1.2489837813778788E-3</v>
      </c>
    </row>
    <row r="118" spans="1:16" s="41" customFormat="1">
      <c r="A118" s="40"/>
      <c r="B118" s="113" t="s">
        <v>60</v>
      </c>
      <c r="C118" s="267">
        <f>SUM(C113:C117)</f>
        <v>78439</v>
      </c>
      <c r="D118" s="267">
        <f>SUM(D113:D117)</f>
        <v>16938</v>
      </c>
      <c r="E118" s="177">
        <f>SUM(E113:E117)</f>
        <v>95377</v>
      </c>
      <c r="F118" s="177">
        <f>SUM(F113:F117)</f>
        <v>0</v>
      </c>
      <c r="G118" s="177">
        <f t="shared" si="23"/>
        <v>95377</v>
      </c>
      <c r="H118" s="175">
        <f t="shared" si="24"/>
        <v>3.3680864302599138E-2</v>
      </c>
      <c r="J118" s="133"/>
      <c r="K118" s="133"/>
      <c r="M118" s="231">
        <f t="shared" si="25"/>
        <v>6.0330824214055285</v>
      </c>
      <c r="N118" s="237">
        <f>SUMMARY!M118</f>
        <v>3.4320145427129747</v>
      </c>
      <c r="O118" s="232">
        <f>M118/N118-1</f>
        <v>0.75788369959424307</v>
      </c>
      <c r="P118" s="172">
        <f>IF(O118&gt;=0.2,0.2,0)</f>
        <v>0.2</v>
      </c>
    </row>
    <row r="119" spans="1:16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6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6" s="41" customFormat="1">
      <c r="A121" s="127" t="s">
        <v>201</v>
      </c>
      <c r="B121" s="113" t="s">
        <v>227</v>
      </c>
      <c r="C121" s="267">
        <f>'[7]Sch C'!D129</f>
        <v>0</v>
      </c>
      <c r="D121" s="267">
        <f>'[7]Sch C'!F129</f>
        <v>0</v>
      </c>
      <c r="E121" s="253">
        <f t="shared" ref="E121:E131" si="26">SUM(C121:D121)</f>
        <v>0</v>
      </c>
      <c r="F121" s="174"/>
      <c r="G121" s="174">
        <f t="shared" ref="G121:G131" si="27">IF(ISERROR(E121+F121),"",(E121+F121))</f>
        <v>0</v>
      </c>
      <c r="H121" s="175">
        <f t="shared" ref="H121:H131" si="28">IF(ISERROR(G121/$G$183),"",(G121/$G$183))</f>
        <v>0</v>
      </c>
      <c r="J121" s="255">
        <v>0</v>
      </c>
      <c r="K121" s="255">
        <v>0</v>
      </c>
      <c r="M121" s="231">
        <f t="shared" ref="M121:M131" si="29">IFERROR(G121/G$198,0)</f>
        <v>0</v>
      </c>
      <c r="N121" s="237">
        <f>SUMMARY!M121</f>
        <v>4.5535256314180739</v>
      </c>
    </row>
    <row r="122" spans="1:16" s="41" customFormat="1">
      <c r="A122" s="127" t="s">
        <v>228</v>
      </c>
      <c r="B122" s="113" t="s">
        <v>229</v>
      </c>
      <c r="C122" s="267">
        <f>'[7]Sch C'!D130</f>
        <v>0</v>
      </c>
      <c r="D122" s="267">
        <f>'[7]Sch C'!F130</f>
        <v>0</v>
      </c>
      <c r="E122" s="253">
        <f t="shared" si="26"/>
        <v>0</v>
      </c>
      <c r="F122" s="174"/>
      <c r="G122" s="174">
        <f t="shared" si="27"/>
        <v>0</v>
      </c>
      <c r="H122" s="175">
        <f t="shared" si="28"/>
        <v>0</v>
      </c>
      <c r="J122" s="133"/>
      <c r="K122" s="133"/>
      <c r="M122" s="231">
        <f t="shared" si="29"/>
        <v>0</v>
      </c>
      <c r="N122" s="237">
        <f>SUMMARY!M122</f>
        <v>0.37552059914887431</v>
      </c>
    </row>
    <row r="123" spans="1:16" s="41" customFormat="1">
      <c r="A123" s="127" t="s">
        <v>202</v>
      </c>
      <c r="B123" s="113" t="s">
        <v>230</v>
      </c>
      <c r="C123" s="267">
        <f>'[7]Sch C'!D131</f>
        <v>215072</v>
      </c>
      <c r="D123" s="267">
        <f>'[7]Sch C'!F131</f>
        <v>0</v>
      </c>
      <c r="E123" s="253">
        <f t="shared" si="26"/>
        <v>215072</v>
      </c>
      <c r="F123" s="174"/>
      <c r="G123" s="174">
        <f t="shared" si="27"/>
        <v>215072</v>
      </c>
      <c r="H123" s="175">
        <f t="shared" si="28"/>
        <v>7.5949241927179528E-2</v>
      </c>
      <c r="J123" s="255">
        <v>8832</v>
      </c>
      <c r="K123" s="255">
        <v>9144</v>
      </c>
      <c r="M123" s="231">
        <f t="shared" si="29"/>
        <v>13.604402555506358</v>
      </c>
      <c r="N123" s="237">
        <f>SUMMARY!M123</f>
        <v>20.426397522016178</v>
      </c>
    </row>
    <row r="124" spans="1:16" s="41" customFormat="1">
      <c r="A124" s="127" t="s">
        <v>231</v>
      </c>
      <c r="B124" s="113" t="s">
        <v>232</v>
      </c>
      <c r="C124" s="267">
        <f>'[7]Sch C'!D132</f>
        <v>0</v>
      </c>
      <c r="D124" s="267">
        <f>'[7]Sch C'!F132</f>
        <v>59646</v>
      </c>
      <c r="E124" s="253">
        <f t="shared" si="26"/>
        <v>59646</v>
      </c>
      <c r="F124" s="174"/>
      <c r="G124" s="174">
        <f t="shared" si="27"/>
        <v>59646</v>
      </c>
      <c r="H124" s="175">
        <f t="shared" si="28"/>
        <v>2.1063032305407257E-2</v>
      </c>
      <c r="J124" s="133"/>
      <c r="K124" s="133"/>
      <c r="M124" s="231">
        <f t="shared" si="29"/>
        <v>3.7729141628186476</v>
      </c>
      <c r="N124" s="237">
        <f>SUMMARY!M124</f>
        <v>3.7333012685133462</v>
      </c>
    </row>
    <row r="125" spans="1:16" s="41" customFormat="1">
      <c r="A125" s="127" t="s">
        <v>149</v>
      </c>
      <c r="B125" s="113" t="s">
        <v>150</v>
      </c>
      <c r="C125" s="267">
        <f>'[7]Sch C'!D133</f>
        <v>0</v>
      </c>
      <c r="D125" s="267">
        <f>'[7]Sch C'!F133</f>
        <v>0</v>
      </c>
      <c r="E125" s="253">
        <f t="shared" si="26"/>
        <v>0</v>
      </c>
      <c r="F125" s="174"/>
      <c r="G125" s="174">
        <f t="shared" si="27"/>
        <v>0</v>
      </c>
      <c r="H125" s="175">
        <f t="shared" si="28"/>
        <v>0</v>
      </c>
      <c r="J125" s="255">
        <v>0</v>
      </c>
      <c r="K125" s="255">
        <v>0</v>
      </c>
      <c r="M125" s="231">
        <f t="shared" si="29"/>
        <v>0</v>
      </c>
      <c r="N125" s="237">
        <f>SUMMARY!M125</f>
        <v>0.23602473442063049</v>
      </c>
    </row>
    <row r="126" spans="1:16" s="41" customFormat="1">
      <c r="A126" s="40">
        <v>110</v>
      </c>
      <c r="B126" s="41" t="s">
        <v>69</v>
      </c>
      <c r="C126" s="267">
        <f>'[7]Sch C'!D134</f>
        <v>29576</v>
      </c>
      <c r="D126" s="267">
        <f>'[7]Sch C'!F134</f>
        <v>140</v>
      </c>
      <c r="E126" s="253">
        <f t="shared" si="26"/>
        <v>29716</v>
      </c>
      <c r="F126" s="174"/>
      <c r="G126" s="174">
        <f t="shared" si="27"/>
        <v>29716</v>
      </c>
      <c r="H126" s="175">
        <f t="shared" si="28"/>
        <v>1.0493730811579689E-2</v>
      </c>
      <c r="J126" s="133"/>
      <c r="K126" s="133"/>
      <c r="M126" s="231">
        <f t="shared" si="29"/>
        <v>1.8796887848693782</v>
      </c>
      <c r="N126" s="237">
        <f>SUMMARY!M126</f>
        <v>1.7813900962398777</v>
      </c>
    </row>
    <row r="127" spans="1:16" s="41" customFormat="1">
      <c r="A127" s="40">
        <v>111</v>
      </c>
      <c r="B127" s="113" t="s">
        <v>107</v>
      </c>
      <c r="C127" s="267">
        <f>'[7]Sch C'!D135</f>
        <v>0</v>
      </c>
      <c r="D127" s="267">
        <f>'[7]Sch C'!F135</f>
        <v>0</v>
      </c>
      <c r="E127" s="253">
        <f t="shared" si="26"/>
        <v>0</v>
      </c>
      <c r="F127" s="174"/>
      <c r="G127" s="174">
        <f t="shared" si="27"/>
        <v>0</v>
      </c>
      <c r="H127" s="175">
        <f t="shared" si="28"/>
        <v>0</v>
      </c>
      <c r="J127" s="133"/>
      <c r="K127" s="133"/>
      <c r="M127" s="231">
        <f t="shared" si="29"/>
        <v>0</v>
      </c>
      <c r="N127" s="237">
        <f>SUMMARY!M127</f>
        <v>1.0927472647255188E-2</v>
      </c>
    </row>
    <row r="128" spans="1:16" s="41" customFormat="1">
      <c r="A128" s="40">
        <v>230</v>
      </c>
      <c r="B128" s="113" t="s">
        <v>233</v>
      </c>
      <c r="C128" s="267">
        <f>'[7]Sch C'!D136</f>
        <v>0</v>
      </c>
      <c r="D128" s="267">
        <f>'[7]Sch C'!F136</f>
        <v>0</v>
      </c>
      <c r="E128" s="253">
        <f t="shared" si="26"/>
        <v>0</v>
      </c>
      <c r="F128" s="174"/>
      <c r="G128" s="174">
        <f t="shared" si="27"/>
        <v>0</v>
      </c>
      <c r="H128" s="175">
        <f t="shared" si="28"/>
        <v>0</v>
      </c>
      <c r="J128" s="133"/>
      <c r="K128" s="133"/>
      <c r="M128" s="231">
        <f t="shared" si="29"/>
        <v>0</v>
      </c>
      <c r="N128" s="237">
        <f>SUMMARY!M128</f>
        <v>2.802083759123259E-3</v>
      </c>
    </row>
    <row r="129" spans="1:16" s="41" customFormat="1">
      <c r="A129" s="40">
        <v>310</v>
      </c>
      <c r="B129" s="113" t="s">
        <v>77</v>
      </c>
      <c r="C129" s="267">
        <f>'[7]Sch C'!D137</f>
        <v>0</v>
      </c>
      <c r="D129" s="267">
        <f>'[7]Sch C'!F137</f>
        <v>0</v>
      </c>
      <c r="E129" s="253">
        <f t="shared" si="26"/>
        <v>0</v>
      </c>
      <c r="F129" s="174"/>
      <c r="G129" s="174">
        <f t="shared" si="27"/>
        <v>0</v>
      </c>
      <c r="H129" s="175">
        <f t="shared" si="28"/>
        <v>0</v>
      </c>
      <c r="J129" s="133"/>
      <c r="K129" s="133"/>
      <c r="M129" s="231">
        <f t="shared" si="29"/>
        <v>0</v>
      </c>
      <c r="N129" s="237">
        <f>SUMMARY!M129</f>
        <v>1.5442435472956095</v>
      </c>
    </row>
    <row r="130" spans="1:16" s="41" customFormat="1">
      <c r="A130" s="40">
        <v>330</v>
      </c>
      <c r="B130" s="113" t="s">
        <v>311</v>
      </c>
      <c r="C130" s="267">
        <f>'[7]Sch C'!D138</f>
        <v>0</v>
      </c>
      <c r="D130" s="267">
        <f>'[7]Sch C'!F138</f>
        <v>0</v>
      </c>
      <c r="E130" s="253">
        <f t="shared" si="26"/>
        <v>0</v>
      </c>
      <c r="F130" s="174"/>
      <c r="G130" s="174">
        <f t="shared" si="27"/>
        <v>0</v>
      </c>
      <c r="H130" s="175">
        <f t="shared" si="28"/>
        <v>0</v>
      </c>
      <c r="J130" s="133"/>
      <c r="K130" s="133"/>
      <c r="M130" s="231">
        <f t="shared" si="29"/>
        <v>0</v>
      </c>
      <c r="N130" s="237">
        <f>SUMMARY!M130</f>
        <v>9.9918702510230314E-2</v>
      </c>
    </row>
    <row r="131" spans="1:16" s="41" customFormat="1">
      <c r="A131" s="40">
        <v>390</v>
      </c>
      <c r="B131" s="113" t="s">
        <v>70</v>
      </c>
      <c r="C131" s="267">
        <f>'[7]Sch C'!D139</f>
        <v>124</v>
      </c>
      <c r="D131" s="267">
        <f>'[7]Sch C'!F139</f>
        <v>98</v>
      </c>
      <c r="E131" s="253">
        <f t="shared" si="26"/>
        <v>222</v>
      </c>
      <c r="F131" s="177"/>
      <c r="G131" s="177">
        <f t="shared" si="27"/>
        <v>222</v>
      </c>
      <c r="H131" s="175">
        <f t="shared" si="28"/>
        <v>7.8395754481447395E-5</v>
      </c>
      <c r="J131" s="133"/>
      <c r="K131" s="133"/>
      <c r="M131" s="231">
        <f t="shared" si="29"/>
        <v>1.4042633942690872E-2</v>
      </c>
      <c r="N131" s="237">
        <f>SUMMARY!M131</f>
        <v>3.731441236448526E-2</v>
      </c>
    </row>
    <row r="132" spans="1:16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6" s="41" customFormat="1">
      <c r="A133" s="40" t="s">
        <v>325</v>
      </c>
      <c r="B133" s="40" t="s">
        <v>235</v>
      </c>
      <c r="C133" s="267">
        <f>'[7]Sch C'!D141</f>
        <v>0</v>
      </c>
      <c r="D133" s="267">
        <f>'[7]Sch C'!F141</f>
        <v>0</v>
      </c>
      <c r="E133" s="253">
        <f t="shared" ref="E133:E138" si="30">SUM(C133:D133)</f>
        <v>0</v>
      </c>
      <c r="F133" s="177"/>
      <c r="G133" s="177">
        <f>IF(ISERROR(E133+F133)," ",(E133+F133))</f>
        <v>0</v>
      </c>
      <c r="H133" s="175">
        <f t="shared" ref="H133:H139" si="31">IF(ISERROR(G133/$G$183),"",(G133/$G$183))</f>
        <v>0</v>
      </c>
      <c r="J133" s="133"/>
      <c r="K133" s="133"/>
      <c r="M133" s="231">
        <f t="shared" ref="M133:M139" si="32">IFERROR(G133/G$198,0)</f>
        <v>0</v>
      </c>
      <c r="N133" s="237">
        <f>SUMMARY!M133</f>
        <v>0</v>
      </c>
    </row>
    <row r="134" spans="1:16" s="41" customFormat="1">
      <c r="A134" s="40" t="s">
        <v>326</v>
      </c>
      <c r="B134" s="40" t="s">
        <v>236</v>
      </c>
      <c r="C134" s="267">
        <f>'[7]Sch C'!D142</f>
        <v>0</v>
      </c>
      <c r="D134" s="267">
        <f>'[7]Sch C'!F142</f>
        <v>0</v>
      </c>
      <c r="E134" s="253">
        <f t="shared" si="30"/>
        <v>0</v>
      </c>
      <c r="F134" s="177"/>
      <c r="G134" s="177">
        <f t="shared" ref="G134:G139" si="33">IF(ISERROR(E134+F134),"",(E134+F134))</f>
        <v>0</v>
      </c>
      <c r="H134" s="175">
        <f t="shared" si="31"/>
        <v>0</v>
      </c>
      <c r="J134" s="133"/>
      <c r="K134" s="133"/>
      <c r="M134" s="231">
        <f t="shared" si="32"/>
        <v>0</v>
      </c>
      <c r="N134" s="237">
        <f>SUMMARY!M134</f>
        <v>0</v>
      </c>
    </row>
    <row r="135" spans="1:16" s="41" customFormat="1">
      <c r="A135" s="40" t="s">
        <v>327</v>
      </c>
      <c r="B135" s="40" t="s">
        <v>237</v>
      </c>
      <c r="C135" s="267">
        <f>'[7]Sch C'!D143</f>
        <v>0</v>
      </c>
      <c r="D135" s="267">
        <f>'[7]Sch C'!F143</f>
        <v>0</v>
      </c>
      <c r="E135" s="253">
        <f t="shared" si="30"/>
        <v>0</v>
      </c>
      <c r="F135" s="177"/>
      <c r="G135" s="177">
        <f t="shared" si="33"/>
        <v>0</v>
      </c>
      <c r="H135" s="175">
        <f t="shared" si="31"/>
        <v>0</v>
      </c>
      <c r="J135" s="133"/>
      <c r="K135" s="133"/>
      <c r="M135" s="231">
        <f t="shared" si="32"/>
        <v>0</v>
      </c>
      <c r="N135" s="237">
        <f>SUMMARY!M135</f>
        <v>0</v>
      </c>
    </row>
    <row r="136" spans="1:16" s="41" customFormat="1">
      <c r="A136" s="40" t="s">
        <v>328</v>
      </c>
      <c r="B136" s="40" t="s">
        <v>238</v>
      </c>
      <c r="C136" s="267">
        <f>'[7]Sch C'!D144</f>
        <v>0</v>
      </c>
      <c r="D136" s="267">
        <f>'[7]Sch C'!F144</f>
        <v>0</v>
      </c>
      <c r="E136" s="253">
        <f t="shared" si="30"/>
        <v>0</v>
      </c>
      <c r="F136" s="177"/>
      <c r="G136" s="177">
        <f t="shared" si="33"/>
        <v>0</v>
      </c>
      <c r="H136" s="175">
        <f t="shared" si="31"/>
        <v>0</v>
      </c>
      <c r="J136" s="133"/>
      <c r="K136" s="133"/>
      <c r="M136" s="231">
        <f t="shared" si="32"/>
        <v>0</v>
      </c>
      <c r="N136" s="237">
        <f>SUMMARY!M136</f>
        <v>1.1354398012526172E-3</v>
      </c>
    </row>
    <row r="137" spans="1:16" s="41" customFormat="1">
      <c r="A137" s="40" t="s">
        <v>351</v>
      </c>
      <c r="B137" s="40" t="s">
        <v>239</v>
      </c>
      <c r="C137" s="267">
        <f>'[7]Sch C'!D145</f>
        <v>0</v>
      </c>
      <c r="D137" s="267">
        <f>'[7]Sch C'!F145</f>
        <v>0</v>
      </c>
      <c r="E137" s="253">
        <f t="shared" si="30"/>
        <v>0</v>
      </c>
      <c r="F137" s="177"/>
      <c r="G137" s="177">
        <f t="shared" si="33"/>
        <v>0</v>
      </c>
      <c r="H137" s="175">
        <f t="shared" si="31"/>
        <v>0</v>
      </c>
      <c r="J137" s="133"/>
      <c r="K137" s="133"/>
      <c r="M137" s="231">
        <f t="shared" si="32"/>
        <v>0</v>
      </c>
      <c r="N137" s="237">
        <f>SUMMARY!M137</f>
        <v>3.7850567038636746E-3</v>
      </c>
    </row>
    <row r="138" spans="1:16" s="41" customFormat="1">
      <c r="A138" s="40">
        <v>490</v>
      </c>
      <c r="B138" s="113" t="s">
        <v>301</v>
      </c>
      <c r="C138" s="267">
        <f>'[7]Sch C'!D146</f>
        <v>0</v>
      </c>
      <c r="D138" s="267">
        <f>'[7]Sch C'!F146</f>
        <v>0</v>
      </c>
      <c r="E138" s="253">
        <f t="shared" si="30"/>
        <v>0</v>
      </c>
      <c r="F138" s="177"/>
      <c r="G138" s="177">
        <f>IF(ISERROR(E138+F138),"",(E138+F138))</f>
        <v>0</v>
      </c>
      <c r="H138" s="175">
        <f t="shared" si="31"/>
        <v>0</v>
      </c>
      <c r="J138" s="133"/>
      <c r="K138" s="133"/>
      <c r="M138" s="231">
        <f t="shared" si="32"/>
        <v>0</v>
      </c>
      <c r="N138" s="237">
        <f>SUMMARY!M138</f>
        <v>0.12069725087315321</v>
      </c>
    </row>
    <row r="139" spans="1:16" s="41" customFormat="1">
      <c r="A139" s="40"/>
      <c r="B139" s="113" t="s">
        <v>71</v>
      </c>
      <c r="C139" s="267">
        <f>SUM(C121:C138)</f>
        <v>244772</v>
      </c>
      <c r="D139" s="267">
        <f>SUM(D121:D138)</f>
        <v>59884</v>
      </c>
      <c r="E139" s="176">
        <f>SUM(E121:E138)</f>
        <v>304656</v>
      </c>
      <c r="F139" s="176">
        <f>SUM(F121:F138)</f>
        <v>0</v>
      </c>
      <c r="G139" s="177">
        <f t="shared" si="33"/>
        <v>304656</v>
      </c>
      <c r="H139" s="175">
        <f t="shared" si="31"/>
        <v>0.10758440079864792</v>
      </c>
      <c r="J139" s="133"/>
      <c r="K139" s="133"/>
      <c r="M139" s="231">
        <f t="shared" si="32"/>
        <v>19.271048137137075</v>
      </c>
      <c r="N139" s="237">
        <f>SUMMARY!M139</f>
        <v>32.92698381771195</v>
      </c>
      <c r="O139" s="232">
        <f>M139/N139-1</f>
        <v>-0.41473387772703096</v>
      </c>
      <c r="P139" s="172">
        <f>IF(O139&gt;=0.2,1.6,0)</f>
        <v>0</v>
      </c>
    </row>
    <row r="140" spans="1:16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6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6" s="41" customFormat="1">
      <c r="A142" s="127" t="s">
        <v>201</v>
      </c>
      <c r="B142" s="113" t="s">
        <v>73</v>
      </c>
      <c r="C142" s="267">
        <f>'[7]Sch C'!D150</f>
        <v>4907</v>
      </c>
      <c r="D142" s="267">
        <f>'[7]Sch C'!F150</f>
        <v>0</v>
      </c>
      <c r="E142" s="253">
        <f t="shared" ref="E142:E146" si="34">SUM(C142:D142)</f>
        <v>4907</v>
      </c>
      <c r="F142" s="174"/>
      <c r="G142" s="174">
        <f t="shared" ref="G142:G147" si="35">IF(ISERROR(E142+F142),"",(E142+F142))</f>
        <v>4907</v>
      </c>
      <c r="H142" s="175">
        <f t="shared" ref="H142:H147" si="36">IF(ISERROR(G142/$G$183),"",(G142/$G$183))</f>
        <v>1.732828681263344E-3</v>
      </c>
      <c r="J142" s="255">
        <v>218</v>
      </c>
      <c r="K142" s="255">
        <v>231</v>
      </c>
      <c r="M142" s="231">
        <f t="shared" ref="M142:M147" si="37">IFERROR(G142/G$198,0)</f>
        <v>0.31039281421974824</v>
      </c>
      <c r="N142" s="237">
        <f>SUMMARY!M142</f>
        <v>3.3195038128068526</v>
      </c>
    </row>
    <row r="143" spans="1:16" s="41" customFormat="1">
      <c r="A143" s="127" t="s">
        <v>202</v>
      </c>
      <c r="B143" s="113" t="s">
        <v>23</v>
      </c>
      <c r="C143" s="267">
        <f>'[7]Sch C'!D151</f>
        <v>0</v>
      </c>
      <c r="D143" s="267">
        <f>'[7]Sch C'!F151</f>
        <v>1361</v>
      </c>
      <c r="E143" s="253">
        <f t="shared" si="34"/>
        <v>1361</v>
      </c>
      <c r="F143" s="177"/>
      <c r="G143" s="177">
        <f t="shared" si="35"/>
        <v>1361</v>
      </c>
      <c r="H143" s="175">
        <f t="shared" si="36"/>
        <v>4.8061541373535993E-4</v>
      </c>
      <c r="J143" s="133"/>
      <c r="K143" s="133"/>
      <c r="M143" s="231">
        <f t="shared" si="37"/>
        <v>8.6090201783794035E-2</v>
      </c>
      <c r="N143" s="237">
        <f>SUMMARY!M143</f>
        <v>0.67458000081751668</v>
      </c>
    </row>
    <row r="144" spans="1:16" s="41" customFormat="1">
      <c r="A144" s="127">
        <v>110</v>
      </c>
      <c r="B144" s="113" t="s">
        <v>258</v>
      </c>
      <c r="C144" s="267">
        <f>'[7]Sch C'!D152</f>
        <v>5931</v>
      </c>
      <c r="D144" s="267">
        <f>'[7]Sch C'!F152</f>
        <v>1260</v>
      </c>
      <c r="E144" s="253">
        <f t="shared" si="34"/>
        <v>7191</v>
      </c>
      <c r="F144" s="177"/>
      <c r="G144" s="177">
        <f t="shared" si="35"/>
        <v>7191</v>
      </c>
      <c r="H144" s="175">
        <f t="shared" si="36"/>
        <v>2.5393868039463433E-3</v>
      </c>
      <c r="J144" s="133"/>
      <c r="K144" s="133"/>
      <c r="M144" s="231">
        <f t="shared" si="37"/>
        <v>0.45486748054905435</v>
      </c>
      <c r="N144" s="237">
        <f>SUMMARY!M144</f>
        <v>0.19288769592013771</v>
      </c>
    </row>
    <row r="145" spans="1:16" s="41" customFormat="1">
      <c r="A145" s="127" t="s">
        <v>241</v>
      </c>
      <c r="B145" s="113" t="s">
        <v>77</v>
      </c>
      <c r="C145" s="267">
        <f>'[7]Sch C'!D153</f>
        <v>782</v>
      </c>
      <c r="D145" s="267">
        <f>'[7]Sch C'!F153</f>
        <v>88</v>
      </c>
      <c r="E145" s="253">
        <f t="shared" si="34"/>
        <v>870</v>
      </c>
      <c r="F145" s="177"/>
      <c r="G145" s="177">
        <f t="shared" si="35"/>
        <v>870</v>
      </c>
      <c r="H145" s="175">
        <f t="shared" si="36"/>
        <v>3.0722660540026683E-4</v>
      </c>
      <c r="J145" s="133"/>
      <c r="K145" s="133"/>
      <c r="M145" s="231">
        <f t="shared" si="37"/>
        <v>5.5031943829464226E-2</v>
      </c>
      <c r="N145" s="237">
        <f>SUMMARY!M145</f>
        <v>0.1348362014542713</v>
      </c>
    </row>
    <row r="146" spans="1:16" s="41" customFormat="1">
      <c r="A146" s="127" t="s">
        <v>242</v>
      </c>
      <c r="B146" s="113" t="s">
        <v>301</v>
      </c>
      <c r="C146" s="267">
        <f>'[7]Sch C'!D154</f>
        <v>0</v>
      </c>
      <c r="D146" s="267">
        <f>'[7]Sch C'!F154</f>
        <v>0</v>
      </c>
      <c r="E146" s="253">
        <f t="shared" si="34"/>
        <v>0</v>
      </c>
      <c r="F146" s="177"/>
      <c r="G146" s="177">
        <f t="shared" si="35"/>
        <v>0</v>
      </c>
      <c r="H146" s="175">
        <f t="shared" si="36"/>
        <v>0</v>
      </c>
      <c r="J146" s="133"/>
      <c r="K146" s="133"/>
      <c r="M146" s="231">
        <f t="shared" si="37"/>
        <v>0</v>
      </c>
      <c r="N146" s="237">
        <f>SUMMARY!M146</f>
        <v>0.22358626390346037</v>
      </c>
    </row>
    <row r="147" spans="1:16" s="41" customFormat="1">
      <c r="A147" s="40"/>
      <c r="B147" s="113" t="s">
        <v>243</v>
      </c>
      <c r="C147" s="267">
        <f>SUM(C142:C146)</f>
        <v>11620</v>
      </c>
      <c r="D147" s="267">
        <f>SUM(D142:D146)</f>
        <v>2709</v>
      </c>
      <c r="E147" s="177">
        <f>SUM(E142:E146)</f>
        <v>14329</v>
      </c>
      <c r="F147" s="177">
        <f>SUM(F142:F146)</f>
        <v>0</v>
      </c>
      <c r="G147" s="177">
        <f t="shared" si="35"/>
        <v>14329</v>
      </c>
      <c r="H147" s="198">
        <f t="shared" si="36"/>
        <v>5.0600575043453144E-3</v>
      </c>
      <c r="J147" s="133"/>
      <c r="K147" s="133"/>
      <c r="M147" s="231">
        <f t="shared" si="37"/>
        <v>0.90638244038206084</v>
      </c>
      <c r="N147" s="237">
        <f>SUMMARY!M147</f>
        <v>4.5453939749022387</v>
      </c>
      <c r="O147" s="232">
        <f>M147/N147-1</f>
        <v>-0.80059320591642336</v>
      </c>
      <c r="P147" s="172">
        <f>IF(O147&gt;=0.2,0.3,0)</f>
        <v>0</v>
      </c>
    </row>
    <row r="148" spans="1:16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6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6" s="41" customFormat="1">
      <c r="A150" s="127" t="s">
        <v>201</v>
      </c>
      <c r="B150" s="113" t="s">
        <v>40</v>
      </c>
      <c r="C150" s="267">
        <f>'[7]Sch C'!D158</f>
        <v>760692</v>
      </c>
      <c r="D150" s="267">
        <f>'[7]Sch C'!F158</f>
        <v>0</v>
      </c>
      <c r="E150" s="253">
        <f t="shared" ref="E150:E163" si="38">SUM(C150:D150)</f>
        <v>760692</v>
      </c>
      <c r="F150" s="177"/>
      <c r="G150" s="177">
        <f>IF(ISERROR(E150+F150),"",(E150+F150))</f>
        <v>760692</v>
      </c>
      <c r="H150" s="175">
        <f>IF(ISERROR(G150/$G$183),"",(G150/$G$183))</f>
        <v>0.26862623093694227</v>
      </c>
      <c r="J150" s="255">
        <v>59558</v>
      </c>
      <c r="K150" s="255">
        <v>62551</v>
      </c>
      <c r="M150" s="231">
        <f t="shared" ref="M150:M164" si="39">IFERROR(G150/G$198,0)</f>
        <v>48.117654500600921</v>
      </c>
      <c r="N150" s="237">
        <f>SUMMARY!M150</f>
        <v>36.736125288969433</v>
      </c>
    </row>
    <row r="151" spans="1:16" s="41" customFormat="1">
      <c r="A151" s="127" t="s">
        <v>202</v>
      </c>
      <c r="B151" s="113" t="s">
        <v>76</v>
      </c>
      <c r="C151" s="267">
        <f>'[7]Sch C'!D159</f>
        <v>0</v>
      </c>
      <c r="D151" s="267">
        <f>'[7]Sch C'!F159</f>
        <v>210964</v>
      </c>
      <c r="E151" s="253">
        <f t="shared" si="38"/>
        <v>210964</v>
      </c>
      <c r="F151" s="177"/>
      <c r="G151" s="177">
        <f>IF(ISERROR(E151+F151),"",(E151+F151))</f>
        <v>210964</v>
      </c>
      <c r="H151" s="175">
        <f>IF(ISERROR(G151/$G$183),"",(G151/$G$183))</f>
        <v>7.4498567335243557E-2</v>
      </c>
      <c r="J151" s="133"/>
      <c r="K151" s="133"/>
      <c r="M151" s="231">
        <f t="shared" si="39"/>
        <v>13.344550572458726</v>
      </c>
      <c r="N151" s="237">
        <f>SUMMARY!M151</f>
        <v>6.0365011649612361</v>
      </c>
    </row>
    <row r="152" spans="1:16" s="41" customFormat="1">
      <c r="A152" s="127">
        <v>110</v>
      </c>
      <c r="B152" s="113" t="s">
        <v>331</v>
      </c>
      <c r="C152" s="267">
        <f>'[7]Sch C'!D160</f>
        <v>24290</v>
      </c>
      <c r="D152" s="267">
        <f>'[7]Sch C'!F160</f>
        <v>1938</v>
      </c>
      <c r="E152" s="253">
        <f t="shared" si="38"/>
        <v>26228</v>
      </c>
      <c r="F152" s="177"/>
      <c r="G152" s="177">
        <f t="shared" ref="G152:G163" si="40">IF(ISERROR(E152+F152),"",(E152+F152))</f>
        <v>26228</v>
      </c>
      <c r="H152" s="175">
        <f t="shared" ref="H152:H163" si="41">IF(ISERROR(G152/$G$183),"",(G152/$G$183))</f>
        <v>9.2619993177450559E-3</v>
      </c>
      <c r="J152" s="133"/>
      <c r="K152" s="133"/>
      <c r="M152" s="231">
        <f t="shared" si="39"/>
        <v>1.6590549686887217</v>
      </c>
      <c r="N152" s="237">
        <f>SUMMARY!M152</f>
        <v>0.29206527416329442</v>
      </c>
    </row>
    <row r="153" spans="1:16" s="41" customFormat="1">
      <c r="A153" s="40">
        <v>310</v>
      </c>
      <c r="B153" s="113" t="s">
        <v>77</v>
      </c>
      <c r="C153" s="267">
        <f>'[7]Sch C'!D161</f>
        <v>0</v>
      </c>
      <c r="D153" s="267">
        <f>'[7]Sch C'!F161</f>
        <v>0</v>
      </c>
      <c r="E153" s="253">
        <f t="shared" si="38"/>
        <v>0</v>
      </c>
      <c r="F153" s="177"/>
      <c r="G153" s="177">
        <f t="shared" si="40"/>
        <v>0</v>
      </c>
      <c r="H153" s="175">
        <f t="shared" si="41"/>
        <v>0</v>
      </c>
      <c r="J153" s="200"/>
      <c r="K153" s="200"/>
      <c r="M153" s="231">
        <f t="shared" si="39"/>
        <v>0</v>
      </c>
      <c r="N153" s="237">
        <f>SUMMARY!M153</f>
        <v>0.26431149201331644</v>
      </c>
    </row>
    <row r="154" spans="1:16" s="41" customFormat="1">
      <c r="A154" s="40">
        <v>313</v>
      </c>
      <c r="B154" s="113" t="s">
        <v>78</v>
      </c>
      <c r="C154" s="267">
        <f>'[7]Sch C'!D162</f>
        <v>0</v>
      </c>
      <c r="D154" s="267">
        <f>'[7]Sch C'!F162</f>
        <v>217</v>
      </c>
      <c r="E154" s="253">
        <f t="shared" si="38"/>
        <v>217</v>
      </c>
      <c r="F154" s="177"/>
      <c r="G154" s="177">
        <f t="shared" si="40"/>
        <v>217</v>
      </c>
      <c r="H154" s="175">
        <f t="shared" si="41"/>
        <v>7.6630084335468855E-5</v>
      </c>
      <c r="J154" s="200"/>
      <c r="K154" s="200"/>
      <c r="M154" s="231">
        <f t="shared" si="39"/>
        <v>1.3726358403441078E-2</v>
      </c>
      <c r="N154" s="237">
        <f>SUMMARY!M154</f>
        <v>0.19712143301586438</v>
      </c>
    </row>
    <row r="155" spans="1:16" s="41" customFormat="1">
      <c r="A155" s="40">
        <v>314</v>
      </c>
      <c r="B155" s="113" t="s">
        <v>79</v>
      </c>
      <c r="C155" s="267">
        <f>'[7]Sch C'!D163</f>
        <v>0</v>
      </c>
      <c r="D155" s="267">
        <f>'[7]Sch C'!F163</f>
        <v>0</v>
      </c>
      <c r="E155" s="253">
        <f t="shared" si="38"/>
        <v>0</v>
      </c>
      <c r="F155" s="177"/>
      <c r="G155" s="177">
        <f t="shared" si="40"/>
        <v>0</v>
      </c>
      <c r="H155" s="175">
        <f t="shared" si="41"/>
        <v>0</v>
      </c>
      <c r="J155" s="200"/>
      <c r="K155" s="200"/>
      <c r="M155" s="231">
        <f t="shared" si="39"/>
        <v>0</v>
      </c>
      <c r="N155" s="237">
        <f>SUMMARY!M155</f>
        <v>0.1314975542626681</v>
      </c>
    </row>
    <row r="156" spans="1:16" s="41" customFormat="1">
      <c r="A156" s="40">
        <v>315</v>
      </c>
      <c r="B156" s="113" t="s">
        <v>80</v>
      </c>
      <c r="C156" s="267">
        <f>'[7]Sch C'!D164</f>
        <v>1591</v>
      </c>
      <c r="D156" s="267">
        <f>'[7]Sch C'!F164</f>
        <v>0</v>
      </c>
      <c r="E156" s="253">
        <f t="shared" si="38"/>
        <v>1591</v>
      </c>
      <c r="F156" s="177"/>
      <c r="G156" s="177">
        <f t="shared" si="40"/>
        <v>1591</v>
      </c>
      <c r="H156" s="175">
        <f t="shared" si="41"/>
        <v>5.6183624045037307E-4</v>
      </c>
      <c r="J156" s="200"/>
      <c r="K156" s="200"/>
      <c r="M156" s="231">
        <f t="shared" si="39"/>
        <v>0.10063887658928458</v>
      </c>
      <c r="N156" s="237">
        <f>SUMMARY!M156</f>
        <v>1.5587317591595928E-2</v>
      </c>
    </row>
    <row r="157" spans="1:16" s="41" customFormat="1">
      <c r="A157" s="40">
        <v>316</v>
      </c>
      <c r="B157" s="113" t="s">
        <v>81</v>
      </c>
      <c r="C157" s="267">
        <f>'[7]Sch C'!D165</f>
        <v>1920</v>
      </c>
      <c r="D157" s="267">
        <f>'[7]Sch C'!F165</f>
        <v>0</v>
      </c>
      <c r="E157" s="253">
        <f t="shared" si="38"/>
        <v>1920</v>
      </c>
      <c r="F157" s="177"/>
      <c r="G157" s="177">
        <f t="shared" si="40"/>
        <v>1920</v>
      </c>
      <c r="H157" s="175">
        <f t="shared" si="41"/>
        <v>6.7801733605576129E-4</v>
      </c>
      <c r="J157" s="200"/>
      <c r="K157" s="200"/>
      <c r="M157" s="231">
        <f t="shared" si="39"/>
        <v>0.12144980707192106</v>
      </c>
      <c r="N157" s="237">
        <f>SUMMARY!M157</f>
        <v>0.15464235917140146</v>
      </c>
    </row>
    <row r="158" spans="1:16" s="41" customFormat="1">
      <c r="A158" s="40">
        <v>317</v>
      </c>
      <c r="B158" s="113" t="s">
        <v>82</v>
      </c>
      <c r="C158" s="267">
        <f>'[7]Sch C'!D166</f>
        <v>0</v>
      </c>
      <c r="D158" s="267">
        <f>'[7]Sch C'!F166</f>
        <v>0</v>
      </c>
      <c r="E158" s="253">
        <f t="shared" si="38"/>
        <v>0</v>
      </c>
      <c r="F158" s="177"/>
      <c r="G158" s="177">
        <f t="shared" si="40"/>
        <v>0</v>
      </c>
      <c r="H158" s="175">
        <f t="shared" si="41"/>
        <v>0</v>
      </c>
      <c r="J158" s="200"/>
      <c r="K158" s="200"/>
      <c r="M158" s="231">
        <f t="shared" si="39"/>
        <v>0</v>
      </c>
      <c r="N158" s="237">
        <f>SUMMARY!M158</f>
        <v>0.15845970778321275</v>
      </c>
    </row>
    <row r="159" spans="1:16" s="41" customFormat="1">
      <c r="A159" s="40">
        <v>318</v>
      </c>
      <c r="B159" s="113" t="s">
        <v>179</v>
      </c>
      <c r="C159" s="267">
        <f>'[7]Sch C'!D167</f>
        <v>275426</v>
      </c>
      <c r="D159" s="267">
        <f>'[7]Sch C'!F167</f>
        <v>0</v>
      </c>
      <c r="E159" s="253">
        <f t="shared" si="38"/>
        <v>275426</v>
      </c>
      <c r="F159" s="177"/>
      <c r="G159" s="177">
        <f t="shared" si="40"/>
        <v>275426</v>
      </c>
      <c r="H159" s="175">
        <f t="shared" si="41"/>
        <v>9.7262293125257346E-2</v>
      </c>
      <c r="J159" s="200"/>
      <c r="K159" s="200"/>
      <c r="M159" s="231">
        <f t="shared" si="39"/>
        <v>17.422101334682775</v>
      </c>
      <c r="N159" s="237">
        <f>SUMMARY!M159</f>
        <v>10.207996493761893</v>
      </c>
    </row>
    <row r="160" spans="1:16" s="41" customFormat="1">
      <c r="A160" s="40">
        <v>319</v>
      </c>
      <c r="B160" s="113" t="s">
        <v>83</v>
      </c>
      <c r="C160" s="267">
        <f>'[7]Sch C'!D168</f>
        <v>0</v>
      </c>
      <c r="D160" s="267">
        <f>'[7]Sch C'!F168</f>
        <v>0</v>
      </c>
      <c r="E160" s="253">
        <f t="shared" si="38"/>
        <v>0</v>
      </c>
      <c r="F160" s="177"/>
      <c r="G160" s="177">
        <f t="shared" si="40"/>
        <v>0</v>
      </c>
      <c r="H160" s="175">
        <f t="shared" si="41"/>
        <v>0</v>
      </c>
      <c r="J160" s="133"/>
      <c r="K160" s="133"/>
      <c r="M160" s="231">
        <f t="shared" si="39"/>
        <v>0</v>
      </c>
      <c r="N160" s="237">
        <f>SUMMARY!M160</f>
        <v>2.7094781518673439</v>
      </c>
    </row>
    <row r="161" spans="1:16" s="41" customFormat="1">
      <c r="A161" s="40">
        <v>391</v>
      </c>
      <c r="B161" s="113" t="s">
        <v>84</v>
      </c>
      <c r="C161" s="267">
        <f>'[7]Sch C'!D169</f>
        <v>0</v>
      </c>
      <c r="D161" s="267">
        <f>'[7]Sch C'!F169</f>
        <v>0</v>
      </c>
      <c r="E161" s="253">
        <f t="shared" si="38"/>
        <v>0</v>
      </c>
      <c r="F161" s="177"/>
      <c r="G161" s="177">
        <f t="shared" si="40"/>
        <v>0</v>
      </c>
      <c r="H161" s="175">
        <f t="shared" si="41"/>
        <v>0</v>
      </c>
      <c r="J161" s="133"/>
      <c r="K161" s="133"/>
      <c r="M161" s="231">
        <f t="shared" si="39"/>
        <v>0</v>
      </c>
      <c r="N161" s="237">
        <f>SUMMARY!M161</f>
        <v>2.2617960840952134E-3</v>
      </c>
    </row>
    <row r="162" spans="1:16" s="41" customFormat="1">
      <c r="A162" s="40">
        <v>392</v>
      </c>
      <c r="B162" s="113" t="s">
        <v>245</v>
      </c>
      <c r="C162" s="267">
        <f>'[7]Sch C'!D170</f>
        <v>0</v>
      </c>
      <c r="D162" s="267">
        <f>'[7]Sch C'!F170</f>
        <v>0</v>
      </c>
      <c r="E162" s="253">
        <f t="shared" si="38"/>
        <v>0</v>
      </c>
      <c r="F162" s="177"/>
      <c r="G162" s="177">
        <f t="shared" si="40"/>
        <v>0</v>
      </c>
      <c r="H162" s="175">
        <f t="shared" si="41"/>
        <v>0</v>
      </c>
      <c r="J162" s="133"/>
      <c r="K162" s="133"/>
      <c r="M162" s="231">
        <f t="shared" si="39"/>
        <v>0</v>
      </c>
      <c r="N162" s="237">
        <f>SUMMARY!M162</f>
        <v>0.21066164348098596</v>
      </c>
    </row>
    <row r="163" spans="1:16" s="41" customFormat="1">
      <c r="A163" s="40">
        <v>490</v>
      </c>
      <c r="B163" s="113" t="s">
        <v>301</v>
      </c>
      <c r="C163" s="267">
        <f>'[7]Sch C'!D171</f>
        <v>0</v>
      </c>
      <c r="D163" s="267">
        <f>'[7]Sch C'!F171</f>
        <v>0</v>
      </c>
      <c r="E163" s="253">
        <f t="shared" si="38"/>
        <v>0</v>
      </c>
      <c r="F163" s="177"/>
      <c r="G163" s="177">
        <f t="shared" si="40"/>
        <v>0</v>
      </c>
      <c r="H163" s="175">
        <f t="shared" si="41"/>
        <v>0</v>
      </c>
      <c r="J163" s="133"/>
      <c r="K163" s="133"/>
      <c r="M163" s="231">
        <f t="shared" si="39"/>
        <v>0</v>
      </c>
      <c r="N163" s="237">
        <f>SUMMARY!M163</f>
        <v>0.31220961127082963</v>
      </c>
    </row>
    <row r="164" spans="1:16" s="41" customFormat="1">
      <c r="A164" s="40"/>
      <c r="B164" s="199" t="s">
        <v>86</v>
      </c>
      <c r="C164" s="267">
        <f>SUM(C150:C163)</f>
        <v>1063919</v>
      </c>
      <c r="D164" s="267">
        <f>SUM(D150:D163)</f>
        <v>213119</v>
      </c>
      <c r="E164" s="177">
        <f>SUM(E150:E163)</f>
        <v>1277038</v>
      </c>
      <c r="F164" s="177">
        <f>SUM(F150:F163)</f>
        <v>0</v>
      </c>
      <c r="G164" s="177">
        <f>IF(ISERROR(E164+F164),"",(E164+F164))</f>
        <v>1277038</v>
      </c>
      <c r="H164" s="175">
        <f>IF(ISERROR(G164/$G$183),"",(G164/$G$183))</f>
        <v>0.45096557437602985</v>
      </c>
      <c r="J164" s="133"/>
      <c r="K164" s="133"/>
      <c r="M164" s="231">
        <f t="shared" si="39"/>
        <v>80.779176418495794</v>
      </c>
      <c r="N164" s="237">
        <f>SUMMARY!M164</f>
        <v>57.428919288397175</v>
      </c>
      <c r="O164" s="232">
        <f>M164/N164-1</f>
        <v>0.40659405434460716</v>
      </c>
      <c r="P164" s="172">
        <f>IF(O164&gt;=0.2,3.5,0)</f>
        <v>3.5</v>
      </c>
    </row>
    <row r="165" spans="1:16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6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6" s="41" customFormat="1">
      <c r="A167" s="201" t="s">
        <v>198</v>
      </c>
      <c r="B167" s="206" t="s">
        <v>278</v>
      </c>
      <c r="C167" s="267">
        <f>'[7]Sch C'!D186</f>
        <v>0</v>
      </c>
      <c r="D167" s="267">
        <f>'[7]Sch C'!F186</f>
        <v>0</v>
      </c>
      <c r="E167" s="253">
        <f t="shared" ref="E167:E180" si="4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56">
        <v>0</v>
      </c>
      <c r="K167" s="256">
        <v>0</v>
      </c>
      <c r="M167" s="231">
        <f t="shared" ref="M167:M181" si="43">IFERROR(G167/G$198,0)</f>
        <v>0</v>
      </c>
      <c r="N167" s="237">
        <f>SUMMARY!M167</f>
        <v>0</v>
      </c>
    </row>
    <row r="168" spans="1:16" s="41" customFormat="1">
      <c r="A168" s="201" t="s">
        <v>279</v>
      </c>
      <c r="B168" s="207" t="s">
        <v>341</v>
      </c>
      <c r="C168" s="267">
        <f>'[7]Sch C'!D187</f>
        <v>0</v>
      </c>
      <c r="D168" s="267">
        <f>'[7]Sch C'!F187</f>
        <v>0</v>
      </c>
      <c r="E168" s="253">
        <f t="shared" si="4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  <c r="M168" s="231">
        <f t="shared" si="43"/>
        <v>0</v>
      </c>
      <c r="N168" s="237">
        <f>SUMMARY!M168</f>
        <v>0</v>
      </c>
    </row>
    <row r="169" spans="1:16" s="41" customFormat="1">
      <c r="A169" s="201" t="s">
        <v>280</v>
      </c>
      <c r="B169" s="207" t="s">
        <v>281</v>
      </c>
      <c r="C169" s="267">
        <f>'[7]Sch C'!D188</f>
        <v>0</v>
      </c>
      <c r="D169" s="267">
        <f>'[7]Sch C'!F188</f>
        <v>0</v>
      </c>
      <c r="E169" s="253">
        <f t="shared" si="4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  <c r="M169" s="231">
        <f t="shared" si="43"/>
        <v>0</v>
      </c>
      <c r="N169" s="237">
        <f>SUMMARY!M169</f>
        <v>0</v>
      </c>
    </row>
    <row r="170" spans="1:16" s="41" customFormat="1">
      <c r="A170" s="201" t="s">
        <v>202</v>
      </c>
      <c r="B170" s="207" t="s">
        <v>282</v>
      </c>
      <c r="C170" s="267">
        <f>'[7]Sch C'!D189</f>
        <v>11805</v>
      </c>
      <c r="D170" s="267">
        <f>'[7]Sch C'!F189</f>
        <v>0</v>
      </c>
      <c r="E170" s="253">
        <f t="shared" si="42"/>
        <v>11805</v>
      </c>
      <c r="F170" s="177"/>
      <c r="G170" s="177">
        <f>IF(ISERROR(E170+F170),"",(E170+F170))</f>
        <v>11805</v>
      </c>
      <c r="H170" s="175">
        <f>IF(ISERROR(G170/$G$183),"",(G170/$G$183))</f>
        <v>4.1687472146553451E-3</v>
      </c>
      <c r="I170" s="209"/>
      <c r="J170" s="205"/>
      <c r="K170" s="40"/>
      <c r="M170" s="231">
        <f t="shared" si="43"/>
        <v>0.7467265481687646</v>
      </c>
      <c r="N170" s="237">
        <f>SUMMARY!M170</f>
        <v>0.44454739098642471</v>
      </c>
    </row>
    <row r="171" spans="1:16" s="41" customFormat="1">
      <c r="A171" s="201" t="s">
        <v>283</v>
      </c>
      <c r="B171" s="207" t="s">
        <v>284</v>
      </c>
      <c r="C171" s="267">
        <f>'[7]Sch C'!D190</f>
        <v>315</v>
      </c>
      <c r="D171" s="267">
        <f>'[7]Sch C'!F190</f>
        <v>0</v>
      </c>
      <c r="E171" s="253">
        <f t="shared" si="42"/>
        <v>315</v>
      </c>
      <c r="F171" s="177"/>
      <c r="G171" s="177">
        <f>IF(ISERROR(E171+F171),"",(E171+F171))</f>
        <v>315</v>
      </c>
      <c r="H171" s="175">
        <f>IF(ISERROR(G171/$G$183),"",(G171/$G$183))</f>
        <v>1.1123721919664833E-4</v>
      </c>
      <c r="I171" s="209"/>
      <c r="J171" s="205"/>
      <c r="K171" s="40"/>
      <c r="M171" s="231">
        <f t="shared" si="43"/>
        <v>1.9925358972737048E-2</v>
      </c>
      <c r="N171" s="237">
        <f>SUMMARY!M171</f>
        <v>4.7325130916209086E-3</v>
      </c>
    </row>
    <row r="172" spans="1:16" s="41" customFormat="1">
      <c r="A172" s="201" t="s">
        <v>285</v>
      </c>
      <c r="B172" s="207" t="s">
        <v>286</v>
      </c>
      <c r="C172" s="267">
        <f>'[7]Sch C'!D191</f>
        <v>0</v>
      </c>
      <c r="D172" s="267">
        <f>'[7]Sch C'!F191</f>
        <v>0</v>
      </c>
      <c r="E172" s="253">
        <f t="shared" si="42"/>
        <v>0</v>
      </c>
      <c r="F172" s="177"/>
      <c r="G172" s="177">
        <f t="shared" ref="G172:G181" si="44">IF(ISERROR(E172+F172),"",(E172+F172))</f>
        <v>0</v>
      </c>
      <c r="H172" s="175">
        <f t="shared" ref="H172:H180" si="45">IF(ISERROR(G172/$G$183),"",(G172/$G$183))</f>
        <v>0</v>
      </c>
      <c r="I172" s="209"/>
      <c r="J172" s="205"/>
      <c r="K172" s="40"/>
      <c r="M172" s="231">
        <f t="shared" si="43"/>
        <v>0</v>
      </c>
      <c r="N172" s="237">
        <f>SUMMARY!M172</f>
        <v>0.29515984721522032</v>
      </c>
    </row>
    <row r="173" spans="1:16" s="41" customFormat="1">
      <c r="A173" s="201" t="s">
        <v>287</v>
      </c>
      <c r="B173" s="207" t="s">
        <v>288</v>
      </c>
      <c r="C173" s="267">
        <f>'[7]Sch C'!D192</f>
        <v>0</v>
      </c>
      <c r="D173" s="267">
        <f>'[7]Sch C'!F192</f>
        <v>0</v>
      </c>
      <c r="E173" s="253">
        <f t="shared" si="42"/>
        <v>0</v>
      </c>
      <c r="F173" s="177"/>
      <c r="G173" s="177">
        <f t="shared" si="44"/>
        <v>0</v>
      </c>
      <c r="H173" s="175">
        <f t="shared" si="45"/>
        <v>0</v>
      </c>
      <c r="I173" s="209"/>
      <c r="J173" s="205"/>
      <c r="K173" s="40"/>
      <c r="M173" s="231">
        <f t="shared" si="43"/>
        <v>0</v>
      </c>
      <c r="N173" s="237">
        <f>SUMMARY!M173</f>
        <v>9.3414903328655319E-2</v>
      </c>
    </row>
    <row r="174" spans="1:16" s="41" customFormat="1">
      <c r="A174" s="201" t="s">
        <v>289</v>
      </c>
      <c r="B174" s="207" t="s">
        <v>290</v>
      </c>
      <c r="C174" s="267">
        <f>'[7]Sch C'!D193</f>
        <v>0</v>
      </c>
      <c r="D174" s="267">
        <f>'[7]Sch C'!F193</f>
        <v>0</v>
      </c>
      <c r="E174" s="253">
        <f t="shared" si="42"/>
        <v>0</v>
      </c>
      <c r="F174" s="177"/>
      <c r="G174" s="177">
        <f t="shared" si="44"/>
        <v>0</v>
      </c>
      <c r="H174" s="175">
        <f t="shared" si="45"/>
        <v>0</v>
      </c>
      <c r="I174" s="209"/>
      <c r="J174" s="205"/>
      <c r="K174" s="40"/>
      <c r="M174" s="231">
        <f t="shared" si="43"/>
        <v>0</v>
      </c>
      <c r="N174" s="237">
        <f>SUMMARY!M174</f>
        <v>0</v>
      </c>
    </row>
    <row r="175" spans="1:16" s="41" customFormat="1">
      <c r="A175" s="201" t="s">
        <v>291</v>
      </c>
      <c r="B175" s="207" t="s">
        <v>292</v>
      </c>
      <c r="C175" s="267">
        <f>'[7]Sch C'!D194</f>
        <v>0</v>
      </c>
      <c r="D175" s="267">
        <f>'[7]Sch C'!F194</f>
        <v>0</v>
      </c>
      <c r="E175" s="253">
        <f t="shared" si="42"/>
        <v>0</v>
      </c>
      <c r="F175" s="177"/>
      <c r="G175" s="177">
        <f t="shared" si="44"/>
        <v>0</v>
      </c>
      <c r="H175" s="175">
        <f t="shared" si="45"/>
        <v>0</v>
      </c>
      <c r="I175" s="209"/>
      <c r="J175" s="205"/>
      <c r="K175" s="40"/>
      <c r="M175" s="231">
        <f t="shared" si="43"/>
        <v>0</v>
      </c>
      <c r="N175" s="237">
        <f>SUMMARY!M175</f>
        <v>0</v>
      </c>
    </row>
    <row r="176" spans="1:16" s="41" customFormat="1">
      <c r="A176" s="201" t="s">
        <v>293</v>
      </c>
      <c r="B176" s="207" t="s">
        <v>294</v>
      </c>
      <c r="C176" s="267">
        <f>'[7]Sch C'!D195</f>
        <v>0</v>
      </c>
      <c r="D176" s="267">
        <f>'[7]Sch C'!F195</f>
        <v>0</v>
      </c>
      <c r="E176" s="253">
        <f t="shared" si="42"/>
        <v>0</v>
      </c>
      <c r="F176" s="177"/>
      <c r="G176" s="177">
        <f t="shared" si="44"/>
        <v>0</v>
      </c>
      <c r="H176" s="175">
        <f t="shared" si="45"/>
        <v>0</v>
      </c>
      <c r="I176" s="209"/>
      <c r="J176" s="205"/>
      <c r="K176" s="40"/>
      <c r="M176" s="231">
        <f t="shared" si="43"/>
        <v>0</v>
      </c>
      <c r="N176" s="237">
        <f>SUMMARY!M176</f>
        <v>0</v>
      </c>
    </row>
    <row r="177" spans="1:16" s="41" customFormat="1">
      <c r="A177" s="201" t="s">
        <v>295</v>
      </c>
      <c r="B177" s="207" t="s">
        <v>296</v>
      </c>
      <c r="C177" s="267">
        <f>'[7]Sch C'!D196</f>
        <v>0</v>
      </c>
      <c r="D177" s="267">
        <f>'[7]Sch C'!F196</f>
        <v>0</v>
      </c>
      <c r="E177" s="253">
        <f t="shared" si="42"/>
        <v>0</v>
      </c>
      <c r="F177" s="177"/>
      <c r="G177" s="177">
        <f t="shared" si="44"/>
        <v>0</v>
      </c>
      <c r="H177" s="175">
        <f t="shared" si="45"/>
        <v>0</v>
      </c>
      <c r="I177" s="209"/>
      <c r="J177" s="205"/>
      <c r="K177" s="40"/>
      <c r="M177" s="231">
        <f t="shared" si="43"/>
        <v>0</v>
      </c>
      <c r="N177" s="237">
        <f>SUMMARY!M177</f>
        <v>5.3138582698622483E-4</v>
      </c>
    </row>
    <row r="178" spans="1:16" s="41" customFormat="1">
      <c r="A178" s="201" t="s">
        <v>297</v>
      </c>
      <c r="B178" s="207" t="s">
        <v>298</v>
      </c>
      <c r="C178" s="267">
        <f>'[7]Sch C'!D197</f>
        <v>121</v>
      </c>
      <c r="D178" s="267">
        <f>'[7]Sch C'!F197</f>
        <v>0</v>
      </c>
      <c r="E178" s="253">
        <f t="shared" si="42"/>
        <v>121</v>
      </c>
      <c r="F178" s="177"/>
      <c r="G178" s="177">
        <f t="shared" si="44"/>
        <v>121</v>
      </c>
      <c r="H178" s="175">
        <f t="shared" si="45"/>
        <v>4.272921753268079E-5</v>
      </c>
      <c r="I178" s="209"/>
      <c r="J178" s="205"/>
      <c r="K178" s="40"/>
      <c r="M178" s="231">
        <f t="shared" si="43"/>
        <v>7.6538680498450251E-3</v>
      </c>
      <c r="N178" s="237">
        <f>SUMMARY!M178</f>
        <v>8.6647682113189725E-2</v>
      </c>
    </row>
    <row r="179" spans="1:16" s="41" customFormat="1">
      <c r="A179" s="201" t="s">
        <v>299</v>
      </c>
      <c r="B179" s="207" t="s">
        <v>300</v>
      </c>
      <c r="C179" s="267">
        <f>'[7]Sch C'!D198</f>
        <v>0</v>
      </c>
      <c r="D179" s="267">
        <f>'[7]Sch C'!F198</f>
        <v>0</v>
      </c>
      <c r="E179" s="253">
        <f t="shared" si="42"/>
        <v>0</v>
      </c>
      <c r="F179" s="177"/>
      <c r="G179" s="177">
        <f t="shared" si="44"/>
        <v>0</v>
      </c>
      <c r="H179" s="175">
        <f t="shared" si="45"/>
        <v>0</v>
      </c>
      <c r="I179" s="209"/>
      <c r="J179" s="205"/>
      <c r="K179" s="40"/>
      <c r="M179" s="231">
        <f t="shared" si="43"/>
        <v>0</v>
      </c>
      <c r="N179" s="237">
        <f>SUMMARY!M179</f>
        <v>0</v>
      </c>
    </row>
    <row r="180" spans="1:16" s="41" customFormat="1">
      <c r="A180" s="201" t="s">
        <v>242</v>
      </c>
      <c r="B180" s="210" t="s">
        <v>301</v>
      </c>
      <c r="C180" s="267">
        <f>'[7]Sch C'!D199</f>
        <v>1127</v>
      </c>
      <c r="D180" s="267">
        <f>'[7]Sch C'!F199</f>
        <v>0</v>
      </c>
      <c r="E180" s="253">
        <f t="shared" si="42"/>
        <v>1127</v>
      </c>
      <c r="F180" s="177"/>
      <c r="G180" s="177">
        <f t="shared" si="44"/>
        <v>1127</v>
      </c>
      <c r="H180" s="175">
        <f t="shared" si="45"/>
        <v>3.9798205090356404E-4</v>
      </c>
      <c r="I180" s="209"/>
      <c r="J180" s="205"/>
      <c r="K180" s="40"/>
      <c r="M180" s="231">
        <f t="shared" si="43"/>
        <v>7.1288506546903663E-2</v>
      </c>
      <c r="N180" s="237">
        <f>SUMMARY!M180</f>
        <v>1.2739634570054365E-2</v>
      </c>
    </row>
    <row r="181" spans="1:16" s="41" customFormat="1">
      <c r="A181" s="211"/>
      <c r="B181" s="207" t="s">
        <v>302</v>
      </c>
      <c r="C181" s="267">
        <f>SUM(C167:C180)</f>
        <v>13368</v>
      </c>
      <c r="D181" s="267">
        <f>SUM(D167:D180)</f>
        <v>0</v>
      </c>
      <c r="E181" s="212">
        <f>SUM(E167:E180)</f>
        <v>13368</v>
      </c>
      <c r="F181" s="212">
        <f>SUM(F167:F180)</f>
        <v>0</v>
      </c>
      <c r="G181" s="177">
        <f t="shared" si="44"/>
        <v>13368</v>
      </c>
      <c r="H181" s="175">
        <f>IF(ISERROR(G181/$G$183),"",(G181/$G$183))</f>
        <v>4.7206957022882376E-3</v>
      </c>
      <c r="I181" s="213"/>
      <c r="J181" s="205"/>
      <c r="K181" s="205"/>
      <c r="M181" s="231">
        <f t="shared" si="43"/>
        <v>0.84559428173825035</v>
      </c>
      <c r="N181" s="237">
        <f>SUMMARY!M181</f>
        <v>0.9377733571321516</v>
      </c>
      <c r="O181" s="232"/>
      <c r="P181" s="172"/>
    </row>
    <row r="182" spans="1:16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6" s="41" customFormat="1">
      <c r="A183" s="214"/>
      <c r="B183" s="215" t="s">
        <v>246</v>
      </c>
      <c r="C183" s="267">
        <f>SUM(C21:C181)/2</f>
        <v>2762760</v>
      </c>
      <c r="D183" s="267">
        <f>SUM(D21:D181)/2</f>
        <v>69026</v>
      </c>
      <c r="E183" s="252">
        <f>SUM(E21:E181)/2</f>
        <v>2831786</v>
      </c>
      <c r="F183" s="173">
        <f>SUM(F21:F181)/2</f>
        <v>0</v>
      </c>
      <c r="G183" s="173">
        <f>SUM(G21:G181)/2</f>
        <v>2831786</v>
      </c>
      <c r="H183" s="175">
        <f>IF(ISERROR(G183/$G$183),"",(G183/$G$183))</f>
        <v>1</v>
      </c>
      <c r="J183" s="255">
        <f>SUM(J21:J181)</f>
        <v>101908</v>
      </c>
      <c r="K183" s="255">
        <f>SUM(K21:K181)</f>
        <v>106490</v>
      </c>
      <c r="M183" s="231">
        <f>IFERROR(G183/G$198,0)</f>
        <v>179.12492883800365</v>
      </c>
      <c r="N183" s="237">
        <f>SUMMARY!M183</f>
        <v>172.52978830860349</v>
      </c>
      <c r="P183" s="172">
        <f>SUM(P57:P181)</f>
        <v>4.8</v>
      </c>
    </row>
    <row r="184" spans="1:16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6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6" s="41" customFormat="1" ht="13.5" thickBot="1">
      <c r="A186" s="40"/>
      <c r="B186" s="216" t="s">
        <v>146</v>
      </c>
      <c r="C186" s="306">
        <f>'[7]Sch C'!D204</f>
        <v>2762760</v>
      </c>
      <c r="D186" s="27"/>
      <c r="E186" s="27"/>
      <c r="F186" s="27"/>
      <c r="G186" s="27"/>
      <c r="J186" s="133"/>
      <c r="K186" s="133"/>
      <c r="M186" s="231"/>
      <c r="N186" s="237"/>
    </row>
    <row r="187" spans="1:16" s="41" customFormat="1" ht="13.5" thickTop="1">
      <c r="A187" s="40"/>
      <c r="B187" s="113" t="s">
        <v>180</v>
      </c>
      <c r="C187" s="267">
        <f>C183-C186</f>
        <v>0</v>
      </c>
      <c r="D187"/>
      <c r="E187" s="27"/>
      <c r="F187" s="27"/>
      <c r="G187" s="27"/>
      <c r="J187" s="133"/>
      <c r="K187" s="133"/>
    </row>
    <row r="188" spans="1:16" s="41" customFormat="1">
      <c r="A188" s="40"/>
      <c r="B188" s="217"/>
      <c r="C188" s="282"/>
      <c r="D188" s="282"/>
      <c r="E188" s="35"/>
      <c r="F188" s="35"/>
      <c r="G188" s="35"/>
      <c r="H188" s="172"/>
      <c r="J188" s="133"/>
      <c r="K188" s="133"/>
    </row>
    <row r="189" spans="1:16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6" s="41" customFormat="1">
      <c r="A190" s="40"/>
      <c r="B190" s="215" t="s">
        <v>247</v>
      </c>
      <c r="C190" s="267">
        <f>C17-C183</f>
        <v>442869</v>
      </c>
      <c r="D190" s="267">
        <f>D17-D183</f>
        <v>-69026</v>
      </c>
      <c r="E190" s="253">
        <f>E17-E183</f>
        <v>373843</v>
      </c>
      <c r="F190" s="174">
        <f>F17-F183</f>
        <v>0</v>
      </c>
      <c r="G190" s="174">
        <f>G17-G183</f>
        <v>373843</v>
      </c>
      <c r="J190" s="133"/>
      <c r="K190" s="133"/>
      <c r="M190" s="231">
        <f>IFERROR(G190/G$198,0)</f>
        <v>23.64747928395218</v>
      </c>
      <c r="N190" s="237">
        <f>SUMMARY!M190</f>
        <v>14.272084985398237</v>
      </c>
    </row>
    <row r="191" spans="1:16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6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74">
        <f>'[7]Sch D'!C9</f>
        <v>15809</v>
      </c>
      <c r="D194" s="284"/>
      <c r="E194" s="258">
        <f>C194+D194</f>
        <v>15809</v>
      </c>
      <c r="F194" s="218"/>
      <c r="G194" s="219">
        <f>E194+F194</f>
        <v>15809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74">
        <f>'[7]Sch D'!D9</f>
        <v>0</v>
      </c>
      <c r="D195" s="284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74">
        <f>'[7]Sch D'!E9</f>
        <v>0</v>
      </c>
      <c r="D196" s="284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74">
        <f>'[7]Sch D'!F9</f>
        <v>0</v>
      </c>
      <c r="D197" s="284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74">
        <f>SUM(C194:C197)</f>
        <v>15809</v>
      </c>
      <c r="D198" s="284"/>
      <c r="E198" s="259">
        <f>SUM(E194:E197)</f>
        <v>15809</v>
      </c>
      <c r="F198" s="223">
        <f>SUM(F194:F197)</f>
        <v>0</v>
      </c>
      <c r="G198" s="223">
        <f>SUM(G194:G197)</f>
        <v>15809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85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6"/>
      <c r="D200" s="35"/>
      <c r="E200" s="35"/>
      <c r="F200" s="35"/>
      <c r="G200" s="35"/>
      <c r="H200" s="41" t="s">
        <v>406</v>
      </c>
      <c r="I200" s="41"/>
      <c r="J200" s="133"/>
      <c r="K200" s="133"/>
    </row>
    <row r="201" spans="1:11">
      <c r="A201" s="40"/>
      <c r="B201" s="115" t="s">
        <v>250</v>
      </c>
      <c r="C201" s="268">
        <f>'[7]Sch D'!G22</f>
        <v>45</v>
      </c>
      <c r="D201" s="283"/>
      <c r="E201" s="258">
        <f>C201+D201</f>
        <v>45</v>
      </c>
      <c r="F201" s="218"/>
      <c r="G201" s="225">
        <f>E201+F201</f>
        <v>45</v>
      </c>
      <c r="H201" s="272" t="s">
        <v>405</v>
      </c>
      <c r="I201" s="41"/>
      <c r="J201" s="133"/>
      <c r="K201" s="133"/>
    </row>
    <row r="202" spans="1:11">
      <c r="A202" s="40"/>
      <c r="B202" s="115" t="s">
        <v>310</v>
      </c>
      <c r="C202" s="268">
        <f>'[7]Sch D'!G24</f>
        <v>45</v>
      </c>
      <c r="D202" s="283"/>
      <c r="E202" s="258">
        <f>C202+D202</f>
        <v>45</v>
      </c>
      <c r="F202" s="220"/>
      <c r="G202" s="225">
        <f>E202+F202</f>
        <v>45</v>
      </c>
      <c r="H202" s="272" t="s">
        <v>405</v>
      </c>
      <c r="I202" s="41"/>
      <c r="J202" s="133"/>
      <c r="K202" s="133"/>
    </row>
    <row r="203" spans="1:11">
      <c r="A203" s="40"/>
      <c r="B203" s="115" t="s">
        <v>90</v>
      </c>
      <c r="C203" s="268">
        <f>$C$4-$C$3+1</f>
        <v>365</v>
      </c>
      <c r="D203" s="35"/>
      <c r="E203" s="225">
        <f>C203</f>
        <v>365</v>
      </c>
      <c r="F203" s="295"/>
      <c r="G203" s="225">
        <f>C203</f>
        <v>365</v>
      </c>
      <c r="H203" s="41" t="s">
        <v>408</v>
      </c>
      <c r="I203" s="41"/>
      <c r="J203" s="133"/>
      <c r="K203" s="133"/>
    </row>
    <row r="204" spans="1:11">
      <c r="A204" s="40"/>
      <c r="B204" s="115"/>
      <c r="C204" s="286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74">
        <f>'[7]Sch D'!G28</f>
        <v>16425</v>
      </c>
      <c r="D205" s="275"/>
      <c r="E205" s="254">
        <f>E201*E203</f>
        <v>16425</v>
      </c>
      <c r="F205" s="254">
        <f>G201*F203</f>
        <v>0</v>
      </c>
      <c r="G205" s="218">
        <f>G201*G203</f>
        <v>16425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9">
        <f>'[7]Sch D'!G30</f>
        <v>0.96249619482496196</v>
      </c>
      <c r="D206" s="35"/>
      <c r="E206" s="260">
        <f>IFERROR(E198/E205,"0")</f>
        <v>0.96249619482496196</v>
      </c>
      <c r="F206" s="293" t="str">
        <f>IFERROR(F198/F205,"")</f>
        <v/>
      </c>
      <c r="G206" s="227">
        <f>G198/G205</f>
        <v>0.96249619482496196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9">
        <f>'[7]Sch D'!G32</f>
        <v>0.96249619482496196</v>
      </c>
      <c r="D207" s="35"/>
      <c r="E207" s="260">
        <f>IFERROR((E194+E195)/E205,"0")</f>
        <v>0.96249619482496196</v>
      </c>
      <c r="F207" s="293" t="str">
        <f>IFERROR(((F194+F195)/F205),"")</f>
        <v/>
      </c>
      <c r="G207" s="227">
        <f>(G194+G195)/G205</f>
        <v>0.96249619482496196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9">
        <f>'[7]Sch D'!G34</f>
        <v>1</v>
      </c>
      <c r="D208" s="35"/>
      <c r="E208" s="260">
        <f>IFERROR(E207/E206,"0")</f>
        <v>1</v>
      </c>
      <c r="F208" s="293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B212" s="277"/>
      <c r="F212" s="49" t="s">
        <v>307</v>
      </c>
      <c r="G212" s="228"/>
    </row>
    <row r="213" spans="1:11">
      <c r="B213" s="277"/>
      <c r="F213" s="49" t="s">
        <v>308</v>
      </c>
      <c r="G213" s="228"/>
    </row>
  </sheetData>
  <phoneticPr fontId="0" type="noConversion"/>
  <conditionalFormatting sqref="D2">
    <cfRule type="cellIs" dxfId="31" priority="4" stopIfTrue="1" operator="equal">
      <formula>0</formula>
    </cfRule>
  </conditionalFormatting>
  <conditionalFormatting sqref="D2">
    <cfRule type="cellIs" dxfId="30" priority="3" stopIfTrue="1" operator="equal">
      <formula>0</formula>
    </cfRule>
  </conditionalFormatting>
  <conditionalFormatting sqref="C2">
    <cfRule type="cellIs" dxfId="29" priority="2" stopIfTrue="1" operator="equal">
      <formula>0</formula>
    </cfRule>
  </conditionalFormatting>
  <conditionalFormatting sqref="C2">
    <cfRule type="cellIs" dxfId="28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FFFF00"/>
    <pageSetUpPr fitToPage="1"/>
  </sheetPr>
  <dimension ref="A1:P213"/>
  <sheetViews>
    <sheetView showGridLines="0" topLeftCell="A173" zoomScale="90" zoomScaleNormal="90" workbookViewId="0">
      <selection activeCell="G184" sqref="G184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4" width="11.69921875" style="50"/>
    <col min="15" max="15" width="14.296875" style="50" bestFit="1" customWidth="1"/>
    <col min="16" max="16" width="20.296875" style="50" bestFit="1" customWidth="1"/>
    <col min="17" max="16384" width="11.69921875" style="50"/>
  </cols>
  <sheetData>
    <row r="1" spans="1:16" ht="22.5">
      <c r="B1" s="153" t="s">
        <v>333</v>
      </c>
      <c r="C1" s="277"/>
    </row>
    <row r="2" spans="1:16" ht="23" customHeight="1">
      <c r="A2" s="154" t="s">
        <v>401</v>
      </c>
      <c r="B2" s="155" t="s">
        <v>184</v>
      </c>
      <c r="C2" s="262" t="s">
        <v>362</v>
      </c>
      <c r="D2" s="262"/>
      <c r="E2" s="24"/>
    </row>
    <row r="3" spans="1:16">
      <c r="A3" s="23"/>
      <c r="B3" s="50" t="s">
        <v>185</v>
      </c>
      <c r="C3" s="266">
        <f>'[8]Sch A pg 1'!C39</f>
        <v>42917</v>
      </c>
      <c r="D3"/>
      <c r="E3" s="157"/>
    </row>
    <row r="4" spans="1:16">
      <c r="A4" s="23"/>
      <c r="B4" s="158" t="s">
        <v>186</v>
      </c>
      <c r="C4" s="159">
        <f>'[8]Sch A pg 1'!G39</f>
        <v>43281</v>
      </c>
      <c r="D4"/>
      <c r="E4" s="276"/>
      <c r="G4" s="161"/>
    </row>
    <row r="5" spans="1:16">
      <c r="A5" s="23"/>
      <c r="B5" s="158"/>
      <c r="C5" s="162"/>
      <c r="D5" s="24"/>
      <c r="E5" s="157"/>
      <c r="G5" s="161"/>
    </row>
    <row r="6" spans="1:16">
      <c r="A6" s="23"/>
      <c r="B6" s="158"/>
      <c r="C6" s="162"/>
      <c r="D6" s="24"/>
    </row>
    <row r="7" spans="1:16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51">
        <v>7</v>
      </c>
      <c r="K7" s="51">
        <v>8</v>
      </c>
      <c r="M7" s="157">
        <v>9</v>
      </c>
      <c r="N7" s="157">
        <v>10</v>
      </c>
      <c r="O7" s="157">
        <v>11</v>
      </c>
      <c r="P7" s="157">
        <v>12</v>
      </c>
    </row>
    <row r="8" spans="1:16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  <c r="M8" s="167" t="s">
        <v>352</v>
      </c>
      <c r="N8" s="167" t="s">
        <v>353</v>
      </c>
      <c r="O8" s="167" t="s">
        <v>354</v>
      </c>
      <c r="P8" s="167" t="s">
        <v>355</v>
      </c>
    </row>
    <row r="9" spans="1:16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  <c r="M9" s="233" t="s">
        <v>356</v>
      </c>
      <c r="N9" s="233" t="s">
        <v>352</v>
      </c>
      <c r="O9" s="233" t="s">
        <v>357</v>
      </c>
      <c r="P9" s="233" t="s">
        <v>358</v>
      </c>
    </row>
    <row r="10" spans="1:16">
      <c r="A10" s="23"/>
      <c r="C10" s="162"/>
      <c r="D10" s="24"/>
      <c r="F10" s="24"/>
      <c r="G10" s="24"/>
    </row>
    <row r="11" spans="1:16" s="41" customFormat="1">
      <c r="A11" s="40" t="s">
        <v>335</v>
      </c>
      <c r="B11" s="171" t="s">
        <v>190</v>
      </c>
      <c r="C11" s="27"/>
      <c r="D11" s="27"/>
      <c r="E11" s="27"/>
      <c r="F11" s="27"/>
      <c r="G11" s="27"/>
      <c r="H11" s="172"/>
      <c r="J11" s="133"/>
      <c r="K11" s="133"/>
    </row>
    <row r="12" spans="1:16" s="41" customFormat="1">
      <c r="A12" s="127" t="s">
        <v>62</v>
      </c>
      <c r="B12" s="113" t="s">
        <v>191</v>
      </c>
      <c r="C12" s="267">
        <f>'[8]Sch B'!E10</f>
        <v>937884</v>
      </c>
      <c r="D12" s="267">
        <f>'[8]Sch B'!G10</f>
        <v>0</v>
      </c>
      <c r="E12" s="253">
        <f>SUM(C12:D12)</f>
        <v>937884</v>
      </c>
      <c r="F12" s="174">
        <v>97046</v>
      </c>
      <c r="G12" s="174">
        <f>IF(ISERROR(E12+F12)," ",(E12+F12))</f>
        <v>1034930</v>
      </c>
      <c r="H12" s="175">
        <f t="shared" ref="H12:H17" si="0">IF(ISERROR(G12/$G$17),"",(G12/$G$17))</f>
        <v>0.99945919323218957</v>
      </c>
      <c r="J12" s="240" t="s">
        <v>346</v>
      </c>
      <c r="K12" s="241">
        <f>G17</f>
        <v>1035490</v>
      </c>
      <c r="M12" s="231">
        <f>IFERROR(G12/G$194,0)</f>
        <v>190.06978879706153</v>
      </c>
      <c r="N12" s="235">
        <f>SUMMARY!M12</f>
        <v>184.6118644900132</v>
      </c>
    </row>
    <row r="13" spans="1:16" s="41" customFormat="1">
      <c r="A13" s="127" t="s">
        <v>64</v>
      </c>
      <c r="B13" s="113" t="s">
        <v>192</v>
      </c>
      <c r="C13" s="267">
        <f>'[8]Sch B'!E15</f>
        <v>0</v>
      </c>
      <c r="D13" s="267">
        <f>'[8]Sch B'!G15</f>
        <v>0</v>
      </c>
      <c r="E13" s="253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42" t="s">
        <v>347</v>
      </c>
      <c r="K13" s="243">
        <f>G183</f>
        <v>1092094</v>
      </c>
      <c r="M13" s="231">
        <f>IFERROR(G13/G$195,0)</f>
        <v>0</v>
      </c>
      <c r="N13" s="235">
        <f>SUMMARY!M13</f>
        <v>273.59202306583376</v>
      </c>
    </row>
    <row r="14" spans="1:16" s="41" customFormat="1">
      <c r="A14" s="127" t="s">
        <v>66</v>
      </c>
      <c r="B14" s="113" t="s">
        <v>193</v>
      </c>
      <c r="C14" s="267">
        <f>'[8]Sch B'!E20</f>
        <v>0</v>
      </c>
      <c r="D14" s="267">
        <f>'[8]Sch B'!G20</f>
        <v>0</v>
      </c>
      <c r="E14" s="253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42" t="s">
        <v>348</v>
      </c>
      <c r="K14" s="243">
        <f>G198</f>
        <v>5445</v>
      </c>
      <c r="M14" s="231">
        <f>IFERROR(G14/G$196,0)</f>
        <v>0</v>
      </c>
      <c r="N14" s="235">
        <f>SUMMARY!M14</f>
        <v>185.53</v>
      </c>
    </row>
    <row r="15" spans="1:16" s="41" customFormat="1">
      <c r="A15" s="127" t="s">
        <v>68</v>
      </c>
      <c r="B15" s="179" t="s">
        <v>194</v>
      </c>
      <c r="C15" s="267">
        <f>'[8]Sch B'!E25</f>
        <v>0</v>
      </c>
      <c r="D15" s="267">
        <f>'[8]Sch B'!G25</f>
        <v>0</v>
      </c>
      <c r="E15" s="253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42" t="s">
        <v>349</v>
      </c>
      <c r="K15" s="243">
        <f>G201</f>
        <v>15</v>
      </c>
      <c r="M15" s="231">
        <f>IFERROR(G15/G$197,0)</f>
        <v>0</v>
      </c>
      <c r="N15" s="235">
        <f>SUMMARY!M15</f>
        <v>261.3311004784689</v>
      </c>
    </row>
    <row r="16" spans="1:16" s="41" customFormat="1">
      <c r="A16" s="127" t="s">
        <v>145</v>
      </c>
      <c r="B16" s="115" t="s">
        <v>195</v>
      </c>
      <c r="C16" s="267">
        <f>'[8]Sch B'!E40</f>
        <v>-8001</v>
      </c>
      <c r="D16" s="267">
        <f>'[8]Sch B'!G40</f>
        <v>0</v>
      </c>
      <c r="E16" s="253">
        <f t="shared" si="1"/>
        <v>-8001</v>
      </c>
      <c r="F16" s="329">
        <v>8561</v>
      </c>
      <c r="G16" s="177">
        <f>IF(ISERROR(E16+F16),"",(E16+F16))</f>
        <v>560</v>
      </c>
      <c r="H16" s="178">
        <f t="shared" si="0"/>
        <v>5.4080676781040858E-4</v>
      </c>
      <c r="I16" s="272"/>
      <c r="J16" s="242" t="s">
        <v>350</v>
      </c>
      <c r="K16" s="243">
        <f>G205</f>
        <v>5475</v>
      </c>
      <c r="M16" s="238" t="s">
        <v>196</v>
      </c>
      <c r="N16" s="236" t="str">
        <f>SUMMARY!M16</f>
        <v>n/a</v>
      </c>
    </row>
    <row r="17" spans="1:14" s="41" customFormat="1">
      <c r="A17" s="40"/>
      <c r="B17" s="179" t="s">
        <v>91</v>
      </c>
      <c r="C17" s="267">
        <f>SUM(C12:C16)</f>
        <v>929883</v>
      </c>
      <c r="D17" s="267">
        <f>SUM(D12:D16)</f>
        <v>0</v>
      </c>
      <c r="E17" s="177">
        <f>SUM(E12:E16)</f>
        <v>929883</v>
      </c>
      <c r="F17" s="177">
        <f>SUM(F12:F16)</f>
        <v>105607</v>
      </c>
      <c r="G17" s="177">
        <f>IF(ISERROR(E17+F17),"",(E17+F17))</f>
        <v>1035490</v>
      </c>
      <c r="H17" s="178">
        <f t="shared" si="0"/>
        <v>1</v>
      </c>
      <c r="J17" s="242"/>
      <c r="K17" s="243"/>
      <c r="M17" s="231">
        <f>IFERROR(G17/G$198,0)</f>
        <v>190.17263544536272</v>
      </c>
      <c r="N17" s="235">
        <f>SUMMARY!M17</f>
        <v>186.80187329400172</v>
      </c>
    </row>
    <row r="18" spans="1:14" s="41" customFormat="1">
      <c r="A18" s="40"/>
      <c r="B18" s="179"/>
      <c r="C18" s="27"/>
      <c r="D18" s="27"/>
      <c r="E18" s="27"/>
      <c r="F18" s="27"/>
      <c r="G18" s="27"/>
      <c r="H18" s="180"/>
      <c r="J18" s="242" t="s">
        <v>188</v>
      </c>
      <c r="K18" s="243">
        <f>J183</f>
        <v>31737</v>
      </c>
    </row>
    <row r="19" spans="1:14">
      <c r="A19" s="30" t="s">
        <v>336</v>
      </c>
      <c r="B19" s="181" t="s">
        <v>157</v>
      </c>
      <c r="C19" s="162"/>
      <c r="D19" s="24"/>
      <c r="F19" s="24"/>
      <c r="G19" s="24"/>
      <c r="J19" s="244" t="s">
        <v>309</v>
      </c>
      <c r="K19" s="245">
        <f>K183</f>
        <v>32897</v>
      </c>
    </row>
    <row r="20" spans="1:14">
      <c r="A20" s="182" t="s">
        <v>197</v>
      </c>
      <c r="B20" s="158" t="s">
        <v>19</v>
      </c>
    </row>
    <row r="21" spans="1:14" s="41" customFormat="1">
      <c r="A21" s="127" t="s">
        <v>198</v>
      </c>
      <c r="B21" s="113" t="s">
        <v>20</v>
      </c>
      <c r="C21" s="267">
        <f>'[8]Sch C'!D10</f>
        <v>28462</v>
      </c>
      <c r="D21" s="267">
        <f>'[8]Sch C'!F10</f>
        <v>98</v>
      </c>
      <c r="E21" s="253">
        <f t="shared" ref="E21:E56" si="2">SUM(C21:D21)</f>
        <v>28560</v>
      </c>
      <c r="F21" s="174"/>
      <c r="G21" s="174">
        <f t="shared" ref="G21:G57" si="3">IF(ISERROR(E21+F21),"",(E21+F21))</f>
        <v>28560</v>
      </c>
      <c r="H21" s="175">
        <f>IF(ISERROR(G21/$G$183),"",(G21/$G$183))</f>
        <v>2.6151595009220818E-2</v>
      </c>
      <c r="J21" s="255">
        <v>693</v>
      </c>
      <c r="K21" s="255">
        <v>693</v>
      </c>
      <c r="M21" s="231">
        <f>IFERROR(G21/G$198,0)</f>
        <v>5.2451790633608812</v>
      </c>
      <c r="N21" s="237">
        <f>SUMMARY!M21</f>
        <v>4.89361837414104</v>
      </c>
    </row>
    <row r="22" spans="1:14" s="41" customFormat="1">
      <c r="A22" s="127" t="s">
        <v>199</v>
      </c>
      <c r="B22" s="113" t="s">
        <v>200</v>
      </c>
      <c r="C22" s="267">
        <f>'[8]Sch C'!D11</f>
        <v>0</v>
      </c>
      <c r="D22" s="267">
        <f>'[8]Sch C'!F11</f>
        <v>0</v>
      </c>
      <c r="E22" s="253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  <c r="M22" s="231">
        <f t="shared" ref="M22:M57" si="5">IFERROR(G22/G$198,0)</f>
        <v>0</v>
      </c>
      <c r="N22" s="237">
        <f>SUMMARY!M22</f>
        <v>0.49748613628002669</v>
      </c>
    </row>
    <row r="23" spans="1:14" s="41" customFormat="1">
      <c r="A23" s="127" t="s">
        <v>201</v>
      </c>
      <c r="B23" s="113" t="s">
        <v>22</v>
      </c>
      <c r="C23" s="267">
        <f>'[8]Sch C'!D12</f>
        <v>34300</v>
      </c>
      <c r="D23" s="267">
        <f>'[8]Sch C'!F12</f>
        <v>8324</v>
      </c>
      <c r="E23" s="253">
        <f t="shared" si="2"/>
        <v>42624</v>
      </c>
      <c r="F23" s="177"/>
      <c r="G23" s="177">
        <f t="shared" si="3"/>
        <v>42624</v>
      </c>
      <c r="H23" s="175">
        <f t="shared" si="4"/>
        <v>3.9029607341492585E-2</v>
      </c>
      <c r="J23" s="183">
        <v>2629</v>
      </c>
      <c r="K23" s="183">
        <v>2629</v>
      </c>
      <c r="M23" s="231">
        <f t="shared" si="5"/>
        <v>7.8280991735537189</v>
      </c>
      <c r="N23" s="237">
        <f>SUMMARY!M23</f>
        <v>3.2351822835056927</v>
      </c>
    </row>
    <row r="24" spans="1:14" s="41" customFormat="1">
      <c r="A24" s="127" t="s">
        <v>202</v>
      </c>
      <c r="B24" s="113" t="s">
        <v>23</v>
      </c>
      <c r="C24" s="267">
        <f>'[8]Sch C'!D13</f>
        <v>104503</v>
      </c>
      <c r="D24" s="267">
        <f>'[8]Sch C'!F13</f>
        <v>-70379</v>
      </c>
      <c r="E24" s="253">
        <f t="shared" si="2"/>
        <v>34124</v>
      </c>
      <c r="F24" s="177"/>
      <c r="G24" s="177">
        <f t="shared" si="3"/>
        <v>34124</v>
      </c>
      <c r="H24" s="175">
        <f t="shared" si="4"/>
        <v>3.1246394541129242E-2</v>
      </c>
      <c r="J24" s="133"/>
      <c r="K24" s="133"/>
      <c r="M24" s="231">
        <f t="shared" si="5"/>
        <v>6.2670339761248854</v>
      </c>
      <c r="N24" s="237">
        <f>SUMMARY!M24</f>
        <v>2.430674269571576</v>
      </c>
    </row>
    <row r="25" spans="1:14" s="41" customFormat="1">
      <c r="A25" s="127" t="s">
        <v>164</v>
      </c>
      <c r="B25" s="113" t="s">
        <v>163</v>
      </c>
      <c r="C25" s="267">
        <f>'[8]Sch C'!D14</f>
        <v>0</v>
      </c>
      <c r="D25" s="267">
        <f>'[8]Sch C'!F14</f>
        <v>0</v>
      </c>
      <c r="E25" s="253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  <c r="M25" s="231">
        <f t="shared" si="5"/>
        <v>0</v>
      </c>
      <c r="N25" s="237">
        <f>SUMMARY!M25</f>
        <v>8.9708827817366776E-2</v>
      </c>
    </row>
    <row r="26" spans="1:14" s="41" customFormat="1">
      <c r="A26" s="127" t="s">
        <v>203</v>
      </c>
      <c r="B26" s="113" t="s">
        <v>24</v>
      </c>
      <c r="C26" s="267">
        <f>'[8]Sch C'!D15</f>
        <v>0</v>
      </c>
      <c r="D26" s="267">
        <f>'[8]Sch C'!F15</f>
        <v>0</v>
      </c>
      <c r="E26" s="253">
        <f t="shared" si="2"/>
        <v>0</v>
      </c>
      <c r="F26" s="177"/>
      <c r="G26" s="177">
        <f t="shared" si="3"/>
        <v>0</v>
      </c>
      <c r="H26" s="175">
        <f t="shared" si="4"/>
        <v>0</v>
      </c>
      <c r="J26" s="133"/>
      <c r="K26" s="133"/>
      <c r="M26" s="231">
        <f t="shared" si="5"/>
        <v>0</v>
      </c>
      <c r="N26" s="237">
        <f>SUMMARY!M26</f>
        <v>1.9962086756684334</v>
      </c>
    </row>
    <row r="27" spans="1:14" s="41" customFormat="1">
      <c r="A27" s="127" t="s">
        <v>204</v>
      </c>
      <c r="B27" s="113" t="s">
        <v>165</v>
      </c>
      <c r="C27" s="267">
        <f>'[8]Sch C'!D16</f>
        <v>0</v>
      </c>
      <c r="D27" s="267">
        <f>'[8]Sch C'!F16</f>
        <v>0</v>
      </c>
      <c r="E27" s="253">
        <f t="shared" si="2"/>
        <v>0</v>
      </c>
      <c r="F27" s="177"/>
      <c r="G27" s="177">
        <f t="shared" si="3"/>
        <v>0</v>
      </c>
      <c r="H27" s="175">
        <f t="shared" si="4"/>
        <v>0</v>
      </c>
      <c r="J27" s="133"/>
      <c r="K27" s="133"/>
      <c r="M27" s="231">
        <f t="shared" si="5"/>
        <v>0</v>
      </c>
      <c r="N27" s="237">
        <f>SUMMARY!M27</f>
        <v>6.3970053910681761</v>
      </c>
    </row>
    <row r="28" spans="1:14" s="41" customFormat="1">
      <c r="A28" s="127" t="s">
        <v>205</v>
      </c>
      <c r="B28" s="113" t="s">
        <v>25</v>
      </c>
      <c r="C28" s="267">
        <f>'[8]Sch C'!D17</f>
        <v>240</v>
      </c>
      <c r="D28" s="267">
        <f>'[8]Sch C'!F17</f>
        <v>129</v>
      </c>
      <c r="E28" s="253">
        <f t="shared" si="2"/>
        <v>369</v>
      </c>
      <c r="F28" s="177"/>
      <c r="G28" s="177">
        <f t="shared" si="3"/>
        <v>369</v>
      </c>
      <c r="H28" s="175">
        <f t="shared" si="4"/>
        <v>3.3788300274518492E-4</v>
      </c>
      <c r="J28" s="133"/>
      <c r="K28" s="133"/>
      <c r="M28" s="231">
        <f t="shared" si="5"/>
        <v>6.7768595041322308E-2</v>
      </c>
      <c r="N28" s="237">
        <f>SUMMARY!M28</f>
        <v>0.11687604176601765</v>
      </c>
    </row>
    <row r="29" spans="1:14" s="41" customFormat="1">
      <c r="A29" s="127" t="s">
        <v>206</v>
      </c>
      <c r="B29" s="113" t="s">
        <v>26</v>
      </c>
      <c r="C29" s="267">
        <f>'[8]Sch C'!D18</f>
        <v>3607</v>
      </c>
      <c r="D29" s="267">
        <f>'[8]Sch C'!F18</f>
        <v>1313</v>
      </c>
      <c r="E29" s="253">
        <f t="shared" si="2"/>
        <v>4920</v>
      </c>
      <c r="F29" s="177"/>
      <c r="G29" s="177">
        <f t="shared" si="3"/>
        <v>4920</v>
      </c>
      <c r="H29" s="175">
        <f t="shared" si="4"/>
        <v>4.5051067032691322E-3</v>
      </c>
      <c r="J29" s="133"/>
      <c r="K29" s="133"/>
      <c r="M29" s="231">
        <f t="shared" si="5"/>
        <v>0.90358126721763088</v>
      </c>
      <c r="N29" s="237">
        <f>SUMMARY!M29</f>
        <v>0.78350101508318237</v>
      </c>
    </row>
    <row r="30" spans="1:14" s="41" customFormat="1">
      <c r="A30" s="127" t="s">
        <v>207</v>
      </c>
      <c r="B30" s="113" t="s">
        <v>208</v>
      </c>
      <c r="C30" s="267">
        <f>'[8]Sch C'!D19</f>
        <v>2151</v>
      </c>
      <c r="D30" s="267">
        <f>'[8]Sch C'!F19</f>
        <v>256</v>
      </c>
      <c r="E30" s="253">
        <f t="shared" si="2"/>
        <v>2407</v>
      </c>
      <c r="F30" s="177"/>
      <c r="G30" s="177">
        <f t="shared" si="3"/>
        <v>2407</v>
      </c>
      <c r="H30" s="175">
        <f t="shared" si="4"/>
        <v>2.2040227306440656E-3</v>
      </c>
      <c r="J30" s="133"/>
      <c r="K30" s="133"/>
      <c r="M30" s="231">
        <f t="shared" si="5"/>
        <v>0.44205693296602389</v>
      </c>
      <c r="N30" s="237">
        <f>SUMMARY!M30</f>
        <v>0.40083114193451697</v>
      </c>
    </row>
    <row r="31" spans="1:14" s="41" customFormat="1">
      <c r="A31" s="127" t="s">
        <v>209</v>
      </c>
      <c r="B31" s="113" t="s">
        <v>210</v>
      </c>
      <c r="C31" s="267">
        <f>'[8]Sch C'!D20</f>
        <v>915</v>
      </c>
      <c r="D31" s="267">
        <f>'[8]Sch C'!F20</f>
        <v>819</v>
      </c>
      <c r="E31" s="253">
        <f t="shared" si="2"/>
        <v>1734</v>
      </c>
      <c r="F31" s="177"/>
      <c r="G31" s="177">
        <f t="shared" si="3"/>
        <v>1734</v>
      </c>
      <c r="H31" s="175">
        <f t="shared" si="4"/>
        <v>1.5877754112741211E-3</v>
      </c>
      <c r="J31" s="133"/>
      <c r="K31" s="133"/>
      <c r="M31" s="231">
        <f t="shared" si="5"/>
        <v>0.31845730027548208</v>
      </c>
      <c r="N31" s="237">
        <f>SUMMARY!M31</f>
        <v>0.43509517256414104</v>
      </c>
    </row>
    <row r="32" spans="1:14" s="41" customFormat="1">
      <c r="A32" s="127" t="s">
        <v>211</v>
      </c>
      <c r="B32" s="113" t="s">
        <v>29</v>
      </c>
      <c r="C32" s="267">
        <f>'[8]Sch C'!D21</f>
        <v>0</v>
      </c>
      <c r="D32" s="267">
        <f>'[8]Sch C'!F21</f>
        <v>2701</v>
      </c>
      <c r="E32" s="253">
        <f t="shared" si="2"/>
        <v>2701</v>
      </c>
      <c r="F32" s="177"/>
      <c r="G32" s="177">
        <f t="shared" si="3"/>
        <v>2701</v>
      </c>
      <c r="H32" s="175">
        <f t="shared" si="4"/>
        <v>2.4732303263272208E-3</v>
      </c>
      <c r="J32" s="133"/>
      <c r="K32" s="133"/>
      <c r="M32" s="231">
        <f t="shared" si="5"/>
        <v>0.49605142332415059</v>
      </c>
      <c r="N32" s="237">
        <f>SUMMARY!M32</f>
        <v>0.49005045894476768</v>
      </c>
    </row>
    <row r="33" spans="1:14" s="41" customFormat="1">
      <c r="A33" s="40">
        <v>130</v>
      </c>
      <c r="B33" s="113" t="s">
        <v>166</v>
      </c>
      <c r="C33" s="267">
        <f>'[8]Sch C'!D22</f>
        <v>0</v>
      </c>
      <c r="D33" s="267">
        <f>'[8]Sch C'!F22</f>
        <v>0</v>
      </c>
      <c r="E33" s="253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  <c r="M33" s="231">
        <f t="shared" si="5"/>
        <v>0</v>
      </c>
      <c r="N33" s="237">
        <f>SUMMARY!M33</f>
        <v>0</v>
      </c>
    </row>
    <row r="34" spans="1:14" s="41" customFormat="1">
      <c r="A34" s="40">
        <v>140</v>
      </c>
      <c r="B34" s="113" t="s">
        <v>212</v>
      </c>
      <c r="C34" s="267">
        <f>'[8]Sch C'!D23</f>
        <v>0</v>
      </c>
      <c r="D34" s="267">
        <f>'[8]Sch C'!F23</f>
        <v>3477</v>
      </c>
      <c r="E34" s="253">
        <f t="shared" si="2"/>
        <v>3477</v>
      </c>
      <c r="F34" s="177"/>
      <c r="G34" s="177">
        <f t="shared" si="3"/>
        <v>3477</v>
      </c>
      <c r="H34" s="175">
        <f t="shared" si="4"/>
        <v>3.1837918713956857E-3</v>
      </c>
      <c r="J34" s="133"/>
      <c r="K34" s="133"/>
      <c r="M34" s="231">
        <f t="shared" si="5"/>
        <v>0.63856749311294769</v>
      </c>
      <c r="N34" s="237">
        <f>SUMMARY!M34</f>
        <v>0.62292362123544942</v>
      </c>
    </row>
    <row r="35" spans="1:14" s="41" customFormat="1">
      <c r="A35" s="40">
        <v>150</v>
      </c>
      <c r="B35" s="113" t="s">
        <v>31</v>
      </c>
      <c r="C35" s="267">
        <f>'[8]Sch C'!D24</f>
        <v>2046</v>
      </c>
      <c r="D35" s="267">
        <f>'[8]Sch C'!F24</f>
        <v>2707</v>
      </c>
      <c r="E35" s="253">
        <f t="shared" si="2"/>
        <v>4753</v>
      </c>
      <c r="F35" s="177">
        <v>-145</v>
      </c>
      <c r="G35" s="177">
        <f t="shared" si="3"/>
        <v>4608</v>
      </c>
      <c r="H35" s="175">
        <f t="shared" si="4"/>
        <v>4.2194170098910902E-3</v>
      </c>
      <c r="J35" s="133"/>
      <c r="K35" s="133"/>
      <c r="M35" s="231">
        <f t="shared" si="5"/>
        <v>0.84628099173553717</v>
      </c>
      <c r="N35" s="237">
        <f>SUMMARY!M35</f>
        <v>0.42186212127405426</v>
      </c>
    </row>
    <row r="36" spans="1:14" s="41" customFormat="1">
      <c r="A36" s="40">
        <v>160</v>
      </c>
      <c r="B36" s="113" t="s">
        <v>32</v>
      </c>
      <c r="C36" s="267">
        <f>'[8]Sch C'!D25</f>
        <v>0</v>
      </c>
      <c r="D36" s="267">
        <f>'[8]Sch C'!F25</f>
        <v>0</v>
      </c>
      <c r="E36" s="253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  <c r="M36" s="231">
        <f t="shared" si="5"/>
        <v>0</v>
      </c>
      <c r="N36" s="237">
        <f>SUMMARY!M36</f>
        <v>0.28779311378469336</v>
      </c>
    </row>
    <row r="37" spans="1:14" s="41" customFormat="1">
      <c r="A37" s="40">
        <v>170</v>
      </c>
      <c r="B37" s="113" t="s">
        <v>33</v>
      </c>
      <c r="C37" s="267">
        <f>'[8]Sch C'!D26</f>
        <v>49065</v>
      </c>
      <c r="D37" s="267">
        <f>'[8]Sch C'!F26</f>
        <v>0</v>
      </c>
      <c r="E37" s="253">
        <f t="shared" si="2"/>
        <v>49065</v>
      </c>
      <c r="F37" s="177"/>
      <c r="G37" s="177">
        <f t="shared" si="3"/>
        <v>49065</v>
      </c>
      <c r="H37" s="175">
        <f t="shared" si="4"/>
        <v>4.4927451299979673E-2</v>
      </c>
      <c r="J37" s="133"/>
      <c r="K37" s="133"/>
      <c r="M37" s="231">
        <f t="shared" si="5"/>
        <v>9.0110192837465561</v>
      </c>
      <c r="N37" s="237">
        <f>SUMMARY!M37</f>
        <v>7.4287387080511769</v>
      </c>
    </row>
    <row r="38" spans="1:14" s="41" customFormat="1">
      <c r="A38" s="40">
        <v>180</v>
      </c>
      <c r="B38" s="113" t="s">
        <v>213</v>
      </c>
      <c r="C38" s="267">
        <f>'[8]Sch C'!D27</f>
        <v>173</v>
      </c>
      <c r="D38" s="267">
        <f>'[8]Sch C'!F27</f>
        <v>508</v>
      </c>
      <c r="E38" s="253">
        <f t="shared" si="2"/>
        <v>681</v>
      </c>
      <c r="F38" s="177"/>
      <c r="G38" s="177">
        <f t="shared" si="3"/>
        <v>681</v>
      </c>
      <c r="H38" s="175">
        <f t="shared" si="4"/>
        <v>6.235726961232275E-4</v>
      </c>
      <c r="J38" s="133"/>
      <c r="K38" s="133"/>
      <c r="M38" s="231">
        <f t="shared" si="5"/>
        <v>0.12506887052341598</v>
      </c>
      <c r="N38" s="237">
        <f>SUMMARY!M38</f>
        <v>3.4646492172278012E-2</v>
      </c>
    </row>
    <row r="39" spans="1:14" s="41" customFormat="1">
      <c r="A39" s="40">
        <v>190</v>
      </c>
      <c r="B39" s="113" t="s">
        <v>35</v>
      </c>
      <c r="C39" s="267">
        <f>'[8]Sch C'!D28</f>
        <v>0</v>
      </c>
      <c r="D39" s="267">
        <f>'[8]Sch C'!F28</f>
        <v>0</v>
      </c>
      <c r="E39" s="253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  <c r="M39" s="231">
        <f t="shared" si="5"/>
        <v>0</v>
      </c>
      <c r="N39" s="237">
        <f>SUMMARY!M39</f>
        <v>0</v>
      </c>
    </row>
    <row r="40" spans="1:14" s="41" customFormat="1">
      <c r="A40" s="40">
        <v>200</v>
      </c>
      <c r="B40" s="113" t="s">
        <v>36</v>
      </c>
      <c r="C40" s="267">
        <f>'[8]Sch C'!D29</f>
        <v>0</v>
      </c>
      <c r="D40" s="267">
        <f>'[8]Sch C'!F29</f>
        <v>0</v>
      </c>
      <c r="E40" s="253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  <c r="M40" s="231">
        <f t="shared" si="5"/>
        <v>0</v>
      </c>
      <c r="N40" s="237">
        <f>SUMMARY!M40</f>
        <v>0</v>
      </c>
    </row>
    <row r="41" spans="1:14" s="41" customFormat="1">
      <c r="A41" s="40">
        <v>210</v>
      </c>
      <c r="B41" s="113" t="s">
        <v>37</v>
      </c>
      <c r="C41" s="267">
        <f>'[8]Sch C'!D30</f>
        <v>0</v>
      </c>
      <c r="D41" s="267">
        <f>'[8]Sch C'!F30</f>
        <v>0</v>
      </c>
      <c r="E41" s="253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  <c r="M41" s="231">
        <f t="shared" si="5"/>
        <v>0</v>
      </c>
      <c r="N41" s="237">
        <f>SUMMARY!M41</f>
        <v>0</v>
      </c>
    </row>
    <row r="42" spans="1:14" s="41" customFormat="1">
      <c r="A42" s="40">
        <v>220</v>
      </c>
      <c r="B42" s="113" t="s">
        <v>214</v>
      </c>
      <c r="C42" s="267">
        <f>'[8]Sch C'!D31</f>
        <v>-4259</v>
      </c>
      <c r="D42" s="267">
        <f>'[8]Sch C'!F31</f>
        <v>6582</v>
      </c>
      <c r="E42" s="253">
        <f t="shared" si="2"/>
        <v>2323</v>
      </c>
      <c r="F42" s="177"/>
      <c r="G42" s="177">
        <f t="shared" si="3"/>
        <v>2323</v>
      </c>
      <c r="H42" s="175">
        <f t="shared" si="4"/>
        <v>2.1271062747345924E-3</v>
      </c>
      <c r="J42" s="133"/>
      <c r="K42" s="133"/>
      <c r="M42" s="231">
        <f t="shared" si="5"/>
        <v>0.42662993572084479</v>
      </c>
      <c r="N42" s="237">
        <f>SUMMARY!M42</f>
        <v>1.5147902388511165</v>
      </c>
    </row>
    <row r="43" spans="1:14" s="41" customFormat="1">
      <c r="A43" s="40">
        <v>230</v>
      </c>
      <c r="B43" s="113" t="s">
        <v>148</v>
      </c>
      <c r="C43" s="267">
        <f>'[8]Sch C'!D32</f>
        <v>0</v>
      </c>
      <c r="D43" s="267">
        <f>'[8]Sch C'!F32</f>
        <v>13358</v>
      </c>
      <c r="E43" s="253">
        <f t="shared" si="2"/>
        <v>13358</v>
      </c>
      <c r="F43" s="177"/>
      <c r="G43" s="177">
        <f t="shared" si="3"/>
        <v>13358</v>
      </c>
      <c r="H43" s="175">
        <f t="shared" si="4"/>
        <v>1.2231547833794527E-2</v>
      </c>
      <c r="J43" s="133"/>
      <c r="K43" s="133"/>
      <c r="M43" s="231">
        <f t="shared" si="5"/>
        <v>2.4532598714416896</v>
      </c>
      <c r="N43" s="237">
        <f>SUMMARY!M43</f>
        <v>0.91162758482870754</v>
      </c>
    </row>
    <row r="44" spans="1:14" s="41" customFormat="1">
      <c r="A44" s="40">
        <v>240</v>
      </c>
      <c r="B44" s="113" t="s">
        <v>167</v>
      </c>
      <c r="C44" s="267">
        <f>'[8]Sch C'!D33</f>
        <v>0</v>
      </c>
      <c r="D44" s="267">
        <f>'[8]Sch C'!F33</f>
        <v>0</v>
      </c>
      <c r="E44" s="253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  <c r="M44" s="231">
        <f t="shared" si="5"/>
        <v>0</v>
      </c>
      <c r="N44" s="237">
        <f>SUMMARY!M44</f>
        <v>0</v>
      </c>
    </row>
    <row r="45" spans="1:14" s="41" customFormat="1">
      <c r="A45" s="40">
        <v>250</v>
      </c>
      <c r="B45" s="113" t="s">
        <v>168</v>
      </c>
      <c r="C45" s="267">
        <f>'[8]Sch C'!D34</f>
        <v>0</v>
      </c>
      <c r="D45" s="267">
        <f>'[8]Sch C'!F34</f>
        <v>1816</v>
      </c>
      <c r="E45" s="253">
        <f t="shared" si="2"/>
        <v>1816</v>
      </c>
      <c r="F45" s="177"/>
      <c r="G45" s="177">
        <f t="shared" si="3"/>
        <v>1816</v>
      </c>
      <c r="H45" s="175">
        <f t="shared" si="4"/>
        <v>1.6628605229952733E-3</v>
      </c>
      <c r="I45" s="41" t="s">
        <v>394</v>
      </c>
      <c r="J45" s="133"/>
      <c r="K45" s="133"/>
      <c r="M45" s="231">
        <f t="shared" si="5"/>
        <v>0.33351698806244262</v>
      </c>
      <c r="N45" s="237">
        <f>SUMMARY!M45</f>
        <v>0.95284109747069434</v>
      </c>
    </row>
    <row r="46" spans="1:14" s="41" customFormat="1">
      <c r="A46" s="40">
        <v>270</v>
      </c>
      <c r="B46" s="113" t="s">
        <v>215</v>
      </c>
      <c r="C46" s="267">
        <f>'[8]Sch C'!D35</f>
        <v>0</v>
      </c>
      <c r="D46" s="267">
        <f>'[8]Sch C'!F35</f>
        <v>0</v>
      </c>
      <c r="E46" s="253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  <c r="M46" s="231">
        <f t="shared" si="5"/>
        <v>0</v>
      </c>
      <c r="N46" s="237">
        <f>SUMMARY!M46</f>
        <v>0</v>
      </c>
    </row>
    <row r="47" spans="1:14" s="41" customFormat="1">
      <c r="A47" s="40">
        <v>280</v>
      </c>
      <c r="B47" s="113" t="s">
        <v>216</v>
      </c>
      <c r="C47" s="267">
        <f>'[8]Sch C'!D36</f>
        <v>0</v>
      </c>
      <c r="D47" s="267">
        <f>'[8]Sch C'!F36</f>
        <v>0</v>
      </c>
      <c r="E47" s="253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55">
        <v>0</v>
      </c>
      <c r="K47" s="255">
        <v>0</v>
      </c>
      <c r="M47" s="231">
        <f t="shared" si="5"/>
        <v>0</v>
      </c>
      <c r="N47" s="237">
        <f>SUMMARY!M47</f>
        <v>0.19233028581290676</v>
      </c>
    </row>
    <row r="48" spans="1:14" s="41" customFormat="1">
      <c r="A48" s="40">
        <v>290</v>
      </c>
      <c r="B48" s="113" t="s">
        <v>170</v>
      </c>
      <c r="C48" s="267">
        <f>'[8]Sch C'!D37</f>
        <v>0</v>
      </c>
      <c r="D48" s="267">
        <f>'[8]Sch C'!F37</f>
        <v>0</v>
      </c>
      <c r="E48" s="253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  <c r="M48" s="231">
        <f t="shared" si="5"/>
        <v>0</v>
      </c>
      <c r="N48" s="237">
        <f>SUMMARY!M48</f>
        <v>0</v>
      </c>
    </row>
    <row r="49" spans="1:16" s="41" customFormat="1">
      <c r="A49" s="40">
        <v>300</v>
      </c>
      <c r="B49" s="113" t="s">
        <v>171</v>
      </c>
      <c r="C49" s="267">
        <f>'[8]Sch C'!D38</f>
        <v>0</v>
      </c>
      <c r="D49" s="267">
        <f>'[8]Sch C'!F38</f>
        <v>0</v>
      </c>
      <c r="E49" s="253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  <c r="M49" s="231">
        <f t="shared" si="5"/>
        <v>0</v>
      </c>
      <c r="N49" s="237">
        <f>SUMMARY!M49</f>
        <v>1.5984176510929746E-2</v>
      </c>
    </row>
    <row r="50" spans="1:16" s="41" customFormat="1">
      <c r="A50" s="40">
        <v>310</v>
      </c>
      <c r="B50" s="113" t="s">
        <v>172</v>
      </c>
      <c r="C50" s="267">
        <f>'[8]Sch C'!D39</f>
        <v>0</v>
      </c>
      <c r="D50" s="267">
        <f>'[8]Sch C'!F39</f>
        <v>0</v>
      </c>
      <c r="E50" s="253">
        <f t="shared" si="2"/>
        <v>0</v>
      </c>
      <c r="F50" s="177"/>
      <c r="G50" s="177">
        <f t="shared" si="3"/>
        <v>0</v>
      </c>
      <c r="H50" s="175">
        <f t="shared" si="4"/>
        <v>0</v>
      </c>
      <c r="I50" s="41" t="s">
        <v>395</v>
      </c>
      <c r="J50" s="133"/>
      <c r="K50" s="133"/>
      <c r="M50" s="231">
        <f t="shared" si="5"/>
        <v>0</v>
      </c>
      <c r="N50" s="237">
        <f>SUMMARY!M50</f>
        <v>0.13508290981428747</v>
      </c>
    </row>
    <row r="51" spans="1:16" s="41" customFormat="1">
      <c r="A51" s="40">
        <v>320</v>
      </c>
      <c r="B51" s="113" t="s">
        <v>173</v>
      </c>
      <c r="C51" s="267">
        <f>'[8]Sch C'!D40</f>
        <v>0</v>
      </c>
      <c r="D51" s="267">
        <f>'[8]Sch C'!F40</f>
        <v>0</v>
      </c>
      <c r="E51" s="253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  <c r="M51" s="231">
        <f t="shared" si="5"/>
        <v>0</v>
      </c>
      <c r="N51" s="237">
        <f>SUMMARY!M51</f>
        <v>6.1666189781950142E-3</v>
      </c>
    </row>
    <row r="52" spans="1:16" s="41" customFormat="1">
      <c r="A52" s="40">
        <v>330</v>
      </c>
      <c r="B52" s="113" t="s">
        <v>44</v>
      </c>
      <c r="C52" s="267">
        <f>'[8]Sch C'!D41</f>
        <v>0</v>
      </c>
      <c r="D52" s="267">
        <f>'[8]Sch C'!F41</f>
        <v>0</v>
      </c>
      <c r="E52" s="253">
        <f t="shared" si="2"/>
        <v>0</v>
      </c>
      <c r="F52" s="177">
        <v>145</v>
      </c>
      <c r="G52" s="177">
        <f t="shared" si="3"/>
        <v>145</v>
      </c>
      <c r="H52" s="175">
        <f t="shared" si="4"/>
        <v>1.3277245365325696E-4</v>
      </c>
      <c r="J52" s="133"/>
      <c r="K52" s="133"/>
      <c r="M52" s="231">
        <f t="shared" si="5"/>
        <v>2.6629935720844811E-2</v>
      </c>
      <c r="N52" s="237">
        <f>SUMMARY!M52</f>
        <v>0.42601224458281667</v>
      </c>
    </row>
    <row r="53" spans="1:16" s="41" customFormat="1">
      <c r="A53" s="40">
        <v>340</v>
      </c>
      <c r="B53" s="113" t="s">
        <v>174</v>
      </c>
      <c r="C53" s="267">
        <f>'[8]Sch C'!D42</f>
        <v>440</v>
      </c>
      <c r="D53" s="267">
        <f>'[8]Sch C'!F42</f>
        <v>0</v>
      </c>
      <c r="E53" s="253">
        <f t="shared" si="2"/>
        <v>440</v>
      </c>
      <c r="F53" s="177"/>
      <c r="G53" s="177">
        <f t="shared" si="3"/>
        <v>440</v>
      </c>
      <c r="H53" s="175">
        <f t="shared" si="4"/>
        <v>4.0289572143057284E-4</v>
      </c>
      <c r="J53" s="133"/>
      <c r="K53" s="133"/>
      <c r="M53" s="231">
        <f t="shared" si="5"/>
        <v>8.0808080808080815E-2</v>
      </c>
      <c r="N53" s="237">
        <f>SUMMARY!M53</f>
        <v>7.6151676590410528E-2</v>
      </c>
    </row>
    <row r="54" spans="1:16" s="41" customFormat="1">
      <c r="A54" s="40">
        <v>350</v>
      </c>
      <c r="B54" s="113" t="s">
        <v>175</v>
      </c>
      <c r="C54" s="267">
        <f>'[8]Sch C'!D43</f>
        <v>0</v>
      </c>
      <c r="D54" s="267">
        <f>'[8]Sch C'!F43</f>
        <v>0</v>
      </c>
      <c r="E54" s="253">
        <f t="shared" si="2"/>
        <v>0</v>
      </c>
      <c r="F54" s="177"/>
      <c r="G54" s="177">
        <f t="shared" si="3"/>
        <v>0</v>
      </c>
      <c r="H54" s="175">
        <f t="shared" si="4"/>
        <v>0</v>
      </c>
      <c r="J54" s="133"/>
      <c r="K54" s="133"/>
      <c r="M54" s="231">
        <f t="shared" si="5"/>
        <v>0</v>
      </c>
      <c r="N54" s="237">
        <f>SUMMARY!M54</f>
        <v>0.14480490873334878</v>
      </c>
    </row>
    <row r="55" spans="1:16" s="41" customFormat="1">
      <c r="A55" s="40">
        <v>360</v>
      </c>
      <c r="B55" s="113" t="s">
        <v>176</v>
      </c>
      <c r="C55" s="267">
        <f>'[8]Sch C'!D44</f>
        <v>0</v>
      </c>
      <c r="D55" s="267">
        <f>'[8]Sch C'!F44</f>
        <v>0</v>
      </c>
      <c r="E55" s="253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  <c r="M55" s="231">
        <f t="shared" si="5"/>
        <v>0</v>
      </c>
      <c r="N55" s="237">
        <f>SUMMARY!M55</f>
        <v>0</v>
      </c>
    </row>
    <row r="56" spans="1:16" s="41" customFormat="1">
      <c r="A56" s="40">
        <v>490</v>
      </c>
      <c r="B56" s="113" t="s">
        <v>301</v>
      </c>
      <c r="C56" s="267">
        <f>'[8]Sch C'!D45</f>
        <v>2133</v>
      </c>
      <c r="D56" s="267">
        <f>'[8]Sch C'!F45</f>
        <v>-610</v>
      </c>
      <c r="E56" s="253">
        <f t="shared" si="2"/>
        <v>1523</v>
      </c>
      <c r="F56" s="279"/>
      <c r="G56" s="177">
        <f t="shared" si="3"/>
        <v>1523</v>
      </c>
      <c r="H56" s="175">
        <f t="shared" si="4"/>
        <v>1.3945685994062782E-3</v>
      </c>
      <c r="I56" s="272"/>
      <c r="J56" s="133"/>
      <c r="K56" s="133"/>
      <c r="M56" s="231">
        <f t="shared" si="5"/>
        <v>0.27970615243342517</v>
      </c>
      <c r="N56" s="237">
        <f>SUMMARY!M56</f>
        <v>0.3925260810522348</v>
      </c>
    </row>
    <row r="57" spans="1:16" s="41" customFormat="1">
      <c r="A57" s="40"/>
      <c r="B57" s="113" t="s">
        <v>217</v>
      </c>
      <c r="C57" s="267">
        <f>SUM(C21:C56)</f>
        <v>223776</v>
      </c>
      <c r="D57" s="267">
        <f>SUM(D21:D56)</f>
        <v>-28901</v>
      </c>
      <c r="E57" s="177">
        <f>SUM(E21:E56)</f>
        <v>194875</v>
      </c>
      <c r="F57" s="177">
        <f>SUM(F21:F56)</f>
        <v>0</v>
      </c>
      <c r="G57" s="177">
        <f t="shared" si="3"/>
        <v>194875</v>
      </c>
      <c r="H57" s="175">
        <f t="shared" si="4"/>
        <v>0.17844159934950654</v>
      </c>
      <c r="J57" s="133"/>
      <c r="K57" s="133"/>
      <c r="M57" s="231">
        <f t="shared" si="5"/>
        <v>35.78971533516988</v>
      </c>
      <c r="N57" s="237">
        <f>SUMMARY!M57</f>
        <v>35.330519668088229</v>
      </c>
      <c r="O57" s="232">
        <f>M57/N57-1</f>
        <v>1.2997138773942707E-2</v>
      </c>
      <c r="P57" s="172">
        <f>IF(O57&gt;=0.2,2.1,0)</f>
        <v>0</v>
      </c>
    </row>
    <row r="58" spans="1:16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6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6" s="41" customFormat="1">
      <c r="A60" s="185">
        <v>230</v>
      </c>
      <c r="B60" s="186" t="s">
        <v>261</v>
      </c>
      <c r="C60" s="267">
        <f>'[8]Sch C'!D57</f>
        <v>115200</v>
      </c>
      <c r="D60" s="267">
        <f>'[8]Sch C'!F57</f>
        <v>0</v>
      </c>
      <c r="E60" s="253">
        <f t="shared" ref="E60:E76" si="6">SUM(C60:D60)</f>
        <v>115200</v>
      </c>
      <c r="F60" s="173"/>
      <c r="G60" s="173">
        <f>IF(ISERROR(E60+F60),"",(E60+F60))</f>
        <v>115200</v>
      </c>
      <c r="H60" s="175">
        <f>IF(ISERROR(G60/$G$183),"",(G60/$G$183))</f>
        <v>0.10548542524727725</v>
      </c>
      <c r="J60" s="133"/>
      <c r="K60" s="133"/>
      <c r="M60" s="231">
        <f>IFERROR(G60/G$198,0)</f>
        <v>21.15702479338843</v>
      </c>
      <c r="N60" s="237">
        <f>SUMMARY!M60</f>
        <v>5.4215628193424443</v>
      </c>
    </row>
    <row r="61" spans="1:16" s="41" customFormat="1">
      <c r="A61" s="187">
        <v>240</v>
      </c>
      <c r="B61" s="186" t="s">
        <v>262</v>
      </c>
      <c r="C61" s="267">
        <f>'[8]Sch C'!D58</f>
        <v>292</v>
      </c>
      <c r="D61" s="267">
        <f>'[8]Sch C'!F58</f>
        <v>0</v>
      </c>
      <c r="E61" s="253">
        <f t="shared" si="6"/>
        <v>292</v>
      </c>
      <c r="F61" s="173"/>
      <c r="G61" s="173">
        <f t="shared" ref="G61:G76" si="7">IF(ISERROR(E61+F61),"",(E61+F61))</f>
        <v>292</v>
      </c>
      <c r="H61" s="175">
        <f t="shared" ref="H61:H76" si="8">IF(ISERROR(G61/$G$183),"",(G61/$G$183))</f>
        <v>2.6737625149483472E-4</v>
      </c>
      <c r="J61" s="133"/>
      <c r="K61" s="133"/>
      <c r="M61" s="231">
        <f t="shared" ref="M61:M77" si="9">IFERROR(G61/G$198,0)</f>
        <v>5.3627180899908172E-2</v>
      </c>
      <c r="N61" s="237">
        <f>SUMMARY!M61</f>
        <v>1.3135909419154417</v>
      </c>
    </row>
    <row r="62" spans="1:16" s="41" customFormat="1">
      <c r="A62" s="188">
        <v>250</v>
      </c>
      <c r="B62" s="186" t="s">
        <v>263</v>
      </c>
      <c r="C62" s="267">
        <f>'[8]Sch C'!D59</f>
        <v>0</v>
      </c>
      <c r="D62" s="267">
        <f>'[8]Sch C'!F59</f>
        <v>0</v>
      </c>
      <c r="E62" s="253">
        <f t="shared" si="6"/>
        <v>0</v>
      </c>
      <c r="F62" s="173"/>
      <c r="G62" s="173">
        <f t="shared" si="7"/>
        <v>0</v>
      </c>
      <c r="H62" s="175">
        <f t="shared" si="8"/>
        <v>0</v>
      </c>
      <c r="J62" s="133"/>
      <c r="K62" s="133"/>
      <c r="M62" s="231">
        <f t="shared" si="9"/>
        <v>0</v>
      </c>
      <c r="N62" s="237">
        <f>SUMMARY!M62</f>
        <v>1.8916694144309858</v>
      </c>
    </row>
    <row r="63" spans="1:16" s="41" customFormat="1">
      <c r="A63" s="188">
        <v>260</v>
      </c>
      <c r="B63" s="189" t="s">
        <v>316</v>
      </c>
      <c r="C63" s="267">
        <f>'[8]Sch C'!D60</f>
        <v>4751</v>
      </c>
      <c r="D63" s="267">
        <f>'[8]Sch C'!F60</f>
        <v>484</v>
      </c>
      <c r="E63" s="253">
        <f t="shared" si="6"/>
        <v>5235</v>
      </c>
      <c r="F63" s="173"/>
      <c r="G63" s="173">
        <f t="shared" si="7"/>
        <v>5235</v>
      </c>
      <c r="H63" s="175">
        <f t="shared" si="8"/>
        <v>4.7935434129296565E-3</v>
      </c>
      <c r="J63" s="133"/>
      <c r="K63" s="133"/>
      <c r="M63" s="231">
        <f t="shared" si="9"/>
        <v>0.9614325068870524</v>
      </c>
      <c r="N63" s="237">
        <f>SUMMARY!M63</f>
        <v>0.34129826186875223</v>
      </c>
    </row>
    <row r="64" spans="1:16" s="41" customFormat="1">
      <c r="A64" s="188">
        <v>270</v>
      </c>
      <c r="B64" s="189" t="s">
        <v>317</v>
      </c>
      <c r="C64" s="267">
        <f>'[8]Sch C'!D61</f>
        <v>0</v>
      </c>
      <c r="D64" s="267">
        <f>'[8]Sch C'!F61</f>
        <v>0</v>
      </c>
      <c r="E64" s="253">
        <f t="shared" si="6"/>
        <v>0</v>
      </c>
      <c r="F64" s="173"/>
      <c r="G64" s="173">
        <f t="shared" si="7"/>
        <v>0</v>
      </c>
      <c r="H64" s="175">
        <f t="shared" si="8"/>
        <v>0</v>
      </c>
      <c r="J64" s="133"/>
      <c r="K64" s="133"/>
      <c r="M64" s="231">
        <f t="shared" si="9"/>
        <v>0</v>
      </c>
      <c r="N64" s="237">
        <f>SUMMARY!M64</f>
        <v>0.50198147870596199</v>
      </c>
    </row>
    <row r="65" spans="1:16" s="41" customFormat="1">
      <c r="A65" s="190" t="s">
        <v>337</v>
      </c>
      <c r="B65" s="186" t="s">
        <v>338</v>
      </c>
      <c r="C65" s="267">
        <f>'[8]Sch C'!D62</f>
        <v>0</v>
      </c>
      <c r="D65" s="267">
        <f>'[8]Sch C'!F62</f>
        <v>0</v>
      </c>
      <c r="E65" s="253">
        <f t="shared" si="6"/>
        <v>0</v>
      </c>
      <c r="F65" s="173"/>
      <c r="G65" s="173">
        <f t="shared" si="7"/>
        <v>0</v>
      </c>
      <c r="H65" s="175">
        <f t="shared" si="8"/>
        <v>0</v>
      </c>
      <c r="J65" s="133"/>
      <c r="K65" s="133"/>
      <c r="M65" s="231">
        <f t="shared" si="9"/>
        <v>0</v>
      </c>
      <c r="N65" s="237">
        <f>SUMMARY!M65</f>
        <v>0</v>
      </c>
    </row>
    <row r="66" spans="1:16" s="41" customFormat="1">
      <c r="A66" s="190" t="s">
        <v>339</v>
      </c>
      <c r="B66" s="186" t="s">
        <v>340</v>
      </c>
      <c r="C66" s="267">
        <f>'[8]Sch C'!D63</f>
        <v>0</v>
      </c>
      <c r="D66" s="267">
        <f>'[8]Sch C'!F63</f>
        <v>0</v>
      </c>
      <c r="E66" s="253">
        <f t="shared" si="6"/>
        <v>0</v>
      </c>
      <c r="F66" s="173"/>
      <c r="G66" s="173">
        <f t="shared" si="7"/>
        <v>0</v>
      </c>
      <c r="H66" s="175">
        <f t="shared" si="8"/>
        <v>0</v>
      </c>
      <c r="J66" s="133"/>
      <c r="K66" s="133"/>
      <c r="M66" s="231">
        <f t="shared" si="9"/>
        <v>0</v>
      </c>
      <c r="N66" s="237">
        <f>SUMMARY!M66</f>
        <v>0</v>
      </c>
    </row>
    <row r="67" spans="1:16" s="41" customFormat="1">
      <c r="A67" s="188">
        <v>280</v>
      </c>
      <c r="B67" s="191" t="s">
        <v>266</v>
      </c>
      <c r="C67" s="267">
        <f>'[8]Sch C'!D64</f>
        <v>1435</v>
      </c>
      <c r="D67" s="267">
        <f>'[8]Sch C'!F64</f>
        <v>0</v>
      </c>
      <c r="E67" s="253">
        <f t="shared" si="6"/>
        <v>1435</v>
      </c>
      <c r="F67" s="173"/>
      <c r="G67" s="173">
        <f t="shared" si="7"/>
        <v>1435</v>
      </c>
      <c r="H67" s="175">
        <f t="shared" si="8"/>
        <v>1.3139894551201636E-3</v>
      </c>
      <c r="J67" s="133"/>
      <c r="K67" s="133"/>
      <c r="M67" s="231">
        <f t="shared" si="9"/>
        <v>0.26354453627180902</v>
      </c>
      <c r="N67" s="237">
        <f>SUMMARY!M67</f>
        <v>0.4414637181565908</v>
      </c>
    </row>
    <row r="68" spans="1:16" s="41" customFormat="1">
      <c r="A68" s="188">
        <v>290</v>
      </c>
      <c r="B68" s="191" t="s">
        <v>267</v>
      </c>
      <c r="C68" s="267">
        <f>'[8]Sch C'!D65</f>
        <v>0</v>
      </c>
      <c r="D68" s="267">
        <f>'[8]Sch C'!F65</f>
        <v>0</v>
      </c>
      <c r="E68" s="253">
        <f t="shared" si="6"/>
        <v>0</v>
      </c>
      <c r="F68" s="173"/>
      <c r="G68" s="173">
        <f t="shared" si="7"/>
        <v>0</v>
      </c>
      <c r="H68" s="175">
        <f t="shared" si="8"/>
        <v>0</v>
      </c>
      <c r="J68" s="133"/>
      <c r="K68" s="133"/>
      <c r="M68" s="231">
        <f t="shared" si="9"/>
        <v>0</v>
      </c>
      <c r="N68" s="237">
        <f>SUMMARY!M68</f>
        <v>5.4220702246808278E-2</v>
      </c>
    </row>
    <row r="69" spans="1:16" s="41" customFormat="1">
      <c r="A69" s="188">
        <v>300</v>
      </c>
      <c r="B69" s="191" t="s">
        <v>269</v>
      </c>
      <c r="C69" s="267">
        <f>'[8]Sch C'!D66</f>
        <v>0</v>
      </c>
      <c r="D69" s="267">
        <f>'[8]Sch C'!F66</f>
        <v>0</v>
      </c>
      <c r="E69" s="253">
        <f t="shared" si="6"/>
        <v>0</v>
      </c>
      <c r="F69" s="173"/>
      <c r="G69" s="173">
        <f t="shared" si="7"/>
        <v>0</v>
      </c>
      <c r="H69" s="175">
        <f t="shared" si="8"/>
        <v>0</v>
      </c>
      <c r="J69" s="133"/>
      <c r="K69" s="133"/>
      <c r="M69" s="231">
        <f t="shared" si="9"/>
        <v>0</v>
      </c>
      <c r="N69" s="237">
        <f>SUMMARY!M69</f>
        <v>6.88076519559086E-3</v>
      </c>
    </row>
    <row r="70" spans="1:16" s="41" customFormat="1">
      <c r="A70" s="188">
        <v>310</v>
      </c>
      <c r="B70" s="191" t="s">
        <v>318</v>
      </c>
      <c r="C70" s="267">
        <f>'[8]Sch C'!D67</f>
        <v>0</v>
      </c>
      <c r="D70" s="267">
        <f>'[8]Sch C'!F67</f>
        <v>0</v>
      </c>
      <c r="E70" s="253">
        <f t="shared" si="6"/>
        <v>0</v>
      </c>
      <c r="F70" s="173"/>
      <c r="G70" s="173">
        <f t="shared" si="7"/>
        <v>0</v>
      </c>
      <c r="H70" s="175">
        <f t="shared" si="8"/>
        <v>0</v>
      </c>
      <c r="J70" s="133"/>
      <c r="K70" s="133"/>
      <c r="M70" s="231">
        <f t="shared" si="9"/>
        <v>0</v>
      </c>
      <c r="N70" s="237">
        <f>SUMMARY!M70</f>
        <v>0.48399538557264771</v>
      </c>
    </row>
    <row r="71" spans="1:16" s="41" customFormat="1">
      <c r="A71" s="188">
        <v>320</v>
      </c>
      <c r="B71" s="191" t="s">
        <v>270</v>
      </c>
      <c r="C71" s="267">
        <f>'[8]Sch C'!D68</f>
        <v>0</v>
      </c>
      <c r="D71" s="267">
        <f>'[8]Sch C'!F68</f>
        <v>0</v>
      </c>
      <c r="E71" s="253">
        <f t="shared" si="6"/>
        <v>0</v>
      </c>
      <c r="F71" s="173"/>
      <c r="G71" s="173">
        <f t="shared" si="7"/>
        <v>0</v>
      </c>
      <c r="H71" s="175">
        <f t="shared" si="8"/>
        <v>0</v>
      </c>
      <c r="J71" s="133"/>
      <c r="K71" s="133"/>
      <c r="M71" s="231">
        <f t="shared" si="9"/>
        <v>0</v>
      </c>
      <c r="N71" s="237">
        <f>SUMMARY!M71</f>
        <v>2.030829461483611E-2</v>
      </c>
    </row>
    <row r="72" spans="1:16" s="41" customFormat="1">
      <c r="A72" s="188">
        <v>330</v>
      </c>
      <c r="B72" s="191" t="s">
        <v>271</v>
      </c>
      <c r="C72" s="267">
        <f>'[8]Sch C'!D69</f>
        <v>152</v>
      </c>
      <c r="D72" s="267">
        <f>'[8]Sch C'!F69</f>
        <v>0</v>
      </c>
      <c r="E72" s="253">
        <f t="shared" si="6"/>
        <v>152</v>
      </c>
      <c r="F72" s="173"/>
      <c r="G72" s="173">
        <f t="shared" si="7"/>
        <v>152</v>
      </c>
      <c r="H72" s="175">
        <f t="shared" si="8"/>
        <v>1.3918215831237971E-4</v>
      </c>
      <c r="J72" s="133"/>
      <c r="K72" s="133"/>
      <c r="M72" s="231">
        <f t="shared" si="9"/>
        <v>2.7915518824609735E-2</v>
      </c>
      <c r="N72" s="237">
        <f>SUMMARY!M72</f>
        <v>0.13610743985575371</v>
      </c>
    </row>
    <row r="73" spans="1:16" s="41" customFormat="1">
      <c r="A73" s="188">
        <v>340</v>
      </c>
      <c r="B73" s="191" t="s">
        <v>272</v>
      </c>
      <c r="C73" s="267">
        <f>'[8]Sch C'!D70</f>
        <v>0</v>
      </c>
      <c r="D73" s="267">
        <f>'[8]Sch C'!F70</f>
        <v>0</v>
      </c>
      <c r="E73" s="253">
        <f t="shared" si="6"/>
        <v>0</v>
      </c>
      <c r="F73" s="173"/>
      <c r="G73" s="173">
        <f t="shared" si="7"/>
        <v>0</v>
      </c>
      <c r="H73" s="175">
        <f t="shared" si="8"/>
        <v>0</v>
      </c>
      <c r="J73" s="133"/>
      <c r="K73" s="133"/>
      <c r="M73" s="231">
        <f t="shared" si="9"/>
        <v>0</v>
      </c>
      <c r="N73" s="237">
        <f>SUMMARY!M73</f>
        <v>0</v>
      </c>
    </row>
    <row r="74" spans="1:16" s="41" customFormat="1">
      <c r="A74" s="188">
        <v>350</v>
      </c>
      <c r="B74" s="41" t="s">
        <v>332</v>
      </c>
      <c r="C74" s="267">
        <f>'[8]Sch C'!D71</f>
        <v>207</v>
      </c>
      <c r="D74" s="267">
        <f>'[8]Sch C'!F71</f>
        <v>0</v>
      </c>
      <c r="E74" s="253">
        <f t="shared" si="6"/>
        <v>207</v>
      </c>
      <c r="F74" s="173"/>
      <c r="G74" s="173">
        <f t="shared" si="7"/>
        <v>207</v>
      </c>
      <c r="H74" s="175">
        <f t="shared" si="8"/>
        <v>1.895441234912013E-4</v>
      </c>
      <c r="J74" s="133"/>
      <c r="K74" s="133"/>
      <c r="M74" s="231">
        <f t="shared" si="9"/>
        <v>3.8016528925619832E-2</v>
      </c>
      <c r="N74" s="237">
        <f>SUMMARY!M74</f>
        <v>2.3935071010405172E-2</v>
      </c>
    </row>
    <row r="75" spans="1:16" s="41" customFormat="1">
      <c r="A75" s="188">
        <v>360</v>
      </c>
      <c r="B75" s="191" t="s">
        <v>177</v>
      </c>
      <c r="C75" s="267">
        <f>'[8]Sch C'!D72</f>
        <v>0</v>
      </c>
      <c r="D75" s="267">
        <f>'[8]Sch C'!F72</f>
        <v>0</v>
      </c>
      <c r="E75" s="253">
        <f t="shared" si="6"/>
        <v>0</v>
      </c>
      <c r="F75" s="173"/>
      <c r="G75" s="173">
        <f t="shared" si="7"/>
        <v>0</v>
      </c>
      <c r="H75" s="175">
        <f t="shared" si="8"/>
        <v>0</v>
      </c>
      <c r="J75" s="133"/>
      <c r="K75" s="133"/>
      <c r="M75" s="231">
        <f t="shared" si="9"/>
        <v>0</v>
      </c>
      <c r="N75" s="237">
        <f>SUMMARY!M75</f>
        <v>-4.5417592050104689E-3</v>
      </c>
    </row>
    <row r="76" spans="1:16" s="41" customFormat="1">
      <c r="A76" s="188">
        <v>490</v>
      </c>
      <c r="B76" s="113" t="s">
        <v>301</v>
      </c>
      <c r="C76" s="267">
        <f>'[8]Sch C'!D73</f>
        <v>0</v>
      </c>
      <c r="D76" s="267">
        <f>'[8]Sch C'!F73</f>
        <v>0</v>
      </c>
      <c r="E76" s="253">
        <f t="shared" si="6"/>
        <v>0</v>
      </c>
      <c r="F76" s="173"/>
      <c r="G76" s="173">
        <f t="shared" si="7"/>
        <v>0</v>
      </c>
      <c r="H76" s="175">
        <f t="shared" si="8"/>
        <v>0</v>
      </c>
      <c r="J76" s="133"/>
      <c r="K76" s="133"/>
      <c r="M76" s="231">
        <f t="shared" si="9"/>
        <v>0</v>
      </c>
      <c r="N76" s="237">
        <f>SUMMARY!M76</f>
        <v>6.8126388075157029E-4</v>
      </c>
    </row>
    <row r="77" spans="1:16" s="41" customFormat="1">
      <c r="A77" s="40"/>
      <c r="B77" s="113" t="s">
        <v>219</v>
      </c>
      <c r="C77" s="267">
        <f>SUM(C60:C76)</f>
        <v>122037</v>
      </c>
      <c r="D77" s="267">
        <f>SUM(D60:D76)</f>
        <v>484</v>
      </c>
      <c r="E77" s="176">
        <f>SUM(E60:E76)</f>
        <v>122521</v>
      </c>
      <c r="F77" s="176">
        <f>SUM(F60:F76)</f>
        <v>0</v>
      </c>
      <c r="G77" s="177">
        <f>IF(ISERROR(E77+F77),"",(E77+F77))</f>
        <v>122521</v>
      </c>
      <c r="H77" s="175">
        <f>IF(ISERROR(G77/$G$183),"",(G77/$G$183))</f>
        <v>0.11218906064862548</v>
      </c>
      <c r="J77" s="133"/>
      <c r="K77" s="133"/>
      <c r="M77" s="231">
        <f t="shared" si="9"/>
        <v>22.501561065197428</v>
      </c>
      <c r="N77" s="237">
        <f>SUMMARY!M77</f>
        <v>10.633153797591957</v>
      </c>
      <c r="O77" s="232"/>
      <c r="P77" s="172"/>
    </row>
    <row r="78" spans="1:16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6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6" s="41" customFormat="1">
      <c r="A80" s="127" t="s">
        <v>201</v>
      </c>
      <c r="B80" s="113" t="s">
        <v>40</v>
      </c>
      <c r="C80" s="267">
        <f>'[8]Sch C'!D78</f>
        <v>50775</v>
      </c>
      <c r="D80" s="267">
        <f>'[8]Sch C'!F78</f>
        <v>0</v>
      </c>
      <c r="E80" s="253">
        <f t="shared" ref="E80:E91" si="10">SUM(C80:D80)</f>
        <v>50775</v>
      </c>
      <c r="F80" s="174"/>
      <c r="G80" s="174">
        <f>IF(ISERROR(E80+F80),"",(E80+F80))</f>
        <v>50775</v>
      </c>
      <c r="H80" s="175">
        <f t="shared" ref="H80:H92" si="11">IF(ISERROR(G80/$G$183),"",(G80/$G$183))</f>
        <v>4.649325058099394E-2</v>
      </c>
      <c r="J80" s="255">
        <v>2080</v>
      </c>
      <c r="K80" s="255">
        <v>2080</v>
      </c>
      <c r="M80" s="231">
        <f t="shared" ref="M80:M92" si="12">IFERROR(G80/G$198,0)</f>
        <v>9.3250688705234168</v>
      </c>
      <c r="N80" s="237">
        <f>SUMMARY!M80</f>
        <v>2.6967785756134783</v>
      </c>
    </row>
    <row r="81" spans="1:16" s="41" customFormat="1">
      <c r="A81" s="127" t="s">
        <v>202</v>
      </c>
      <c r="B81" s="113" t="s">
        <v>23</v>
      </c>
      <c r="C81" s="267">
        <f>'[8]Sch C'!D79</f>
        <v>0</v>
      </c>
      <c r="D81" s="267">
        <f>'[8]Sch C'!F79</f>
        <v>10698</v>
      </c>
      <c r="E81" s="253">
        <f t="shared" si="10"/>
        <v>10698</v>
      </c>
      <c r="F81" s="177"/>
      <c r="G81" s="177">
        <f>IF(ISERROR(E81+F81),"",(E81+F81))</f>
        <v>10698</v>
      </c>
      <c r="H81" s="175">
        <f t="shared" si="11"/>
        <v>9.7958600633278829E-3</v>
      </c>
      <c r="J81" s="133"/>
      <c r="K81" s="133"/>
      <c r="M81" s="231">
        <f t="shared" si="12"/>
        <v>1.9647382920110192</v>
      </c>
      <c r="N81" s="237">
        <f>SUMMARY!M81</f>
        <v>0.51090140294941844</v>
      </c>
    </row>
    <row r="82" spans="1:16" s="41" customFormat="1">
      <c r="A82" s="127" t="s">
        <v>209</v>
      </c>
      <c r="B82" s="113" t="s">
        <v>43</v>
      </c>
      <c r="C82" s="267">
        <f>'[8]Sch C'!D80</f>
        <v>4026</v>
      </c>
      <c r="D82" s="267">
        <f>'[8]Sch C'!F80</f>
        <v>179</v>
      </c>
      <c r="E82" s="253">
        <f t="shared" si="10"/>
        <v>4205</v>
      </c>
      <c r="F82" s="177"/>
      <c r="G82" s="177">
        <f>IF(ISERROR(E82+F82),"",(E82+F82))</f>
        <v>4205</v>
      </c>
      <c r="H82" s="175">
        <f t="shared" si="11"/>
        <v>3.8504011559444516E-3</v>
      </c>
      <c r="J82" s="133"/>
      <c r="K82" s="133"/>
      <c r="M82" s="231">
        <f t="shared" si="12"/>
        <v>0.7722681359044995</v>
      </c>
      <c r="N82" s="237">
        <f>SUMMARY!M82</f>
        <v>0.38492322156063935</v>
      </c>
    </row>
    <row r="83" spans="1:16" s="41" customFormat="1">
      <c r="A83" s="40">
        <v>230</v>
      </c>
      <c r="B83" s="113" t="s">
        <v>42</v>
      </c>
      <c r="C83" s="267">
        <f>'[8]Sch C'!D81</f>
        <v>0</v>
      </c>
      <c r="D83" s="267">
        <f>'[8]Sch C'!F81</f>
        <v>0</v>
      </c>
      <c r="E83" s="253">
        <f t="shared" si="10"/>
        <v>0</v>
      </c>
      <c r="F83" s="177"/>
      <c r="G83" s="177">
        <f>IF(ISERROR(E83+F83),"",(E83+F83))</f>
        <v>0</v>
      </c>
      <c r="H83" s="175">
        <f t="shared" si="11"/>
        <v>0</v>
      </c>
      <c r="J83" s="133"/>
      <c r="K83" s="133"/>
      <c r="M83" s="231">
        <f t="shared" si="12"/>
        <v>0</v>
      </c>
      <c r="N83" s="237">
        <f>SUMMARY!M83</f>
        <v>4.51410443321116E-2</v>
      </c>
    </row>
    <row r="84" spans="1:16" s="41" customFormat="1">
      <c r="A84" s="40">
        <v>240</v>
      </c>
      <c r="B84" s="193" t="s">
        <v>274</v>
      </c>
      <c r="C84" s="267">
        <f>'[8]Sch C'!D82</f>
        <v>0</v>
      </c>
      <c r="D84" s="267">
        <f>'[8]Sch C'!F82</f>
        <v>0</v>
      </c>
      <c r="E84" s="253">
        <f t="shared" si="10"/>
        <v>0</v>
      </c>
      <c r="F84" s="177"/>
      <c r="G84" s="177">
        <f t="shared" ref="G84:G91" si="13">IF(ISERROR(E84+F84),"",(E84+F84))</f>
        <v>0</v>
      </c>
      <c r="H84" s="175">
        <f t="shared" si="11"/>
        <v>0</v>
      </c>
      <c r="J84" s="133"/>
      <c r="K84" s="133"/>
      <c r="M84" s="231">
        <f t="shared" si="12"/>
        <v>0</v>
      </c>
      <c r="N84" s="237">
        <f>SUMMARY!M84</f>
        <v>0.10878875823761576</v>
      </c>
    </row>
    <row r="85" spans="1:16" s="41" customFormat="1">
      <c r="A85" s="40">
        <v>310</v>
      </c>
      <c r="B85" s="113" t="s">
        <v>44</v>
      </c>
      <c r="C85" s="267">
        <f>'[8]Sch C'!D83</f>
        <v>12109</v>
      </c>
      <c r="D85" s="267">
        <f>'[8]Sch C'!F83</f>
        <v>36</v>
      </c>
      <c r="E85" s="253">
        <f t="shared" si="10"/>
        <v>12145</v>
      </c>
      <c r="F85" s="177"/>
      <c r="G85" s="177">
        <f t="shared" si="13"/>
        <v>12145</v>
      </c>
      <c r="H85" s="175">
        <f t="shared" si="11"/>
        <v>1.112083758357797E-2</v>
      </c>
      <c r="J85" s="133"/>
      <c r="K85" s="133"/>
      <c r="M85" s="231">
        <f t="shared" si="12"/>
        <v>2.2304866850321394</v>
      </c>
      <c r="N85" s="237">
        <f>SUMMARY!M85</f>
        <v>0.65728516343520504</v>
      </c>
    </row>
    <row r="86" spans="1:16" s="41" customFormat="1">
      <c r="A86" s="40">
        <v>320</v>
      </c>
      <c r="B86" s="113" t="s">
        <v>45</v>
      </c>
      <c r="C86" s="267">
        <f>'[8]Sch C'!D84</f>
        <v>626</v>
      </c>
      <c r="D86" s="267">
        <f>'[8]Sch C'!F84</f>
        <v>0</v>
      </c>
      <c r="E86" s="253">
        <f t="shared" si="10"/>
        <v>626</v>
      </c>
      <c r="F86" s="177"/>
      <c r="G86" s="177">
        <f t="shared" si="13"/>
        <v>626</v>
      </c>
      <c r="H86" s="175">
        <f t="shared" si="11"/>
        <v>5.7321073094440591E-4</v>
      </c>
      <c r="J86" s="133"/>
      <c r="K86" s="133"/>
      <c r="M86" s="231">
        <f t="shared" si="12"/>
        <v>0.11496786042240588</v>
      </c>
      <c r="N86" s="237">
        <f>SUMMARY!M86</f>
        <v>0.8642678911249484</v>
      </c>
    </row>
    <row r="87" spans="1:16" s="41" customFormat="1">
      <c r="A87" s="40">
        <v>330</v>
      </c>
      <c r="B87" s="113" t="s">
        <v>46</v>
      </c>
      <c r="C87" s="267">
        <f>'[8]Sch C'!D85</f>
        <v>0</v>
      </c>
      <c r="D87" s="267">
        <f>'[8]Sch C'!F85</f>
        <v>0</v>
      </c>
      <c r="E87" s="253">
        <f t="shared" si="10"/>
        <v>0</v>
      </c>
      <c r="F87" s="177"/>
      <c r="G87" s="177">
        <f t="shared" si="13"/>
        <v>0</v>
      </c>
      <c r="H87" s="175">
        <f t="shared" si="11"/>
        <v>0</v>
      </c>
      <c r="J87" s="133"/>
      <c r="K87" s="133"/>
      <c r="M87" s="231">
        <f t="shared" si="12"/>
        <v>0</v>
      </c>
      <c r="N87" s="237">
        <f>SUMMARY!M87</f>
        <v>1.0171775691596383</v>
      </c>
    </row>
    <row r="88" spans="1:16" s="41" customFormat="1">
      <c r="A88" s="40">
        <v>340</v>
      </c>
      <c r="B88" s="113" t="s">
        <v>221</v>
      </c>
      <c r="C88" s="267">
        <f>'[8]Sch C'!D86</f>
        <v>12569</v>
      </c>
      <c r="D88" s="267">
        <f>'[8]Sch C'!F86</f>
        <v>2907</v>
      </c>
      <c r="E88" s="253">
        <f t="shared" si="10"/>
        <v>15476</v>
      </c>
      <c r="F88" s="177"/>
      <c r="G88" s="177">
        <f t="shared" si="13"/>
        <v>15476</v>
      </c>
      <c r="H88" s="175">
        <f t="shared" si="11"/>
        <v>1.4170941329226239E-2</v>
      </c>
      <c r="J88" s="133"/>
      <c r="K88" s="133"/>
      <c r="M88" s="231">
        <f t="shared" si="12"/>
        <v>2.8422405876951333</v>
      </c>
      <c r="N88" s="237">
        <f>SUMMARY!M88</f>
        <v>0.80890003133813848</v>
      </c>
    </row>
    <row r="89" spans="1:16" s="41" customFormat="1">
      <c r="A89" s="40">
        <v>350</v>
      </c>
      <c r="B89" s="113" t="s">
        <v>48</v>
      </c>
      <c r="C89" s="267">
        <f>'[8]Sch C'!D87</f>
        <v>13726</v>
      </c>
      <c r="D89" s="267">
        <f>'[8]Sch C'!F87</f>
        <v>614</v>
      </c>
      <c r="E89" s="253">
        <f t="shared" si="10"/>
        <v>14340</v>
      </c>
      <c r="F89" s="177"/>
      <c r="G89" s="177">
        <f t="shared" si="13"/>
        <v>14340</v>
      </c>
      <c r="H89" s="175">
        <f t="shared" si="11"/>
        <v>1.3130737830260033E-2</v>
      </c>
      <c r="J89" s="133"/>
      <c r="K89" s="133"/>
      <c r="M89" s="231">
        <f t="shared" si="12"/>
        <v>2.6336088154269972</v>
      </c>
      <c r="N89" s="237">
        <f>SUMMARY!M89</f>
        <v>2.4554858546909557</v>
      </c>
    </row>
    <row r="90" spans="1:16" s="41" customFormat="1">
      <c r="A90" s="40">
        <v>360</v>
      </c>
      <c r="B90" s="113" t="s">
        <v>178</v>
      </c>
      <c r="C90" s="267">
        <f>'[8]Sch C'!D88</f>
        <v>0</v>
      </c>
      <c r="D90" s="267">
        <f>'[8]Sch C'!F88</f>
        <v>0</v>
      </c>
      <c r="E90" s="253">
        <f t="shared" si="10"/>
        <v>0</v>
      </c>
      <c r="F90" s="177"/>
      <c r="G90" s="177">
        <f t="shared" si="13"/>
        <v>0</v>
      </c>
      <c r="H90" s="175">
        <f t="shared" si="11"/>
        <v>0</v>
      </c>
      <c r="J90" s="133"/>
      <c r="K90" s="133"/>
      <c r="M90" s="231">
        <f t="shared" si="12"/>
        <v>0</v>
      </c>
      <c r="N90" s="237">
        <f>SUMMARY!M90</f>
        <v>0</v>
      </c>
    </row>
    <row r="91" spans="1:16" s="41" customFormat="1">
      <c r="A91" s="40">
        <v>490</v>
      </c>
      <c r="B91" s="113" t="s">
        <v>301</v>
      </c>
      <c r="C91" s="267">
        <f>'[8]Sch C'!D89</f>
        <v>0</v>
      </c>
      <c r="D91" s="267">
        <f>'[8]Sch C'!F89</f>
        <v>0</v>
      </c>
      <c r="E91" s="253">
        <f t="shared" si="10"/>
        <v>0</v>
      </c>
      <c r="F91" s="177"/>
      <c r="G91" s="177">
        <f t="shared" si="13"/>
        <v>0</v>
      </c>
      <c r="H91" s="175">
        <f t="shared" si="11"/>
        <v>0</v>
      </c>
      <c r="J91" s="133"/>
      <c r="K91" s="133"/>
      <c r="M91" s="231">
        <f t="shared" si="12"/>
        <v>0</v>
      </c>
      <c r="N91" s="237">
        <f>SUMMARY!M91</f>
        <v>0.51024847964610609</v>
      </c>
    </row>
    <row r="92" spans="1:16" s="41" customFormat="1">
      <c r="A92" s="40"/>
      <c r="B92" s="113" t="s">
        <v>49</v>
      </c>
      <c r="C92" s="267">
        <f>SUM(C80:C91)</f>
        <v>93831</v>
      </c>
      <c r="D92" s="267">
        <f>SUM(D80:D91)</f>
        <v>14434</v>
      </c>
      <c r="E92" s="177">
        <f>SUM(E80:E91)</f>
        <v>108265</v>
      </c>
      <c r="F92" s="177">
        <f>SUM(F80:F91)</f>
        <v>0</v>
      </c>
      <c r="G92" s="177">
        <f>IF(ISERROR(E92+F92),"",(E92+F92))</f>
        <v>108265</v>
      </c>
      <c r="H92" s="175">
        <f t="shared" si="11"/>
        <v>9.9135239274274922E-2</v>
      </c>
      <c r="J92" s="133"/>
      <c r="K92" s="133"/>
      <c r="M92" s="231">
        <f t="shared" si="12"/>
        <v>19.883379247015611</v>
      </c>
      <c r="N92" s="237">
        <f>SUMMARY!M92</f>
        <v>10.059897992088256</v>
      </c>
      <c r="O92" s="232">
        <f>M92/N92-1</f>
        <v>0.97649909200403084</v>
      </c>
      <c r="P92" s="172">
        <f>IF(O92&gt;=0.2,0.6,0)</f>
        <v>0.6</v>
      </c>
    </row>
    <row r="93" spans="1:16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6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6" s="41" customFormat="1">
      <c r="A95" s="127" t="s">
        <v>201</v>
      </c>
      <c r="B95" s="113" t="s">
        <v>40</v>
      </c>
      <c r="C95" s="267">
        <f>'[8]Sch C'!D93</f>
        <v>19800</v>
      </c>
      <c r="D95" s="267">
        <f>'[8]Sch C'!F93</f>
        <v>0</v>
      </c>
      <c r="E95" s="253">
        <f t="shared" ref="E95:E100" si="14">SUM(C95:D95)</f>
        <v>19800</v>
      </c>
      <c r="F95" s="174"/>
      <c r="G95" s="174">
        <f t="shared" ref="G95:G101" si="15">IF(ISERROR(E95+F95),"",(E95+F95))</f>
        <v>19800</v>
      </c>
      <c r="H95" s="175">
        <f t="shared" ref="H95:H101" si="16">IF(ISERROR(G95/$G$183),"",(G95/$G$183))</f>
        <v>1.8130307464375776E-2</v>
      </c>
      <c r="J95" s="255">
        <v>1427</v>
      </c>
      <c r="K95" s="255">
        <v>1427</v>
      </c>
      <c r="M95" s="231">
        <f t="shared" ref="M95:M101" si="17">IFERROR(G95/G$198,0)</f>
        <v>3.6363636363636362</v>
      </c>
      <c r="N95" s="237">
        <f>SUMMARY!M95</f>
        <v>5.9213296908424509</v>
      </c>
    </row>
    <row r="96" spans="1:16" s="41" customFormat="1">
      <c r="A96" s="127" t="s">
        <v>202</v>
      </c>
      <c r="B96" s="113" t="s">
        <v>23</v>
      </c>
      <c r="C96" s="267">
        <f>'[8]Sch C'!D94</f>
        <v>0</v>
      </c>
      <c r="D96" s="267">
        <f>'[8]Sch C'!F94</f>
        <v>4172</v>
      </c>
      <c r="E96" s="253">
        <f t="shared" si="14"/>
        <v>4172</v>
      </c>
      <c r="F96" s="177"/>
      <c r="G96" s="177">
        <f t="shared" si="15"/>
        <v>4172</v>
      </c>
      <c r="H96" s="175">
        <f t="shared" si="16"/>
        <v>3.8201839768371589E-3</v>
      </c>
      <c r="J96" s="133"/>
      <c r="K96" s="133"/>
      <c r="M96" s="231">
        <f t="shared" si="17"/>
        <v>0.76620752984389351</v>
      </c>
      <c r="N96" s="237">
        <f>SUMMARY!M96</f>
        <v>1.0135787700007721</v>
      </c>
    </row>
    <row r="97" spans="1:16" s="41" customFormat="1">
      <c r="A97" s="40">
        <v>310</v>
      </c>
      <c r="B97" s="113" t="s">
        <v>77</v>
      </c>
      <c r="C97" s="267">
        <f>'[8]Sch C'!D95</f>
        <v>840</v>
      </c>
      <c r="D97" s="267">
        <f>'[8]Sch C'!F95</f>
        <v>0</v>
      </c>
      <c r="E97" s="253">
        <f t="shared" si="14"/>
        <v>840</v>
      </c>
      <c r="F97" s="177"/>
      <c r="G97" s="177">
        <f t="shared" si="15"/>
        <v>840</v>
      </c>
      <c r="H97" s="175">
        <f t="shared" si="16"/>
        <v>7.6916455909472996E-4</v>
      </c>
      <c r="J97" s="133"/>
      <c r="K97" s="133"/>
      <c r="M97" s="231">
        <f t="shared" si="17"/>
        <v>0.15426997245179064</v>
      </c>
      <c r="N97" s="237">
        <f>SUMMARY!M97</f>
        <v>0.32210610457854744</v>
      </c>
    </row>
    <row r="98" spans="1:16" s="41" customFormat="1">
      <c r="A98" s="40">
        <v>380</v>
      </c>
      <c r="B98" s="113" t="s">
        <v>51</v>
      </c>
      <c r="C98" s="267">
        <f>'[8]Sch C'!D96</f>
        <v>45296</v>
      </c>
      <c r="D98" s="267">
        <f>'[8]Sch C'!F96</f>
        <v>0</v>
      </c>
      <c r="E98" s="253">
        <f t="shared" si="14"/>
        <v>45296</v>
      </c>
      <c r="F98" s="177"/>
      <c r="G98" s="177">
        <f t="shared" si="15"/>
        <v>45296</v>
      </c>
      <c r="H98" s="175">
        <f t="shared" si="16"/>
        <v>4.1476283177089152E-2</v>
      </c>
      <c r="J98" s="133"/>
      <c r="K98" s="133"/>
      <c r="M98" s="231">
        <f t="shared" si="17"/>
        <v>8.3188246097337011</v>
      </c>
      <c r="N98" s="237">
        <f>SUMMARY!M98</f>
        <v>6.8555198724674016</v>
      </c>
    </row>
    <row r="99" spans="1:16" s="41" customFormat="1">
      <c r="A99" s="40">
        <v>390</v>
      </c>
      <c r="B99" s="113" t="s">
        <v>52</v>
      </c>
      <c r="C99" s="267">
        <f>'[8]Sch C'!D97</f>
        <v>6183</v>
      </c>
      <c r="D99" s="267">
        <f>'[8]Sch C'!F97</f>
        <v>174</v>
      </c>
      <c r="E99" s="253">
        <f t="shared" si="14"/>
        <v>6357</v>
      </c>
      <c r="F99" s="177"/>
      <c r="G99" s="177">
        <f t="shared" si="15"/>
        <v>6357</v>
      </c>
      <c r="H99" s="175">
        <f t="shared" si="16"/>
        <v>5.8209275025776167E-3</v>
      </c>
      <c r="J99" s="133"/>
      <c r="K99" s="133"/>
      <c r="M99" s="231">
        <f t="shared" si="17"/>
        <v>1.1674931129476585</v>
      </c>
      <c r="N99" s="237">
        <f>SUMMARY!M99</f>
        <v>0.63233432797859923</v>
      </c>
    </row>
    <row r="100" spans="1:16" s="41" customFormat="1">
      <c r="A100" s="40">
        <v>490</v>
      </c>
      <c r="B100" s="113" t="s">
        <v>301</v>
      </c>
      <c r="C100" s="267">
        <f>'[8]Sch C'!D98</f>
        <v>0</v>
      </c>
      <c r="D100" s="267">
        <f>'[8]Sch C'!F98</f>
        <v>0</v>
      </c>
      <c r="E100" s="253">
        <f t="shared" si="14"/>
        <v>0</v>
      </c>
      <c r="F100" s="177"/>
      <c r="G100" s="177">
        <f t="shared" si="15"/>
        <v>0</v>
      </c>
      <c r="H100" s="175">
        <f t="shared" si="16"/>
        <v>0</v>
      </c>
      <c r="J100" s="133"/>
      <c r="K100" s="133"/>
      <c r="M100" s="231">
        <f t="shared" si="17"/>
        <v>0</v>
      </c>
      <c r="N100" s="237">
        <f>SUMMARY!M100</f>
        <v>2.6342203389060719E-2</v>
      </c>
    </row>
    <row r="101" spans="1:16" s="41" customFormat="1">
      <c r="A101" s="40"/>
      <c r="B101" s="113" t="s">
        <v>54</v>
      </c>
      <c r="C101" s="267">
        <f>SUM(C95:C100)</f>
        <v>72119</v>
      </c>
      <c r="D101" s="267">
        <f>SUM(D95:D100)</f>
        <v>4346</v>
      </c>
      <c r="E101" s="177">
        <f>SUM(E95:E100)</f>
        <v>76465</v>
      </c>
      <c r="F101" s="177">
        <f>SUM(F95:F100)</f>
        <v>0</v>
      </c>
      <c r="G101" s="177">
        <f t="shared" si="15"/>
        <v>76465</v>
      </c>
      <c r="H101" s="175">
        <f t="shared" si="16"/>
        <v>7.0016866679974435E-2</v>
      </c>
      <c r="J101" s="133"/>
      <c r="K101" s="133"/>
      <c r="M101" s="231">
        <f t="shared" si="17"/>
        <v>14.043158861340679</v>
      </c>
      <c r="N101" s="237">
        <f>SUMMARY!M101</f>
        <v>14.771210969256831</v>
      </c>
      <c r="O101" s="232">
        <f>M101/N101-1</f>
        <v>-4.9288586388173572E-2</v>
      </c>
      <c r="P101" s="172">
        <f>IF(O101&gt;=0.2,0.9,0)</f>
        <v>0</v>
      </c>
    </row>
    <row r="102" spans="1:16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6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6" s="41" customFormat="1">
      <c r="A104" s="127" t="s">
        <v>201</v>
      </c>
      <c r="B104" s="113" t="s">
        <v>40</v>
      </c>
      <c r="C104" s="267">
        <f>'[8]Sch C'!D102</f>
        <v>0</v>
      </c>
      <c r="D104" s="267">
        <f>'[8]Sch C'!F102</f>
        <v>0</v>
      </c>
      <c r="E104" s="253">
        <f t="shared" ref="E104:E109" si="18">SUM(C104:D104)</f>
        <v>0</v>
      </c>
      <c r="F104" s="174"/>
      <c r="G104" s="174">
        <f t="shared" ref="G104:G110" si="19">IF(ISERROR(E104+F104),"",(E104+F104))</f>
        <v>0</v>
      </c>
      <c r="H104" s="175">
        <f t="shared" ref="H104:H110" si="20">IF(ISERROR(G104/$G$183),"",(G104/$G$183))</f>
        <v>0</v>
      </c>
      <c r="J104" s="255">
        <v>0</v>
      </c>
      <c r="K104" s="255">
        <v>0</v>
      </c>
      <c r="M104" s="231">
        <f t="shared" ref="M104:M110" si="21">IFERROR(G104/G$198,0)</f>
        <v>0</v>
      </c>
      <c r="N104" s="237">
        <f>SUMMARY!M104</f>
        <v>1.8769967617256869</v>
      </c>
    </row>
    <row r="105" spans="1:16" s="41" customFormat="1">
      <c r="A105" s="127" t="s">
        <v>202</v>
      </c>
      <c r="B105" s="113" t="s">
        <v>23</v>
      </c>
      <c r="C105" s="267">
        <f>'[8]Sch C'!D103</f>
        <v>0</v>
      </c>
      <c r="D105" s="267">
        <f>'[8]Sch C'!F103</f>
        <v>0</v>
      </c>
      <c r="E105" s="253">
        <f t="shared" si="18"/>
        <v>0</v>
      </c>
      <c r="F105" s="177"/>
      <c r="G105" s="177">
        <f t="shared" si="19"/>
        <v>0</v>
      </c>
      <c r="H105" s="175">
        <f t="shared" si="20"/>
        <v>0</v>
      </c>
      <c r="J105" s="133"/>
      <c r="K105" s="133"/>
      <c r="M105" s="231">
        <f t="shared" si="21"/>
        <v>0</v>
      </c>
      <c r="N105" s="237">
        <f>SUMMARY!M105</f>
        <v>0.30704885570376833</v>
      </c>
    </row>
    <row r="106" spans="1:16" s="41" customFormat="1">
      <c r="A106" s="40">
        <v>110</v>
      </c>
      <c r="B106" s="113" t="s">
        <v>43</v>
      </c>
      <c r="C106" s="267">
        <f>'[8]Sch C'!D104</f>
        <v>839</v>
      </c>
      <c r="D106" s="267">
        <f>'[8]Sch C'!F104</f>
        <v>0</v>
      </c>
      <c r="E106" s="253">
        <f t="shared" si="18"/>
        <v>839</v>
      </c>
      <c r="F106" s="177"/>
      <c r="G106" s="177">
        <f t="shared" si="19"/>
        <v>839</v>
      </c>
      <c r="H106" s="175">
        <f t="shared" si="20"/>
        <v>7.6824888700056959E-4</v>
      </c>
      <c r="J106" s="133"/>
      <c r="K106" s="133"/>
      <c r="M106" s="231">
        <f t="shared" si="21"/>
        <v>0.15408631772268136</v>
      </c>
      <c r="N106" s="237">
        <f>SUMMARY!M106</f>
        <v>0.11829334314353321</v>
      </c>
    </row>
    <row r="107" spans="1:16" s="41" customFormat="1">
      <c r="A107" s="40">
        <v>310</v>
      </c>
      <c r="B107" s="113" t="s">
        <v>77</v>
      </c>
      <c r="C107" s="267">
        <f>'[8]Sch C'!D105</f>
        <v>0</v>
      </c>
      <c r="D107" s="267">
        <f>'[8]Sch C'!F105</f>
        <v>0</v>
      </c>
      <c r="E107" s="253">
        <f t="shared" si="18"/>
        <v>0</v>
      </c>
      <c r="F107" s="177"/>
      <c r="G107" s="177">
        <f t="shared" si="19"/>
        <v>0</v>
      </c>
      <c r="H107" s="175">
        <f t="shared" si="20"/>
        <v>0</v>
      </c>
      <c r="J107" s="133"/>
      <c r="K107" s="133"/>
      <c r="M107" s="231">
        <f t="shared" si="21"/>
        <v>0</v>
      </c>
      <c r="N107" s="237">
        <f>SUMMARY!M107</f>
        <v>6.4038804790647608E-4</v>
      </c>
    </row>
    <row r="108" spans="1:16" s="41" customFormat="1">
      <c r="A108" s="40">
        <v>410</v>
      </c>
      <c r="B108" s="113" t="s">
        <v>56</v>
      </c>
      <c r="C108" s="267">
        <f>'[8]Sch C'!D106</f>
        <v>235</v>
      </c>
      <c r="D108" s="267">
        <f>'[8]Sch C'!F106</f>
        <v>0</v>
      </c>
      <c r="E108" s="253">
        <f t="shared" si="18"/>
        <v>235</v>
      </c>
      <c r="F108" s="177"/>
      <c r="G108" s="177">
        <f t="shared" si="19"/>
        <v>235</v>
      </c>
      <c r="H108" s="175">
        <f t="shared" si="20"/>
        <v>2.1518294212769231E-4</v>
      </c>
      <c r="J108" s="133"/>
      <c r="K108" s="133"/>
      <c r="M108" s="231">
        <f t="shared" si="21"/>
        <v>4.3158861340679519E-2</v>
      </c>
      <c r="N108" s="237">
        <f>SUMMARY!M108</f>
        <v>0.1609415521007907</v>
      </c>
    </row>
    <row r="109" spans="1:16" s="41" customFormat="1">
      <c r="A109" s="40">
        <v>490</v>
      </c>
      <c r="B109" s="113" t="s">
        <v>301</v>
      </c>
      <c r="C109" s="267">
        <f>'[8]Sch C'!D107</f>
        <v>0</v>
      </c>
      <c r="D109" s="267">
        <f>'[8]Sch C'!F107</f>
        <v>0</v>
      </c>
      <c r="E109" s="253">
        <f t="shared" si="18"/>
        <v>0</v>
      </c>
      <c r="F109" s="177"/>
      <c r="G109" s="177">
        <f t="shared" si="19"/>
        <v>0</v>
      </c>
      <c r="H109" s="175">
        <f t="shared" si="20"/>
        <v>0</v>
      </c>
      <c r="J109" s="133"/>
      <c r="K109" s="133"/>
      <c r="M109" s="231">
        <f t="shared" si="21"/>
        <v>0</v>
      </c>
      <c r="N109" s="237">
        <f>SUMMARY!M109</f>
        <v>0</v>
      </c>
    </row>
    <row r="110" spans="1:16" s="41" customFormat="1">
      <c r="A110" s="40"/>
      <c r="B110" s="113" t="s">
        <v>58</v>
      </c>
      <c r="C110" s="267">
        <f>SUM(C104:C109)</f>
        <v>1074</v>
      </c>
      <c r="D110" s="267">
        <f>SUM(D104:D109)</f>
        <v>0</v>
      </c>
      <c r="E110" s="177">
        <f>SUM(E104:E109)</f>
        <v>1074</v>
      </c>
      <c r="F110" s="177">
        <f>SUM(F104:F109)</f>
        <v>0</v>
      </c>
      <c r="G110" s="177">
        <f t="shared" si="19"/>
        <v>1074</v>
      </c>
      <c r="H110" s="175">
        <f t="shared" si="20"/>
        <v>9.8343182912826181E-4</v>
      </c>
      <c r="J110" s="133"/>
      <c r="K110" s="133"/>
      <c r="M110" s="231">
        <f t="shared" si="21"/>
        <v>0.19724517906336089</v>
      </c>
      <c r="N110" s="237">
        <f>SUMMARY!M110</f>
        <v>2.4639209007216856</v>
      </c>
      <c r="O110" s="232">
        <f>M110/N110-1</f>
        <v>-0.91994662693693308</v>
      </c>
      <c r="P110" s="172">
        <f>IF(O110&gt;=0.2,0.2,0)</f>
        <v>0</v>
      </c>
    </row>
    <row r="111" spans="1:16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6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6" s="41" customFormat="1">
      <c r="A113" s="127" t="s">
        <v>201</v>
      </c>
      <c r="B113" s="113" t="s">
        <v>40</v>
      </c>
      <c r="C113" s="267">
        <f>'[8]Sch C'!D121</f>
        <v>0</v>
      </c>
      <c r="D113" s="267">
        <f>'[8]Sch C'!F121</f>
        <v>0</v>
      </c>
      <c r="E113" s="253">
        <f t="shared" ref="E113:E117" si="22">SUM(C113:D113)</f>
        <v>0</v>
      </c>
      <c r="F113" s="174"/>
      <c r="G113" s="174">
        <f t="shared" ref="G113:G118" si="23">IF(ISERROR(E113+F113),"",(E113+F113))</f>
        <v>0</v>
      </c>
      <c r="H113" s="175">
        <f t="shared" ref="H113:H118" si="24">IF(ISERROR(G113/$G$183),"",(G113/$G$183))</f>
        <v>0</v>
      </c>
      <c r="J113" s="255">
        <v>0</v>
      </c>
      <c r="K113" s="255">
        <v>0</v>
      </c>
      <c r="M113" s="231">
        <f t="shared" ref="M113:M118" si="25">IFERROR(G113/G$198,0)</f>
        <v>0</v>
      </c>
      <c r="N113" s="237">
        <f>SUMMARY!M113</f>
        <v>1.9805243461002184</v>
      </c>
    </row>
    <row r="114" spans="1:16" s="41" customFormat="1">
      <c r="A114" s="127" t="s">
        <v>202</v>
      </c>
      <c r="B114" s="113" t="s">
        <v>225</v>
      </c>
      <c r="C114" s="267">
        <f>'[8]Sch C'!D122</f>
        <v>0</v>
      </c>
      <c r="D114" s="267">
        <f>'[8]Sch C'!F122</f>
        <v>0</v>
      </c>
      <c r="E114" s="253">
        <f t="shared" si="22"/>
        <v>0</v>
      </c>
      <c r="F114" s="177"/>
      <c r="G114" s="177">
        <f t="shared" si="23"/>
        <v>0</v>
      </c>
      <c r="H114" s="175">
        <f t="shared" si="24"/>
        <v>0</v>
      </c>
      <c r="J114" s="133"/>
      <c r="K114" s="133"/>
      <c r="M114" s="231">
        <f t="shared" si="25"/>
        <v>0</v>
      </c>
      <c r="N114" s="237">
        <f>SUMMARY!M114</f>
        <v>0.43739720863479259</v>
      </c>
    </row>
    <row r="115" spans="1:16" s="41" customFormat="1">
      <c r="A115" s="127" t="s">
        <v>209</v>
      </c>
      <c r="B115" s="113" t="s">
        <v>43</v>
      </c>
      <c r="C115" s="267">
        <f>'[8]Sch C'!D123</f>
        <v>5997</v>
      </c>
      <c r="D115" s="267">
        <f>'[8]Sch C'!F123</f>
        <v>0</v>
      </c>
      <c r="E115" s="253">
        <f t="shared" si="22"/>
        <v>5997</v>
      </c>
      <c r="F115" s="177"/>
      <c r="G115" s="177">
        <f t="shared" si="23"/>
        <v>5997</v>
      </c>
      <c r="H115" s="175">
        <f t="shared" si="24"/>
        <v>5.4912855486798752E-3</v>
      </c>
      <c r="J115" s="133"/>
      <c r="K115" s="133"/>
      <c r="M115" s="231">
        <f t="shared" si="25"/>
        <v>1.1013774104683196</v>
      </c>
      <c r="N115" s="237">
        <f>SUMMARY!M115</f>
        <v>0.9707691469213684</v>
      </c>
    </row>
    <row r="116" spans="1:16" s="41" customFormat="1">
      <c r="A116" s="40">
        <v>310</v>
      </c>
      <c r="B116" s="113" t="s">
        <v>57</v>
      </c>
      <c r="C116" s="267">
        <f>'[8]Sch C'!D124</f>
        <v>5805</v>
      </c>
      <c r="D116" s="267">
        <f>'[8]Sch C'!F124</f>
        <v>0</v>
      </c>
      <c r="E116" s="253">
        <f t="shared" si="22"/>
        <v>5805</v>
      </c>
      <c r="F116" s="177"/>
      <c r="G116" s="177">
        <f t="shared" si="23"/>
        <v>5805</v>
      </c>
      <c r="H116" s="175">
        <f t="shared" si="24"/>
        <v>5.3154765066010801E-3</v>
      </c>
      <c r="J116" s="133"/>
      <c r="K116" s="133"/>
      <c r="M116" s="231">
        <f t="shared" si="25"/>
        <v>1.0661157024793388</v>
      </c>
      <c r="N116" s="237">
        <f>SUMMARY!M116</f>
        <v>4.2074857275216981E-2</v>
      </c>
    </row>
    <row r="117" spans="1:16" s="41" customFormat="1">
      <c r="A117" s="40">
        <v>490</v>
      </c>
      <c r="B117" s="113" t="s">
        <v>301</v>
      </c>
      <c r="C117" s="267">
        <f>'[8]Sch C'!D125</f>
        <v>0</v>
      </c>
      <c r="D117" s="267">
        <f>'[8]Sch C'!F125</f>
        <v>0</v>
      </c>
      <c r="E117" s="253">
        <f t="shared" si="22"/>
        <v>0</v>
      </c>
      <c r="F117" s="177"/>
      <c r="G117" s="177">
        <f t="shared" si="23"/>
        <v>0</v>
      </c>
      <c r="H117" s="175">
        <f t="shared" si="24"/>
        <v>0</v>
      </c>
      <c r="J117" s="133"/>
      <c r="K117" s="133"/>
      <c r="M117" s="231">
        <f t="shared" si="25"/>
        <v>0</v>
      </c>
      <c r="N117" s="237">
        <f>SUMMARY!M117</f>
        <v>1.2489837813778788E-3</v>
      </c>
    </row>
    <row r="118" spans="1:16" s="41" customFormat="1">
      <c r="A118" s="40"/>
      <c r="B118" s="113" t="s">
        <v>60</v>
      </c>
      <c r="C118" s="267">
        <f>SUM(C113:C117)</f>
        <v>11802</v>
      </c>
      <c r="D118" s="267">
        <f>SUM(D113:D117)</f>
        <v>0</v>
      </c>
      <c r="E118" s="177">
        <f>SUM(E113:E117)</f>
        <v>11802</v>
      </c>
      <c r="F118" s="177">
        <f>SUM(F113:F117)</f>
        <v>0</v>
      </c>
      <c r="G118" s="177">
        <f t="shared" si="23"/>
        <v>11802</v>
      </c>
      <c r="H118" s="175">
        <f t="shared" si="24"/>
        <v>1.0806762055280956E-2</v>
      </c>
      <c r="J118" s="133"/>
      <c r="K118" s="133"/>
      <c r="M118" s="231">
        <f t="shared" si="25"/>
        <v>2.1674931129476582</v>
      </c>
      <c r="N118" s="237">
        <f>SUMMARY!M118</f>
        <v>3.4320145427129747</v>
      </c>
      <c r="O118" s="232">
        <f>M118/N118-1</f>
        <v>-0.36844873878818829</v>
      </c>
      <c r="P118" s="172">
        <f>IF(O118&gt;=0.2,0.2,0)</f>
        <v>0</v>
      </c>
    </row>
    <row r="119" spans="1:16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6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6" s="41" customFormat="1">
      <c r="A121" s="127" t="s">
        <v>201</v>
      </c>
      <c r="B121" s="113" t="s">
        <v>227</v>
      </c>
      <c r="C121" s="267">
        <f>'[8]Sch C'!D129</f>
        <v>0</v>
      </c>
      <c r="D121" s="267">
        <f>'[8]Sch C'!F129</f>
        <v>0</v>
      </c>
      <c r="E121" s="253">
        <f t="shared" ref="E121:E131" si="26">SUM(C121:D121)</f>
        <v>0</v>
      </c>
      <c r="F121" s="174"/>
      <c r="G121" s="174">
        <f t="shared" ref="G121:G131" si="27">IF(ISERROR(E121+F121),"",(E121+F121))</f>
        <v>0</v>
      </c>
      <c r="H121" s="175">
        <f t="shared" ref="H121:H131" si="28">IF(ISERROR(G121/$G$183),"",(G121/$G$183))</f>
        <v>0</v>
      </c>
      <c r="J121" s="255">
        <v>0</v>
      </c>
      <c r="K121" s="255">
        <v>0</v>
      </c>
      <c r="M121" s="231">
        <f t="shared" ref="M121:M131" si="29">IFERROR(G121/G$198,0)</f>
        <v>0</v>
      </c>
      <c r="N121" s="237">
        <f>SUMMARY!M121</f>
        <v>4.5535256314180739</v>
      </c>
    </row>
    <row r="122" spans="1:16" s="41" customFormat="1">
      <c r="A122" s="127" t="s">
        <v>228</v>
      </c>
      <c r="B122" s="113" t="s">
        <v>229</v>
      </c>
      <c r="C122" s="267">
        <f>'[8]Sch C'!D130</f>
        <v>0</v>
      </c>
      <c r="D122" s="267">
        <f>'[8]Sch C'!F130</f>
        <v>0</v>
      </c>
      <c r="E122" s="253">
        <f t="shared" si="26"/>
        <v>0</v>
      </c>
      <c r="F122" s="174"/>
      <c r="G122" s="174">
        <f t="shared" si="27"/>
        <v>0</v>
      </c>
      <c r="H122" s="175">
        <f t="shared" si="28"/>
        <v>0</v>
      </c>
      <c r="J122" s="133"/>
      <c r="K122" s="133"/>
      <c r="M122" s="231">
        <f t="shared" si="29"/>
        <v>0</v>
      </c>
      <c r="N122" s="237">
        <f>SUMMARY!M122</f>
        <v>0.37552059914887431</v>
      </c>
    </row>
    <row r="123" spans="1:16" s="41" customFormat="1">
      <c r="A123" s="127" t="s">
        <v>202</v>
      </c>
      <c r="B123" s="113" t="s">
        <v>230</v>
      </c>
      <c r="C123" s="267">
        <f>'[8]Sch C'!D131</f>
        <v>11500</v>
      </c>
      <c r="D123" s="267">
        <f>'[8]Sch C'!F131</f>
        <v>0</v>
      </c>
      <c r="E123" s="253">
        <f t="shared" si="26"/>
        <v>11500</v>
      </c>
      <c r="F123" s="174"/>
      <c r="G123" s="174">
        <f t="shared" si="27"/>
        <v>11500</v>
      </c>
      <c r="H123" s="175">
        <f t="shared" si="28"/>
        <v>1.0530229082844516E-2</v>
      </c>
      <c r="J123" s="255">
        <v>480</v>
      </c>
      <c r="K123" s="255">
        <v>480</v>
      </c>
      <c r="M123" s="231">
        <f t="shared" si="29"/>
        <v>2.1120293847566574</v>
      </c>
      <c r="N123" s="237">
        <f>SUMMARY!M123</f>
        <v>20.426397522016178</v>
      </c>
    </row>
    <row r="124" spans="1:16" s="41" customFormat="1">
      <c r="A124" s="127" t="s">
        <v>231</v>
      </c>
      <c r="B124" s="113" t="s">
        <v>232</v>
      </c>
      <c r="C124" s="267">
        <f>'[8]Sch C'!D132</f>
        <v>0</v>
      </c>
      <c r="D124" s="267">
        <f>'[8]Sch C'!F132</f>
        <v>2423</v>
      </c>
      <c r="E124" s="253">
        <f t="shared" si="26"/>
        <v>2423</v>
      </c>
      <c r="F124" s="174"/>
      <c r="G124" s="174">
        <f t="shared" si="27"/>
        <v>2423</v>
      </c>
      <c r="H124" s="175">
        <f t="shared" si="28"/>
        <v>2.2186734841506319E-3</v>
      </c>
      <c r="J124" s="133"/>
      <c r="K124" s="133"/>
      <c r="M124" s="231">
        <f t="shared" si="29"/>
        <v>0.44499540863177228</v>
      </c>
      <c r="N124" s="237">
        <f>SUMMARY!M124</f>
        <v>3.7333012685133462</v>
      </c>
    </row>
    <row r="125" spans="1:16" s="41" customFormat="1">
      <c r="A125" s="127" t="s">
        <v>149</v>
      </c>
      <c r="B125" s="113" t="s">
        <v>150</v>
      </c>
      <c r="C125" s="267">
        <f>'[8]Sch C'!D133</f>
        <v>0</v>
      </c>
      <c r="D125" s="267">
        <f>'[8]Sch C'!F133</f>
        <v>0</v>
      </c>
      <c r="E125" s="253">
        <f t="shared" si="26"/>
        <v>0</v>
      </c>
      <c r="F125" s="174"/>
      <c r="G125" s="174">
        <f t="shared" si="27"/>
        <v>0</v>
      </c>
      <c r="H125" s="175">
        <f t="shared" si="28"/>
        <v>0</v>
      </c>
      <c r="J125" s="255">
        <v>0</v>
      </c>
      <c r="K125" s="255">
        <v>0</v>
      </c>
      <c r="M125" s="231">
        <f t="shared" si="29"/>
        <v>0</v>
      </c>
      <c r="N125" s="237">
        <f>SUMMARY!M125</f>
        <v>0.23602473442063049</v>
      </c>
    </row>
    <row r="126" spans="1:16" s="41" customFormat="1">
      <c r="A126" s="40">
        <v>110</v>
      </c>
      <c r="B126" s="41" t="s">
        <v>69</v>
      </c>
      <c r="C126" s="267">
        <f>'[8]Sch C'!D134</f>
        <v>3736</v>
      </c>
      <c r="D126" s="267">
        <f>'[8]Sch C'!F134</f>
        <v>52</v>
      </c>
      <c r="E126" s="253">
        <f t="shared" si="26"/>
        <v>3788</v>
      </c>
      <c r="F126" s="174"/>
      <c r="G126" s="174">
        <f t="shared" si="27"/>
        <v>3788</v>
      </c>
      <c r="H126" s="175">
        <f t="shared" si="28"/>
        <v>3.4685658926795677E-3</v>
      </c>
      <c r="J126" s="133"/>
      <c r="K126" s="133"/>
      <c r="M126" s="231">
        <f t="shared" si="29"/>
        <v>0.6956841138659321</v>
      </c>
      <c r="N126" s="237">
        <f>SUMMARY!M126</f>
        <v>1.7813900962398777</v>
      </c>
    </row>
    <row r="127" spans="1:16" s="41" customFormat="1">
      <c r="A127" s="40">
        <v>111</v>
      </c>
      <c r="B127" s="113" t="s">
        <v>107</v>
      </c>
      <c r="C127" s="267">
        <f>'[8]Sch C'!D135</f>
        <v>0</v>
      </c>
      <c r="D127" s="267">
        <f>'[8]Sch C'!F135</f>
        <v>0</v>
      </c>
      <c r="E127" s="253">
        <f t="shared" si="26"/>
        <v>0</v>
      </c>
      <c r="F127" s="174"/>
      <c r="G127" s="174">
        <f t="shared" si="27"/>
        <v>0</v>
      </c>
      <c r="H127" s="175">
        <f t="shared" si="28"/>
        <v>0</v>
      </c>
      <c r="J127" s="133"/>
      <c r="K127" s="133"/>
      <c r="M127" s="231">
        <f t="shared" si="29"/>
        <v>0</v>
      </c>
      <c r="N127" s="237">
        <f>SUMMARY!M127</f>
        <v>1.0927472647255188E-2</v>
      </c>
    </row>
    <row r="128" spans="1:16" s="41" customFormat="1">
      <c r="A128" s="40">
        <v>230</v>
      </c>
      <c r="B128" s="113" t="s">
        <v>233</v>
      </c>
      <c r="C128" s="267">
        <f>'[8]Sch C'!D136</f>
        <v>0</v>
      </c>
      <c r="D128" s="267">
        <f>'[8]Sch C'!F136</f>
        <v>0</v>
      </c>
      <c r="E128" s="253">
        <f t="shared" si="26"/>
        <v>0</v>
      </c>
      <c r="F128" s="174"/>
      <c r="G128" s="174">
        <f t="shared" si="27"/>
        <v>0</v>
      </c>
      <c r="H128" s="175">
        <f t="shared" si="28"/>
        <v>0</v>
      </c>
      <c r="J128" s="133"/>
      <c r="K128" s="133"/>
      <c r="M128" s="231">
        <f t="shared" si="29"/>
        <v>0</v>
      </c>
      <c r="N128" s="237">
        <f>SUMMARY!M128</f>
        <v>2.802083759123259E-3</v>
      </c>
    </row>
    <row r="129" spans="1:16" s="41" customFormat="1">
      <c r="A129" s="40">
        <v>310</v>
      </c>
      <c r="B129" s="113" t="s">
        <v>77</v>
      </c>
      <c r="C129" s="267">
        <f>'[8]Sch C'!D137</f>
        <v>0</v>
      </c>
      <c r="D129" s="267">
        <f>'[8]Sch C'!F137</f>
        <v>0</v>
      </c>
      <c r="E129" s="253">
        <f t="shared" si="26"/>
        <v>0</v>
      </c>
      <c r="F129" s="174"/>
      <c r="G129" s="174">
        <f t="shared" si="27"/>
        <v>0</v>
      </c>
      <c r="H129" s="175">
        <f t="shared" si="28"/>
        <v>0</v>
      </c>
      <c r="J129" s="133"/>
      <c r="K129" s="133"/>
      <c r="M129" s="231">
        <f t="shared" si="29"/>
        <v>0</v>
      </c>
      <c r="N129" s="237">
        <f>SUMMARY!M129</f>
        <v>1.5442435472956095</v>
      </c>
    </row>
    <row r="130" spans="1:16" s="41" customFormat="1">
      <c r="A130" s="40">
        <v>330</v>
      </c>
      <c r="B130" s="113" t="s">
        <v>311</v>
      </c>
      <c r="C130" s="267">
        <f>'[8]Sch C'!D138</f>
        <v>18040</v>
      </c>
      <c r="D130" s="267">
        <f>'[8]Sch C'!F138</f>
        <v>0</v>
      </c>
      <c r="E130" s="253">
        <f t="shared" si="26"/>
        <v>18040</v>
      </c>
      <c r="F130" s="174">
        <v>-18040</v>
      </c>
      <c r="G130" s="174">
        <f t="shared" si="27"/>
        <v>0</v>
      </c>
      <c r="H130" s="175">
        <f t="shared" si="28"/>
        <v>0</v>
      </c>
      <c r="J130" s="133"/>
      <c r="K130" s="133"/>
      <c r="M130" s="231">
        <f t="shared" si="29"/>
        <v>0</v>
      </c>
      <c r="N130" s="237">
        <f>SUMMARY!M130</f>
        <v>9.9918702510230314E-2</v>
      </c>
    </row>
    <row r="131" spans="1:16" s="41" customFormat="1">
      <c r="A131" s="40">
        <v>390</v>
      </c>
      <c r="B131" s="113" t="s">
        <v>70</v>
      </c>
      <c r="C131" s="267">
        <f>'[8]Sch C'!D139</f>
        <v>0</v>
      </c>
      <c r="D131" s="267">
        <f>'[8]Sch C'!F139</f>
        <v>36</v>
      </c>
      <c r="E131" s="253">
        <f t="shared" si="26"/>
        <v>36</v>
      </c>
      <c r="F131" s="174"/>
      <c r="G131" s="174">
        <f t="shared" si="27"/>
        <v>36</v>
      </c>
      <c r="H131" s="175">
        <f t="shared" si="28"/>
        <v>3.2964195389774142E-5</v>
      </c>
      <c r="J131" s="133"/>
      <c r="K131" s="133"/>
      <c r="M131" s="231">
        <f t="shared" si="29"/>
        <v>6.6115702479338841E-3</v>
      </c>
      <c r="N131" s="237">
        <f>SUMMARY!M131</f>
        <v>3.731441236448526E-2</v>
      </c>
    </row>
    <row r="132" spans="1:16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6" s="41" customFormat="1">
      <c r="A133" s="40" t="s">
        <v>325</v>
      </c>
      <c r="B133" s="40" t="s">
        <v>235</v>
      </c>
      <c r="C133" s="267">
        <f>'[8]Sch C'!D141</f>
        <v>0</v>
      </c>
      <c r="D133" s="267">
        <f>'[8]Sch C'!F141</f>
        <v>0</v>
      </c>
      <c r="E133" s="253">
        <f t="shared" ref="E133:E138" si="30">SUM(C133:D133)</f>
        <v>0</v>
      </c>
      <c r="F133" s="177"/>
      <c r="G133" s="177">
        <f>IF(ISERROR(E133+F133)," ",(E133+F133))</f>
        <v>0</v>
      </c>
      <c r="H133" s="175">
        <f t="shared" ref="H133:H139" si="31">IF(ISERROR(G133/$G$183),"",(G133/$G$183))</f>
        <v>0</v>
      </c>
      <c r="J133" s="133"/>
      <c r="K133" s="133"/>
      <c r="M133" s="231">
        <f t="shared" ref="M133:M139" si="32">IFERROR(G133/G$198,0)</f>
        <v>0</v>
      </c>
      <c r="N133" s="237">
        <f>SUMMARY!M133</f>
        <v>0</v>
      </c>
    </row>
    <row r="134" spans="1:16" s="41" customFormat="1">
      <c r="A134" s="40" t="s">
        <v>326</v>
      </c>
      <c r="B134" s="40" t="s">
        <v>236</v>
      </c>
      <c r="C134" s="267">
        <f>'[8]Sch C'!D142</f>
        <v>0</v>
      </c>
      <c r="D134" s="267">
        <f>'[8]Sch C'!F142</f>
        <v>0</v>
      </c>
      <c r="E134" s="253">
        <f t="shared" si="30"/>
        <v>0</v>
      </c>
      <c r="F134" s="177"/>
      <c r="G134" s="177">
        <f t="shared" ref="G134:G139" si="33">IF(ISERROR(E134+F134),"",(E134+F134))</f>
        <v>0</v>
      </c>
      <c r="H134" s="175">
        <f t="shared" si="31"/>
        <v>0</v>
      </c>
      <c r="J134" s="133"/>
      <c r="K134" s="133"/>
      <c r="M134" s="231">
        <f t="shared" si="32"/>
        <v>0</v>
      </c>
      <c r="N134" s="237">
        <f>SUMMARY!M134</f>
        <v>0</v>
      </c>
    </row>
    <row r="135" spans="1:16" s="41" customFormat="1">
      <c r="A135" s="40" t="s">
        <v>327</v>
      </c>
      <c r="B135" s="40" t="s">
        <v>237</v>
      </c>
      <c r="C135" s="267">
        <f>'[8]Sch C'!D143</f>
        <v>0</v>
      </c>
      <c r="D135" s="267">
        <f>'[8]Sch C'!F143</f>
        <v>0</v>
      </c>
      <c r="E135" s="253">
        <f t="shared" si="30"/>
        <v>0</v>
      </c>
      <c r="F135" s="177"/>
      <c r="G135" s="177">
        <f t="shared" si="33"/>
        <v>0</v>
      </c>
      <c r="H135" s="175">
        <f t="shared" si="31"/>
        <v>0</v>
      </c>
      <c r="J135" s="133"/>
      <c r="K135" s="133"/>
      <c r="M135" s="231">
        <f t="shared" si="32"/>
        <v>0</v>
      </c>
      <c r="N135" s="237">
        <f>SUMMARY!M135</f>
        <v>0</v>
      </c>
    </row>
    <row r="136" spans="1:16" s="41" customFormat="1">
      <c r="A136" s="40" t="s">
        <v>328</v>
      </c>
      <c r="B136" s="40" t="s">
        <v>238</v>
      </c>
      <c r="C136" s="267">
        <f>'[8]Sch C'!D144</f>
        <v>0</v>
      </c>
      <c r="D136" s="267">
        <f>'[8]Sch C'!F144</f>
        <v>0</v>
      </c>
      <c r="E136" s="253">
        <f t="shared" si="30"/>
        <v>0</v>
      </c>
      <c r="F136" s="177"/>
      <c r="G136" s="177">
        <f t="shared" si="33"/>
        <v>0</v>
      </c>
      <c r="H136" s="175">
        <f t="shared" si="31"/>
        <v>0</v>
      </c>
      <c r="J136" s="133"/>
      <c r="K136" s="133"/>
      <c r="M136" s="231">
        <f t="shared" si="32"/>
        <v>0</v>
      </c>
      <c r="N136" s="237">
        <f>SUMMARY!M136</f>
        <v>1.1354398012526172E-3</v>
      </c>
    </row>
    <row r="137" spans="1:16" s="41" customFormat="1">
      <c r="A137" s="40" t="s">
        <v>351</v>
      </c>
      <c r="B137" s="40" t="s">
        <v>239</v>
      </c>
      <c r="C137" s="267">
        <f>'[8]Sch C'!D145</f>
        <v>0</v>
      </c>
      <c r="D137" s="267">
        <f>'[8]Sch C'!F145</f>
        <v>0</v>
      </c>
      <c r="E137" s="253">
        <f t="shared" si="30"/>
        <v>0</v>
      </c>
      <c r="F137" s="177"/>
      <c r="G137" s="177">
        <f t="shared" si="33"/>
        <v>0</v>
      </c>
      <c r="H137" s="175">
        <f t="shared" si="31"/>
        <v>0</v>
      </c>
      <c r="J137" s="133"/>
      <c r="K137" s="133"/>
      <c r="M137" s="231">
        <f t="shared" si="32"/>
        <v>0</v>
      </c>
      <c r="N137" s="237">
        <f>SUMMARY!M137</f>
        <v>3.7850567038636746E-3</v>
      </c>
    </row>
    <row r="138" spans="1:16" s="41" customFormat="1">
      <c r="A138" s="40">
        <v>490</v>
      </c>
      <c r="B138" s="113" t="s">
        <v>301</v>
      </c>
      <c r="C138" s="267">
        <f>'[8]Sch C'!D146</f>
        <v>0</v>
      </c>
      <c r="D138" s="267">
        <f>'[8]Sch C'!F146</f>
        <v>0</v>
      </c>
      <c r="E138" s="253">
        <f t="shared" si="30"/>
        <v>0</v>
      </c>
      <c r="F138" s="177"/>
      <c r="G138" s="177">
        <f>IF(ISERROR(E138+F138),"",(E138+F138))</f>
        <v>0</v>
      </c>
      <c r="H138" s="175">
        <f t="shared" si="31"/>
        <v>0</v>
      </c>
      <c r="J138" s="133"/>
      <c r="K138" s="133"/>
      <c r="M138" s="231">
        <f t="shared" si="32"/>
        <v>0</v>
      </c>
      <c r="N138" s="237">
        <f>SUMMARY!M138</f>
        <v>0.12069725087315321</v>
      </c>
    </row>
    <row r="139" spans="1:16" s="41" customFormat="1">
      <c r="A139" s="40"/>
      <c r="B139" s="113" t="s">
        <v>71</v>
      </c>
      <c r="C139" s="267">
        <f>SUM(C121:C138)</f>
        <v>33276</v>
      </c>
      <c r="D139" s="267">
        <f>SUM(D121:D138)</f>
        <v>2511</v>
      </c>
      <c r="E139" s="176">
        <f>SUM(E121:E138)</f>
        <v>35787</v>
      </c>
      <c r="F139" s="176">
        <f>SUM(F121:F138)</f>
        <v>-18040</v>
      </c>
      <c r="G139" s="177">
        <f t="shared" si="33"/>
        <v>17747</v>
      </c>
      <c r="H139" s="175">
        <f t="shared" si="31"/>
        <v>1.6250432655064491E-2</v>
      </c>
      <c r="J139" s="133"/>
      <c r="K139" s="133"/>
      <c r="M139" s="231">
        <f t="shared" si="32"/>
        <v>3.2593204775022957</v>
      </c>
      <c r="N139" s="237">
        <f>SUMMARY!M139</f>
        <v>32.92698381771195</v>
      </c>
      <c r="O139" s="232">
        <f>M139/N139-1</f>
        <v>-0.90101369455683167</v>
      </c>
      <c r="P139" s="172">
        <f>IF(O139&gt;=0.2,1.6,0)</f>
        <v>0</v>
      </c>
    </row>
    <row r="140" spans="1:16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6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6" s="41" customFormat="1">
      <c r="A142" s="127" t="s">
        <v>201</v>
      </c>
      <c r="B142" s="113" t="s">
        <v>73</v>
      </c>
      <c r="C142" s="267">
        <f>'[8]Sch C'!D150</f>
        <v>30082</v>
      </c>
      <c r="D142" s="267">
        <f>'[8]Sch C'!F150</f>
        <v>0</v>
      </c>
      <c r="E142" s="253">
        <f t="shared" ref="E142:E146" si="34">SUM(C142:D142)</f>
        <v>30082</v>
      </c>
      <c r="F142" s="174"/>
      <c r="G142" s="174">
        <f t="shared" ref="G142:G147" si="35">IF(ISERROR(E142+F142),"",(E142+F142))</f>
        <v>30082</v>
      </c>
      <c r="H142" s="175">
        <f t="shared" ref="H142:H147" si="36">IF(ISERROR(G142/$G$183),"",(G142/$G$183))</f>
        <v>2.7545247936532936E-2</v>
      </c>
      <c r="J142" s="255">
        <v>1928</v>
      </c>
      <c r="K142" s="255">
        <v>2027</v>
      </c>
      <c r="M142" s="231">
        <f t="shared" ref="M142:M147" si="37">IFERROR(G142/G$198,0)</f>
        <v>5.5247015610651973</v>
      </c>
      <c r="N142" s="237">
        <f>SUMMARY!M142</f>
        <v>3.3195038128068526</v>
      </c>
    </row>
    <row r="143" spans="1:16" s="41" customFormat="1">
      <c r="A143" s="127" t="s">
        <v>202</v>
      </c>
      <c r="B143" s="113" t="s">
        <v>23</v>
      </c>
      <c r="C143" s="267">
        <f>'[8]Sch C'!D151</f>
        <v>0</v>
      </c>
      <c r="D143" s="267">
        <f>'[8]Sch C'!F151</f>
        <v>6338</v>
      </c>
      <c r="E143" s="253">
        <f t="shared" si="34"/>
        <v>6338</v>
      </c>
      <c r="F143" s="177"/>
      <c r="G143" s="177">
        <f t="shared" si="35"/>
        <v>6338</v>
      </c>
      <c r="H143" s="175">
        <f t="shared" si="36"/>
        <v>5.8035297327885694E-3</v>
      </c>
      <c r="J143" s="133"/>
      <c r="K143" s="133"/>
      <c r="M143" s="231">
        <f t="shared" si="37"/>
        <v>1.1640036730945822</v>
      </c>
      <c r="N143" s="237">
        <f>SUMMARY!M143</f>
        <v>0.67458000081751668</v>
      </c>
    </row>
    <row r="144" spans="1:16" s="41" customFormat="1">
      <c r="A144" s="127">
        <v>110</v>
      </c>
      <c r="B144" s="113" t="s">
        <v>258</v>
      </c>
      <c r="C144" s="267">
        <f>'[8]Sch C'!D152</f>
        <v>3077</v>
      </c>
      <c r="D144" s="267">
        <f>'[8]Sch C'!F152</f>
        <v>467</v>
      </c>
      <c r="E144" s="253">
        <f t="shared" si="34"/>
        <v>3544</v>
      </c>
      <c r="F144" s="177"/>
      <c r="G144" s="177">
        <f t="shared" si="35"/>
        <v>3544</v>
      </c>
      <c r="H144" s="175">
        <f t="shared" si="36"/>
        <v>3.245141901704432E-3</v>
      </c>
      <c r="J144" s="133"/>
      <c r="K144" s="133"/>
      <c r="M144" s="231">
        <f t="shared" si="37"/>
        <v>0.65087235996326909</v>
      </c>
      <c r="N144" s="237">
        <f>SUMMARY!M144</f>
        <v>0.19288769592013771</v>
      </c>
    </row>
    <row r="145" spans="1:16" s="41" customFormat="1">
      <c r="A145" s="127" t="s">
        <v>241</v>
      </c>
      <c r="B145" s="113" t="s">
        <v>77</v>
      </c>
      <c r="C145" s="267">
        <f>'[8]Sch C'!D153</f>
        <v>1103</v>
      </c>
      <c r="D145" s="267">
        <f>'[8]Sch C'!F153</f>
        <v>32</v>
      </c>
      <c r="E145" s="253">
        <f t="shared" si="34"/>
        <v>1135</v>
      </c>
      <c r="F145" s="177"/>
      <c r="G145" s="177">
        <f t="shared" si="35"/>
        <v>1135</v>
      </c>
      <c r="H145" s="175">
        <f t="shared" si="36"/>
        <v>1.0392878268720457E-3</v>
      </c>
      <c r="J145" s="133"/>
      <c r="K145" s="133"/>
      <c r="M145" s="231">
        <f t="shared" si="37"/>
        <v>0.20844811753902662</v>
      </c>
      <c r="N145" s="237">
        <f>SUMMARY!M145</f>
        <v>0.1348362014542713</v>
      </c>
    </row>
    <row r="146" spans="1:16" s="41" customFormat="1">
      <c r="A146" s="127" t="s">
        <v>242</v>
      </c>
      <c r="B146" s="113" t="s">
        <v>301</v>
      </c>
      <c r="C146" s="267">
        <f>'[8]Sch C'!D154</f>
        <v>0</v>
      </c>
      <c r="D146" s="267">
        <f>'[8]Sch C'!F154</f>
        <v>0</v>
      </c>
      <c r="E146" s="253">
        <f t="shared" si="34"/>
        <v>0</v>
      </c>
      <c r="F146" s="177"/>
      <c r="G146" s="177">
        <f t="shared" si="35"/>
        <v>0</v>
      </c>
      <c r="H146" s="175">
        <f t="shared" si="36"/>
        <v>0</v>
      </c>
      <c r="J146" s="133"/>
      <c r="K146" s="133"/>
      <c r="M146" s="231">
        <f t="shared" si="37"/>
        <v>0</v>
      </c>
      <c r="N146" s="237">
        <f>SUMMARY!M146</f>
        <v>0.22358626390346037</v>
      </c>
    </row>
    <row r="147" spans="1:16" s="41" customFormat="1">
      <c r="A147" s="40"/>
      <c r="B147" s="113" t="s">
        <v>243</v>
      </c>
      <c r="C147" s="267">
        <f>SUM(C142:C146)</f>
        <v>34262</v>
      </c>
      <c r="D147" s="267">
        <f>SUM(D142:D146)</f>
        <v>6837</v>
      </c>
      <c r="E147" s="177">
        <f>SUM(E142:E146)</f>
        <v>41099</v>
      </c>
      <c r="F147" s="177">
        <f>SUM(F142:F146)</f>
        <v>0</v>
      </c>
      <c r="G147" s="177">
        <f t="shared" si="35"/>
        <v>41099</v>
      </c>
      <c r="H147" s="198">
        <f t="shared" si="36"/>
        <v>3.763320739789798E-2</v>
      </c>
      <c r="J147" s="133"/>
      <c r="K147" s="133"/>
      <c r="M147" s="231">
        <f t="shared" si="37"/>
        <v>7.548025711662075</v>
      </c>
      <c r="N147" s="237">
        <f>SUMMARY!M147</f>
        <v>4.5453939749022387</v>
      </c>
      <c r="O147" s="232">
        <f>M147/N147-1</f>
        <v>0.66058778476389746</v>
      </c>
      <c r="P147" s="172">
        <f>IF(O147&gt;=0.2,0.3,0)</f>
        <v>0.3</v>
      </c>
    </row>
    <row r="148" spans="1:16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6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6" s="41" customFormat="1">
      <c r="A150" s="127" t="s">
        <v>201</v>
      </c>
      <c r="B150" s="113" t="s">
        <v>40</v>
      </c>
      <c r="C150" s="267">
        <f>'[8]Sch C'!D158</f>
        <v>321076</v>
      </c>
      <c r="D150" s="267">
        <f>'[8]Sch C'!F158</f>
        <v>0</v>
      </c>
      <c r="E150" s="253">
        <f t="shared" ref="E150:E163" si="38">SUM(C150:D150)</f>
        <v>321076</v>
      </c>
      <c r="F150" s="177"/>
      <c r="G150" s="177">
        <f>IF(ISERROR(E150+F150),"",(E150+F150))</f>
        <v>321076</v>
      </c>
      <c r="H150" s="175">
        <f>IF(ISERROR(G150/$G$183),"",(G150/$G$183))</f>
        <v>0.29400033330464226</v>
      </c>
      <c r="J150" s="255">
        <v>22500</v>
      </c>
      <c r="K150" s="255">
        <v>23561</v>
      </c>
      <c r="M150" s="231">
        <f t="shared" ref="M150:M164" si="39">IFERROR(G150/G$198,0)</f>
        <v>58.967125803489438</v>
      </c>
      <c r="N150" s="237">
        <f>SUMMARY!M150</f>
        <v>36.736125288969433</v>
      </c>
    </row>
    <row r="151" spans="1:16" s="41" customFormat="1">
      <c r="A151" s="127" t="s">
        <v>202</v>
      </c>
      <c r="B151" s="113" t="s">
        <v>76</v>
      </c>
      <c r="C151" s="267">
        <f>'[8]Sch C'!D159</f>
        <v>0</v>
      </c>
      <c r="D151" s="267">
        <f>'[8]Sch C'!F159</f>
        <v>67649</v>
      </c>
      <c r="E151" s="253">
        <f t="shared" si="38"/>
        <v>67649</v>
      </c>
      <c r="F151" s="177"/>
      <c r="G151" s="177">
        <f>IF(ISERROR(E151+F151),"",(E151+F151))</f>
        <v>67649</v>
      </c>
      <c r="H151" s="175">
        <f>IF(ISERROR(G151/$G$183),"",(G151/$G$183))</f>
        <v>6.1944301497856409E-2</v>
      </c>
      <c r="J151" s="133"/>
      <c r="K151" s="133"/>
      <c r="M151" s="231">
        <f t="shared" si="39"/>
        <v>12.424058769513316</v>
      </c>
      <c r="N151" s="237">
        <f>SUMMARY!M151</f>
        <v>6.0365011649612361</v>
      </c>
    </row>
    <row r="152" spans="1:16" s="41" customFormat="1">
      <c r="A152" s="127">
        <v>110</v>
      </c>
      <c r="B152" s="113" t="s">
        <v>331</v>
      </c>
      <c r="C152" s="267">
        <f>'[8]Sch C'!D160</f>
        <v>6889</v>
      </c>
      <c r="D152" s="267">
        <f>'[8]Sch C'!F160</f>
        <v>718</v>
      </c>
      <c r="E152" s="253">
        <f t="shared" si="38"/>
        <v>7607</v>
      </c>
      <c r="F152" s="177">
        <v>-6385</v>
      </c>
      <c r="G152" s="177">
        <f t="shared" ref="G152:G163" si="40">IF(ISERROR(E152+F152),"",(E152+F152))</f>
        <v>1222</v>
      </c>
      <c r="H152" s="175">
        <f t="shared" ref="H152:H163" si="41">IF(ISERROR(G152/$G$183),"",(G152/$G$183))</f>
        <v>1.1189512990639999E-3</v>
      </c>
      <c r="J152" s="133"/>
      <c r="K152" s="133"/>
      <c r="M152" s="231">
        <f t="shared" si="39"/>
        <v>0.22442607897153352</v>
      </c>
      <c r="N152" s="237">
        <f>SUMMARY!M152</f>
        <v>0.29206527416329442</v>
      </c>
    </row>
    <row r="153" spans="1:16" s="41" customFormat="1">
      <c r="A153" s="40">
        <v>310</v>
      </c>
      <c r="B153" s="113" t="s">
        <v>77</v>
      </c>
      <c r="C153" s="267">
        <f>'[8]Sch C'!D161</f>
        <v>0</v>
      </c>
      <c r="D153" s="267">
        <f>'[8]Sch C'!F161</f>
        <v>0</v>
      </c>
      <c r="E153" s="253">
        <f t="shared" si="38"/>
        <v>0</v>
      </c>
      <c r="F153" s="177"/>
      <c r="G153" s="177">
        <f t="shared" si="40"/>
        <v>0</v>
      </c>
      <c r="H153" s="175">
        <f t="shared" si="41"/>
        <v>0</v>
      </c>
      <c r="J153" s="200"/>
      <c r="K153" s="200"/>
      <c r="M153" s="231">
        <f t="shared" si="39"/>
        <v>0</v>
      </c>
      <c r="N153" s="237">
        <f>SUMMARY!M153</f>
        <v>0.26431149201331644</v>
      </c>
    </row>
    <row r="154" spans="1:16" s="41" customFormat="1">
      <c r="A154" s="40">
        <v>313</v>
      </c>
      <c r="B154" s="113" t="s">
        <v>78</v>
      </c>
      <c r="C154" s="267">
        <f>'[8]Sch C'!D162</f>
        <v>0</v>
      </c>
      <c r="D154" s="267">
        <f>'[8]Sch C'!F162</f>
        <v>80</v>
      </c>
      <c r="E154" s="253">
        <f t="shared" si="38"/>
        <v>80</v>
      </c>
      <c r="F154" s="177"/>
      <c r="G154" s="177">
        <f t="shared" si="40"/>
        <v>80</v>
      </c>
      <c r="H154" s="175">
        <f t="shared" si="41"/>
        <v>7.3253767532831425E-5</v>
      </c>
      <c r="J154" s="200"/>
      <c r="K154" s="200"/>
      <c r="M154" s="231">
        <f t="shared" si="39"/>
        <v>1.4692378328741965E-2</v>
      </c>
      <c r="N154" s="237">
        <f>SUMMARY!M154</f>
        <v>0.19712143301586438</v>
      </c>
    </row>
    <row r="155" spans="1:16" s="41" customFormat="1">
      <c r="A155" s="40">
        <v>314</v>
      </c>
      <c r="B155" s="113" t="s">
        <v>79</v>
      </c>
      <c r="C155" s="267">
        <f>'[8]Sch C'!D163</f>
        <v>0</v>
      </c>
      <c r="D155" s="267">
        <f>'[8]Sch C'!F163</f>
        <v>0</v>
      </c>
      <c r="E155" s="253">
        <f t="shared" si="38"/>
        <v>0</v>
      </c>
      <c r="F155" s="177"/>
      <c r="G155" s="177">
        <f t="shared" si="40"/>
        <v>0</v>
      </c>
      <c r="H155" s="175">
        <f t="shared" si="41"/>
        <v>0</v>
      </c>
      <c r="J155" s="200"/>
      <c r="K155" s="200"/>
      <c r="M155" s="231">
        <f t="shared" si="39"/>
        <v>0</v>
      </c>
      <c r="N155" s="237">
        <f>SUMMARY!M155</f>
        <v>0.1314975542626681</v>
      </c>
    </row>
    <row r="156" spans="1:16" s="41" customFormat="1">
      <c r="A156" s="40">
        <v>315</v>
      </c>
      <c r="B156" s="113" t="s">
        <v>80</v>
      </c>
      <c r="C156" s="267">
        <f>'[8]Sch C'!D164</f>
        <v>-944</v>
      </c>
      <c r="D156" s="267">
        <f>'[8]Sch C'!F164</f>
        <v>0</v>
      </c>
      <c r="E156" s="253">
        <f t="shared" si="38"/>
        <v>-944</v>
      </c>
      <c r="F156" s="177"/>
      <c r="G156" s="177">
        <f t="shared" si="40"/>
        <v>-944</v>
      </c>
      <c r="H156" s="175">
        <f t="shared" si="41"/>
        <v>-8.6439445688741082E-4</v>
      </c>
      <c r="J156" s="200"/>
      <c r="K156" s="200"/>
      <c r="M156" s="231">
        <f t="shared" si="39"/>
        <v>-0.17337006427915519</v>
      </c>
      <c r="N156" s="237">
        <f>SUMMARY!M156</f>
        <v>1.5587317591595928E-2</v>
      </c>
    </row>
    <row r="157" spans="1:16" s="41" customFormat="1">
      <c r="A157" s="40">
        <v>316</v>
      </c>
      <c r="B157" s="113" t="s">
        <v>81</v>
      </c>
      <c r="C157" s="267">
        <f>'[8]Sch C'!D165</f>
        <v>900</v>
      </c>
      <c r="D157" s="267">
        <f>'[8]Sch C'!F165</f>
        <v>0</v>
      </c>
      <c r="E157" s="253">
        <f t="shared" si="38"/>
        <v>900</v>
      </c>
      <c r="F157" s="177"/>
      <c r="G157" s="177">
        <f t="shared" si="40"/>
        <v>900</v>
      </c>
      <c r="H157" s="175">
        <f t="shared" si="41"/>
        <v>8.241048847443535E-4</v>
      </c>
      <c r="J157" s="200"/>
      <c r="K157" s="200"/>
      <c r="M157" s="231">
        <f t="shared" si="39"/>
        <v>0.16528925619834711</v>
      </c>
      <c r="N157" s="237">
        <f>SUMMARY!M157</f>
        <v>0.15464235917140146</v>
      </c>
    </row>
    <row r="158" spans="1:16" s="41" customFormat="1">
      <c r="A158" s="40">
        <v>317</v>
      </c>
      <c r="B158" s="113" t="s">
        <v>82</v>
      </c>
      <c r="C158" s="267">
        <f>'[8]Sch C'!D166</f>
        <v>0</v>
      </c>
      <c r="D158" s="267">
        <f>'[8]Sch C'!F166</f>
        <v>0</v>
      </c>
      <c r="E158" s="253">
        <f t="shared" si="38"/>
        <v>0</v>
      </c>
      <c r="F158" s="177"/>
      <c r="G158" s="177">
        <f t="shared" si="40"/>
        <v>0</v>
      </c>
      <c r="H158" s="175">
        <f t="shared" si="41"/>
        <v>0</v>
      </c>
      <c r="J158" s="200"/>
      <c r="K158" s="200"/>
      <c r="M158" s="231">
        <f t="shared" si="39"/>
        <v>0</v>
      </c>
      <c r="N158" s="237">
        <f>SUMMARY!M158</f>
        <v>0.15845970778321275</v>
      </c>
    </row>
    <row r="159" spans="1:16" s="41" customFormat="1">
      <c r="A159" s="40">
        <v>318</v>
      </c>
      <c r="B159" s="113" t="s">
        <v>179</v>
      </c>
      <c r="C159" s="267">
        <f>'[8]Sch C'!D167</f>
        <v>96518</v>
      </c>
      <c r="D159" s="267">
        <f>'[8]Sch C'!F167</f>
        <v>0</v>
      </c>
      <c r="E159" s="253">
        <f t="shared" si="38"/>
        <v>96518</v>
      </c>
      <c r="F159" s="177">
        <v>6385</v>
      </c>
      <c r="G159" s="177">
        <f t="shared" si="40"/>
        <v>102903</v>
      </c>
      <c r="H159" s="175">
        <f t="shared" si="41"/>
        <v>9.4225405505386897E-2</v>
      </c>
      <c r="J159" s="200"/>
      <c r="K159" s="200"/>
      <c r="M159" s="231">
        <f t="shared" si="39"/>
        <v>18.89862258953168</v>
      </c>
      <c r="N159" s="237">
        <f>SUMMARY!M159</f>
        <v>10.207996493761893</v>
      </c>
    </row>
    <row r="160" spans="1:16" s="41" customFormat="1">
      <c r="A160" s="40">
        <v>319</v>
      </c>
      <c r="B160" s="113" t="s">
        <v>83</v>
      </c>
      <c r="C160" s="267">
        <f>'[8]Sch C'!D168</f>
        <v>0</v>
      </c>
      <c r="D160" s="267">
        <f>'[8]Sch C'!F168</f>
        <v>0</v>
      </c>
      <c r="E160" s="253">
        <f t="shared" si="38"/>
        <v>0</v>
      </c>
      <c r="F160" s="177"/>
      <c r="G160" s="177">
        <f t="shared" si="40"/>
        <v>0</v>
      </c>
      <c r="H160" s="175">
        <f t="shared" si="41"/>
        <v>0</v>
      </c>
      <c r="J160" s="133"/>
      <c r="K160" s="133"/>
      <c r="M160" s="231">
        <f t="shared" si="39"/>
        <v>0</v>
      </c>
      <c r="N160" s="237">
        <f>SUMMARY!M160</f>
        <v>2.7094781518673439</v>
      </c>
    </row>
    <row r="161" spans="1:16" s="41" customFormat="1">
      <c r="A161" s="40">
        <v>391</v>
      </c>
      <c r="B161" s="113" t="s">
        <v>84</v>
      </c>
      <c r="C161" s="267">
        <f>'[8]Sch C'!D169</f>
        <v>0</v>
      </c>
      <c r="D161" s="267">
        <f>'[8]Sch C'!F169</f>
        <v>0</v>
      </c>
      <c r="E161" s="253">
        <f t="shared" si="38"/>
        <v>0</v>
      </c>
      <c r="F161" s="177"/>
      <c r="G161" s="177">
        <f t="shared" si="40"/>
        <v>0</v>
      </c>
      <c r="H161" s="175">
        <f t="shared" si="41"/>
        <v>0</v>
      </c>
      <c r="J161" s="133"/>
      <c r="K161" s="133"/>
      <c r="M161" s="231">
        <f t="shared" si="39"/>
        <v>0</v>
      </c>
      <c r="N161" s="237">
        <f>SUMMARY!M161</f>
        <v>2.2617960840952134E-3</v>
      </c>
    </row>
    <row r="162" spans="1:16" s="41" customFormat="1">
      <c r="A162" s="40">
        <v>392</v>
      </c>
      <c r="B162" s="113" t="s">
        <v>245</v>
      </c>
      <c r="C162" s="267">
        <f>'[8]Sch C'!D170</f>
        <v>0</v>
      </c>
      <c r="D162" s="267">
        <f>'[8]Sch C'!F170</f>
        <v>0</v>
      </c>
      <c r="E162" s="253">
        <f t="shared" si="38"/>
        <v>0</v>
      </c>
      <c r="F162" s="177"/>
      <c r="G162" s="177">
        <f t="shared" si="40"/>
        <v>0</v>
      </c>
      <c r="H162" s="175">
        <f t="shared" si="41"/>
        <v>0</v>
      </c>
      <c r="J162" s="133"/>
      <c r="K162" s="133"/>
      <c r="M162" s="231">
        <f t="shared" si="39"/>
        <v>0</v>
      </c>
      <c r="N162" s="237">
        <f>SUMMARY!M162</f>
        <v>0.21066164348098596</v>
      </c>
    </row>
    <row r="163" spans="1:16" s="41" customFormat="1">
      <c r="A163" s="40">
        <v>490</v>
      </c>
      <c r="B163" s="113" t="s">
        <v>301</v>
      </c>
      <c r="C163" s="267">
        <f>'[8]Sch C'!D171</f>
        <v>0</v>
      </c>
      <c r="D163" s="267">
        <f>'[8]Sch C'!F171</f>
        <v>0</v>
      </c>
      <c r="E163" s="253">
        <f t="shared" si="38"/>
        <v>0</v>
      </c>
      <c r="F163" s="177"/>
      <c r="G163" s="177">
        <f t="shared" si="40"/>
        <v>0</v>
      </c>
      <c r="H163" s="175">
        <f t="shared" si="41"/>
        <v>0</v>
      </c>
      <c r="J163" s="133"/>
      <c r="K163" s="133"/>
      <c r="M163" s="231">
        <f t="shared" si="39"/>
        <v>0</v>
      </c>
      <c r="N163" s="237">
        <f>SUMMARY!M163</f>
        <v>0.31220961127082963</v>
      </c>
    </row>
    <row r="164" spans="1:16" s="41" customFormat="1">
      <c r="A164" s="40"/>
      <c r="B164" s="199" t="s">
        <v>86</v>
      </c>
      <c r="C164" s="267">
        <f>SUM(C150:C163)</f>
        <v>424439</v>
      </c>
      <c r="D164" s="267">
        <f>SUM(D150:D163)</f>
        <v>68447</v>
      </c>
      <c r="E164" s="177">
        <f>SUM(E150:E163)</f>
        <v>492886</v>
      </c>
      <c r="F164" s="177">
        <f>SUM(F150:F163)</f>
        <v>0</v>
      </c>
      <c r="G164" s="177">
        <f>IF(ISERROR(E164+F164),"",(E164+F164))</f>
        <v>492886</v>
      </c>
      <c r="H164" s="175">
        <f>IF(ISERROR(G164/$G$183),"",(G164/$G$183))</f>
        <v>0.45132195580233936</v>
      </c>
      <c r="J164" s="133"/>
      <c r="K164" s="133"/>
      <c r="M164" s="231">
        <f t="shared" si="39"/>
        <v>90.520844811753904</v>
      </c>
      <c r="N164" s="237">
        <f>SUMMARY!M164</f>
        <v>57.428919288397175</v>
      </c>
      <c r="O164" s="232">
        <f>M164/N164-1</f>
        <v>0.57622406852504637</v>
      </c>
      <c r="P164" s="172">
        <f>IF(O164&gt;=0.2,3.5,0)</f>
        <v>3.5</v>
      </c>
    </row>
    <row r="165" spans="1:16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6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6" s="41" customFormat="1">
      <c r="A167" s="201" t="s">
        <v>198</v>
      </c>
      <c r="B167" s="206" t="s">
        <v>278</v>
      </c>
      <c r="C167" s="267">
        <f>'[8]Sch C'!D186</f>
        <v>0</v>
      </c>
      <c r="D167" s="267">
        <f>'[8]Sch C'!F186</f>
        <v>0</v>
      </c>
      <c r="E167" s="253">
        <f t="shared" ref="E167:E180" si="4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56">
        <v>0</v>
      </c>
      <c r="K167" s="256">
        <v>0</v>
      </c>
      <c r="M167" s="231">
        <f t="shared" ref="M167:M181" si="43">IFERROR(G167/G$198,0)</f>
        <v>0</v>
      </c>
      <c r="N167" s="237">
        <f>SUMMARY!M167</f>
        <v>0</v>
      </c>
    </row>
    <row r="168" spans="1:16" s="41" customFormat="1">
      <c r="A168" s="201" t="s">
        <v>279</v>
      </c>
      <c r="B168" s="207" t="s">
        <v>341</v>
      </c>
      <c r="C168" s="267">
        <f>'[8]Sch C'!D187</f>
        <v>0</v>
      </c>
      <c r="D168" s="267">
        <f>'[8]Sch C'!F187</f>
        <v>0</v>
      </c>
      <c r="E168" s="253">
        <f t="shared" si="4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  <c r="M168" s="231">
        <f t="shared" si="43"/>
        <v>0</v>
      </c>
      <c r="N168" s="237">
        <f>SUMMARY!M168</f>
        <v>0</v>
      </c>
    </row>
    <row r="169" spans="1:16" s="41" customFormat="1">
      <c r="A169" s="201" t="s">
        <v>280</v>
      </c>
      <c r="B169" s="207" t="s">
        <v>281</v>
      </c>
      <c r="C169" s="267">
        <f>'[8]Sch C'!D188</f>
        <v>0</v>
      </c>
      <c r="D169" s="267">
        <f>'[8]Sch C'!F188</f>
        <v>0</v>
      </c>
      <c r="E169" s="253">
        <f t="shared" si="4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  <c r="M169" s="231">
        <f t="shared" si="43"/>
        <v>0</v>
      </c>
      <c r="N169" s="237">
        <f>SUMMARY!M169</f>
        <v>0</v>
      </c>
    </row>
    <row r="170" spans="1:16" s="41" customFormat="1">
      <c r="A170" s="201" t="s">
        <v>202</v>
      </c>
      <c r="B170" s="207" t="s">
        <v>282</v>
      </c>
      <c r="C170" s="267">
        <f>'[8]Sch C'!D189</f>
        <v>6800</v>
      </c>
      <c r="D170" s="267">
        <f>'[8]Sch C'!F189</f>
        <v>0</v>
      </c>
      <c r="E170" s="253">
        <f t="shared" si="42"/>
        <v>6800</v>
      </c>
      <c r="F170" s="177"/>
      <c r="G170" s="177">
        <f>IF(ISERROR(E170+F170),"",(E170+F170))</f>
        <v>6800</v>
      </c>
      <c r="H170" s="175">
        <f>IF(ISERROR(G170/$G$183),"",(G170/$G$183))</f>
        <v>6.2265702402906709E-3</v>
      </c>
      <c r="I170" s="209"/>
      <c r="J170" s="205"/>
      <c r="K170" s="40"/>
      <c r="M170" s="231">
        <f t="shared" si="43"/>
        <v>1.2488521579430671</v>
      </c>
      <c r="N170" s="237">
        <f>SUMMARY!M170</f>
        <v>0.44454739098642471</v>
      </c>
    </row>
    <row r="171" spans="1:16" s="41" customFormat="1">
      <c r="A171" s="201" t="s">
        <v>283</v>
      </c>
      <c r="B171" s="207" t="s">
        <v>284</v>
      </c>
      <c r="C171" s="267">
        <f>'[8]Sch C'!D190</f>
        <v>100</v>
      </c>
      <c r="D171" s="267">
        <f>'[8]Sch C'!F190</f>
        <v>0</v>
      </c>
      <c r="E171" s="253">
        <f t="shared" si="42"/>
        <v>100</v>
      </c>
      <c r="F171" s="177"/>
      <c r="G171" s="177">
        <f>IF(ISERROR(E171+F171),"",(E171+F171))</f>
        <v>100</v>
      </c>
      <c r="H171" s="175">
        <f>IF(ISERROR(G171/$G$183),"",(G171/$G$183))</f>
        <v>9.1567209416039278E-5</v>
      </c>
      <c r="I171" s="209"/>
      <c r="J171" s="205"/>
      <c r="K171" s="40"/>
      <c r="M171" s="231">
        <f t="shared" si="43"/>
        <v>1.8365472910927456E-2</v>
      </c>
      <c r="N171" s="237">
        <f>SUMMARY!M171</f>
        <v>4.7325130916209086E-3</v>
      </c>
    </row>
    <row r="172" spans="1:16" s="41" customFormat="1">
      <c r="A172" s="201" t="s">
        <v>285</v>
      </c>
      <c r="B172" s="207" t="s">
        <v>286</v>
      </c>
      <c r="C172" s="267">
        <f>'[8]Sch C'!D191</f>
        <v>0</v>
      </c>
      <c r="D172" s="267">
        <f>'[8]Sch C'!F191</f>
        <v>0</v>
      </c>
      <c r="E172" s="253">
        <f t="shared" si="42"/>
        <v>0</v>
      </c>
      <c r="F172" s="177"/>
      <c r="G172" s="177">
        <f t="shared" ref="G172:G181" si="44">IF(ISERROR(E172+F172),"",(E172+F172))</f>
        <v>0</v>
      </c>
      <c r="H172" s="175">
        <f t="shared" ref="H172:H180" si="45">IF(ISERROR(G172/$G$183),"",(G172/$G$183))</f>
        <v>0</v>
      </c>
      <c r="I172" s="209"/>
      <c r="J172" s="205"/>
      <c r="K172" s="40"/>
      <c r="M172" s="231">
        <f t="shared" si="43"/>
        <v>0</v>
      </c>
      <c r="N172" s="237">
        <f>SUMMARY!M172</f>
        <v>0.29515984721522032</v>
      </c>
    </row>
    <row r="173" spans="1:16" s="41" customFormat="1">
      <c r="A173" s="201" t="s">
        <v>287</v>
      </c>
      <c r="B173" s="207" t="s">
        <v>288</v>
      </c>
      <c r="C173" s="267">
        <f>'[8]Sch C'!D192</f>
        <v>0</v>
      </c>
      <c r="D173" s="267">
        <f>'[8]Sch C'!F192</f>
        <v>0</v>
      </c>
      <c r="E173" s="253">
        <f t="shared" si="42"/>
        <v>0</v>
      </c>
      <c r="F173" s="177">
        <v>18040</v>
      </c>
      <c r="G173" s="177">
        <f t="shared" si="44"/>
        <v>18040</v>
      </c>
      <c r="H173" s="175">
        <f t="shared" si="45"/>
        <v>1.6518724578653485E-2</v>
      </c>
      <c r="I173" s="209"/>
      <c r="J173" s="205"/>
      <c r="K173" s="40"/>
      <c r="M173" s="231">
        <f t="shared" si="43"/>
        <v>3.3131313131313131</v>
      </c>
      <c r="N173" s="237">
        <f>SUMMARY!M173</f>
        <v>9.3414903328655319E-2</v>
      </c>
    </row>
    <row r="174" spans="1:16" s="41" customFormat="1">
      <c r="A174" s="201" t="s">
        <v>289</v>
      </c>
      <c r="B174" s="207" t="s">
        <v>290</v>
      </c>
      <c r="C174" s="267">
        <f>'[8]Sch C'!D193</f>
        <v>0</v>
      </c>
      <c r="D174" s="267">
        <f>'[8]Sch C'!F193</f>
        <v>0</v>
      </c>
      <c r="E174" s="253">
        <f t="shared" si="42"/>
        <v>0</v>
      </c>
      <c r="F174" s="177"/>
      <c r="G174" s="177">
        <f t="shared" si="44"/>
        <v>0</v>
      </c>
      <c r="H174" s="175">
        <f t="shared" si="45"/>
        <v>0</v>
      </c>
      <c r="I174" s="209"/>
      <c r="J174" s="205"/>
      <c r="K174" s="40"/>
      <c r="M174" s="231">
        <f t="shared" si="43"/>
        <v>0</v>
      </c>
      <c r="N174" s="237">
        <f>SUMMARY!M174</f>
        <v>0</v>
      </c>
    </row>
    <row r="175" spans="1:16" s="41" customFormat="1">
      <c r="A175" s="201" t="s">
        <v>291</v>
      </c>
      <c r="B175" s="207" t="s">
        <v>292</v>
      </c>
      <c r="C175" s="267">
        <f>'[8]Sch C'!D194</f>
        <v>0</v>
      </c>
      <c r="D175" s="267">
        <f>'[8]Sch C'!F194</f>
        <v>0</v>
      </c>
      <c r="E175" s="253">
        <f t="shared" si="42"/>
        <v>0</v>
      </c>
      <c r="F175" s="177"/>
      <c r="G175" s="177">
        <f t="shared" si="44"/>
        <v>0</v>
      </c>
      <c r="H175" s="175">
        <f t="shared" si="45"/>
        <v>0</v>
      </c>
      <c r="I175" s="209"/>
      <c r="J175" s="205"/>
      <c r="K175" s="40"/>
      <c r="M175" s="231">
        <f t="shared" si="43"/>
        <v>0</v>
      </c>
      <c r="N175" s="237">
        <f>SUMMARY!M175</f>
        <v>0</v>
      </c>
    </row>
    <row r="176" spans="1:16" s="41" customFormat="1">
      <c r="A176" s="201" t="s">
        <v>293</v>
      </c>
      <c r="B176" s="207" t="s">
        <v>294</v>
      </c>
      <c r="C176" s="267">
        <f>'[8]Sch C'!D195</f>
        <v>0</v>
      </c>
      <c r="D176" s="267">
        <f>'[8]Sch C'!F195</f>
        <v>0</v>
      </c>
      <c r="E176" s="253">
        <f t="shared" si="42"/>
        <v>0</v>
      </c>
      <c r="F176" s="177"/>
      <c r="G176" s="177">
        <f t="shared" si="44"/>
        <v>0</v>
      </c>
      <c r="H176" s="175">
        <f t="shared" si="45"/>
        <v>0</v>
      </c>
      <c r="I176" s="209"/>
      <c r="J176" s="205"/>
      <c r="K176" s="40"/>
      <c r="M176" s="231">
        <f t="shared" si="43"/>
        <v>0</v>
      </c>
      <c r="N176" s="237">
        <f>SUMMARY!M176</f>
        <v>0</v>
      </c>
    </row>
    <row r="177" spans="1:16" s="41" customFormat="1">
      <c r="A177" s="201" t="s">
        <v>295</v>
      </c>
      <c r="B177" s="207" t="s">
        <v>296</v>
      </c>
      <c r="C177" s="267">
        <f>'[8]Sch C'!D196</f>
        <v>0</v>
      </c>
      <c r="D177" s="267">
        <f>'[8]Sch C'!F196</f>
        <v>0</v>
      </c>
      <c r="E177" s="253">
        <f t="shared" si="42"/>
        <v>0</v>
      </c>
      <c r="F177" s="177"/>
      <c r="G177" s="177">
        <f t="shared" si="44"/>
        <v>0</v>
      </c>
      <c r="H177" s="175">
        <f t="shared" si="45"/>
        <v>0</v>
      </c>
      <c r="I177" s="209"/>
      <c r="J177" s="205"/>
      <c r="K177" s="40"/>
      <c r="M177" s="231">
        <f t="shared" si="43"/>
        <v>0</v>
      </c>
      <c r="N177" s="237">
        <f>SUMMARY!M177</f>
        <v>5.3138582698622483E-4</v>
      </c>
    </row>
    <row r="178" spans="1:16" s="41" customFormat="1">
      <c r="A178" s="201" t="s">
        <v>297</v>
      </c>
      <c r="B178" s="207" t="s">
        <v>298</v>
      </c>
      <c r="C178" s="267">
        <f>'[8]Sch C'!D197</f>
        <v>0</v>
      </c>
      <c r="D178" s="267">
        <f>'[8]Sch C'!F197</f>
        <v>0</v>
      </c>
      <c r="E178" s="253">
        <f t="shared" si="42"/>
        <v>0</v>
      </c>
      <c r="F178" s="177"/>
      <c r="G178" s="177">
        <f t="shared" si="44"/>
        <v>0</v>
      </c>
      <c r="H178" s="175">
        <f t="shared" si="45"/>
        <v>0</v>
      </c>
      <c r="I178" s="209"/>
      <c r="J178" s="205"/>
      <c r="K178" s="40"/>
      <c r="M178" s="231">
        <f t="shared" si="43"/>
        <v>0</v>
      </c>
      <c r="N178" s="237">
        <f>SUMMARY!M178</f>
        <v>8.6647682113189725E-2</v>
      </c>
    </row>
    <row r="179" spans="1:16" s="41" customFormat="1">
      <c r="A179" s="201" t="s">
        <v>299</v>
      </c>
      <c r="B179" s="207" t="s">
        <v>300</v>
      </c>
      <c r="C179" s="267">
        <f>'[8]Sch C'!D198</f>
        <v>0</v>
      </c>
      <c r="D179" s="267">
        <f>'[8]Sch C'!F198</f>
        <v>0</v>
      </c>
      <c r="E179" s="253">
        <f t="shared" si="42"/>
        <v>0</v>
      </c>
      <c r="F179" s="177"/>
      <c r="G179" s="177">
        <f t="shared" si="44"/>
        <v>0</v>
      </c>
      <c r="H179" s="175">
        <f t="shared" si="45"/>
        <v>0</v>
      </c>
      <c r="I179" s="209"/>
      <c r="J179" s="205"/>
      <c r="K179" s="40"/>
      <c r="M179" s="231">
        <f t="shared" si="43"/>
        <v>0</v>
      </c>
      <c r="N179" s="237">
        <f>SUMMARY!M179</f>
        <v>0</v>
      </c>
    </row>
    <row r="180" spans="1:16" s="41" customFormat="1">
      <c r="A180" s="201" t="s">
        <v>242</v>
      </c>
      <c r="B180" s="210" t="s">
        <v>301</v>
      </c>
      <c r="C180" s="267">
        <f>'[8]Sch C'!D199</f>
        <v>420</v>
      </c>
      <c r="D180" s="267">
        <f>'[8]Sch C'!F199</f>
        <v>0</v>
      </c>
      <c r="E180" s="253">
        <f t="shared" si="42"/>
        <v>420</v>
      </c>
      <c r="F180" s="177"/>
      <c r="G180" s="177">
        <f t="shared" si="44"/>
        <v>420</v>
      </c>
      <c r="H180" s="175">
        <f t="shared" si="45"/>
        <v>3.8458227954736498E-4</v>
      </c>
      <c r="I180" s="209"/>
      <c r="J180" s="205"/>
      <c r="K180" s="40"/>
      <c r="M180" s="231">
        <f t="shared" si="43"/>
        <v>7.7134986225895319E-2</v>
      </c>
      <c r="N180" s="237">
        <f>SUMMARY!M180</f>
        <v>1.2739634570054365E-2</v>
      </c>
    </row>
    <row r="181" spans="1:16" s="41" customFormat="1">
      <c r="A181" s="211"/>
      <c r="B181" s="207" t="s">
        <v>302</v>
      </c>
      <c r="C181" s="267">
        <f>SUM(C167:C180)</f>
        <v>7320</v>
      </c>
      <c r="D181" s="267">
        <f>SUM(D167:D180)</f>
        <v>0</v>
      </c>
      <c r="E181" s="212">
        <f>SUM(E167:E180)</f>
        <v>7320</v>
      </c>
      <c r="F181" s="212">
        <f>SUM(F167:F180)</f>
        <v>18040</v>
      </c>
      <c r="G181" s="177">
        <f t="shared" si="44"/>
        <v>25360</v>
      </c>
      <c r="H181" s="175">
        <f>IF(ISERROR(G181/$G$183),"",(G181/$G$183))</f>
        <v>2.3221444307907561E-2</v>
      </c>
      <c r="I181" s="213"/>
      <c r="J181" s="205"/>
      <c r="K181" s="205"/>
      <c r="M181" s="231">
        <f t="shared" si="43"/>
        <v>4.6574839302112032</v>
      </c>
      <c r="N181" s="237">
        <f>SUMMARY!M181</f>
        <v>0.9377733571321516</v>
      </c>
      <c r="O181" s="232"/>
      <c r="P181" s="172"/>
    </row>
    <row r="182" spans="1:16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6" s="41" customFormat="1">
      <c r="A183" s="214"/>
      <c r="B183" s="215" t="s">
        <v>246</v>
      </c>
      <c r="C183" s="267">
        <f>SUM(C21:C181)/2</f>
        <v>1023936</v>
      </c>
      <c r="D183" s="267">
        <f>SUM(D21:D181)/2</f>
        <v>68158</v>
      </c>
      <c r="E183" s="252">
        <f>SUM(E21:E181)/2</f>
        <v>1092094</v>
      </c>
      <c r="F183" s="173">
        <f>SUM(F21:F181)/2</f>
        <v>0</v>
      </c>
      <c r="G183" s="173">
        <f>SUM(G21:G181)/2</f>
        <v>1092094</v>
      </c>
      <c r="H183" s="175">
        <f>IF(ISERROR(G183/$G$183),"",(G183/$G$183))</f>
        <v>1</v>
      </c>
      <c r="J183" s="255">
        <f>SUM(J21:J181)</f>
        <v>31737</v>
      </c>
      <c r="K183" s="255">
        <f>SUM(K21:K181)</f>
        <v>32897</v>
      </c>
      <c r="M183" s="231">
        <f>IFERROR(G183/G$198,0)</f>
        <v>200.56822773186408</v>
      </c>
      <c r="N183" s="237">
        <f>SUMMARY!M183</f>
        <v>172.52978830860349</v>
      </c>
      <c r="P183" s="172">
        <f>SUM(P57:P181)</f>
        <v>4.4000000000000004</v>
      </c>
    </row>
    <row r="184" spans="1:16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6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6" s="41" customFormat="1" ht="13.5" thickBot="1">
      <c r="A186" s="40"/>
      <c r="B186" s="216" t="s">
        <v>146</v>
      </c>
      <c r="C186" s="306">
        <f>'[8]Sch C'!D204</f>
        <v>1023936</v>
      </c>
      <c r="D186" s="27"/>
      <c r="E186" s="27"/>
      <c r="F186" s="27"/>
      <c r="G186" s="27"/>
      <c r="J186" s="133"/>
      <c r="K186" s="133"/>
      <c r="M186" s="231"/>
      <c r="N186" s="237"/>
    </row>
    <row r="187" spans="1:16" s="41" customFormat="1" ht="13.5" thickTop="1">
      <c r="A187" s="40"/>
      <c r="B187" s="113" t="s">
        <v>180</v>
      </c>
      <c r="C187" s="267">
        <f>C183-C186</f>
        <v>0</v>
      </c>
      <c r="D187"/>
      <c r="E187" s="27"/>
      <c r="F187" s="27"/>
      <c r="G187" s="27"/>
      <c r="J187" s="133"/>
      <c r="K187" s="133"/>
    </row>
    <row r="188" spans="1:16" s="41" customFormat="1">
      <c r="A188" s="40"/>
      <c r="B188" s="217"/>
      <c r="C188" s="282"/>
      <c r="D188" s="282"/>
      <c r="E188" s="35"/>
      <c r="F188" s="35"/>
      <c r="G188" s="35"/>
      <c r="H188" s="172"/>
      <c r="J188" s="133"/>
      <c r="K188" s="133"/>
    </row>
    <row r="189" spans="1:16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6" s="41" customFormat="1">
      <c r="A190" s="40"/>
      <c r="B190" s="215" t="s">
        <v>247</v>
      </c>
      <c r="C190" s="267">
        <f>C17-C183</f>
        <v>-94053</v>
      </c>
      <c r="D190" s="267">
        <f>D17-D183</f>
        <v>-68158</v>
      </c>
      <c r="E190" s="253">
        <f>E17-E183</f>
        <v>-162211</v>
      </c>
      <c r="F190" s="174">
        <f>F17-F183</f>
        <v>105607</v>
      </c>
      <c r="G190" s="174">
        <f>G17-G183</f>
        <v>-56604</v>
      </c>
      <c r="J190" s="133"/>
      <c r="K190" s="133"/>
      <c r="M190" s="231">
        <f>IFERROR(G190/G$198,0)</f>
        <v>-10.395592286501378</v>
      </c>
      <c r="N190" s="237">
        <f>SUMMARY!M190</f>
        <v>14.272084985398237</v>
      </c>
    </row>
    <row r="191" spans="1:16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6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74">
        <f>'[8]Sch D'!C9</f>
        <v>5445</v>
      </c>
      <c r="D194" s="284"/>
      <c r="E194" s="258">
        <f>C194+D194</f>
        <v>5445</v>
      </c>
      <c r="F194" s="218"/>
      <c r="G194" s="219">
        <f>E194+F194</f>
        <v>5445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74">
        <f>'[8]Sch D'!D9</f>
        <v>0</v>
      </c>
      <c r="D195" s="284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74">
        <f>'[8]Sch D'!E9</f>
        <v>0</v>
      </c>
      <c r="D196" s="284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74">
        <f>'[8]Sch D'!F9</f>
        <v>0</v>
      </c>
      <c r="D197" s="284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74">
        <f>SUM(C194:C197)</f>
        <v>5445</v>
      </c>
      <c r="D198" s="284"/>
      <c r="E198" s="259">
        <f>SUM(E194:E197)</f>
        <v>5445</v>
      </c>
      <c r="F198" s="223">
        <f>SUM(F194:F197)</f>
        <v>0</v>
      </c>
      <c r="G198" s="223">
        <f>SUM(G194:G197)</f>
        <v>5445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85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6"/>
      <c r="D200" s="35"/>
      <c r="E200" s="35"/>
      <c r="F200" s="35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8">
        <f>'[8]Sch D'!G22</f>
        <v>15</v>
      </c>
      <c r="D201" s="283"/>
      <c r="E201" s="258">
        <f>C201</f>
        <v>15</v>
      </c>
      <c r="F201" s="270"/>
      <c r="G201" s="225">
        <f>E201+F201</f>
        <v>15</v>
      </c>
      <c r="H201" s="273"/>
      <c r="I201" s="41"/>
      <c r="J201" s="133"/>
      <c r="K201" s="133"/>
    </row>
    <row r="202" spans="1:11">
      <c r="A202" s="40"/>
      <c r="B202" s="115" t="s">
        <v>310</v>
      </c>
      <c r="C202" s="268">
        <f>'[8]Sch D'!G24</f>
        <v>15</v>
      </c>
      <c r="D202" s="283"/>
      <c r="E202" s="258">
        <f>C202</f>
        <v>15</v>
      </c>
      <c r="F202" s="271"/>
      <c r="G202" s="225">
        <f>E202+F202</f>
        <v>15</v>
      </c>
      <c r="H202" s="273"/>
      <c r="I202" s="41"/>
      <c r="J202" s="133"/>
      <c r="K202" s="133"/>
    </row>
    <row r="203" spans="1:11">
      <c r="A203" s="40"/>
      <c r="B203" s="115" t="s">
        <v>90</v>
      </c>
      <c r="C203" s="268">
        <f>$C$4-$C$3+1</f>
        <v>365</v>
      </c>
      <c r="D203" s="35"/>
      <c r="E203" s="225">
        <f>C203</f>
        <v>365</v>
      </c>
      <c r="F203" s="295"/>
      <c r="G203" s="225">
        <f>C203</f>
        <v>365</v>
      </c>
      <c r="H203" s="41"/>
      <c r="I203" s="41"/>
      <c r="J203" s="133"/>
      <c r="K203" s="133"/>
    </row>
    <row r="204" spans="1:11">
      <c r="A204" s="40"/>
      <c r="B204" s="115"/>
      <c r="C204" s="286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74">
        <f>'[8]Sch D'!G28</f>
        <v>5475</v>
      </c>
      <c r="D205" s="275"/>
      <c r="E205" s="254">
        <f>E201*E203</f>
        <v>5475</v>
      </c>
      <c r="F205" s="254">
        <f>G201*F203</f>
        <v>0</v>
      </c>
      <c r="G205" s="218">
        <f>G201*G203</f>
        <v>5475</v>
      </c>
      <c r="H205" s="272"/>
      <c r="I205" s="41"/>
      <c r="J205" s="133"/>
      <c r="K205" s="133"/>
    </row>
    <row r="206" spans="1:11" ht="39">
      <c r="A206" s="40"/>
      <c r="B206" s="226" t="s">
        <v>343</v>
      </c>
      <c r="C206" s="269">
        <f>'[8]Sch D'!G30</f>
        <v>0.9945205479452055</v>
      </c>
      <c r="D206" s="35"/>
      <c r="E206" s="260">
        <f>IFERROR(E198/E205,"0")</f>
        <v>0.9945205479452055</v>
      </c>
      <c r="F206" s="293" t="str">
        <f>IFERROR(F198/F205,"")</f>
        <v/>
      </c>
      <c r="G206" s="227">
        <f>G198/G205</f>
        <v>0.9945205479452055</v>
      </c>
      <c r="H206" s="41"/>
      <c r="I206" s="41"/>
      <c r="J206" s="299"/>
      <c r="K206" s="133"/>
    </row>
    <row r="207" spans="1:11" ht="39">
      <c r="A207" s="40"/>
      <c r="B207" s="226" t="s">
        <v>344</v>
      </c>
      <c r="C207" s="269">
        <f>'[8]Sch D'!G32</f>
        <v>0.9945205479452055</v>
      </c>
      <c r="D207" s="35"/>
      <c r="E207" s="260">
        <f>IFERROR((E194+E195)/E205,"0")</f>
        <v>0.9945205479452055</v>
      </c>
      <c r="F207" s="293" t="str">
        <f>IFERROR(((F194+F195)/F205),"")</f>
        <v/>
      </c>
      <c r="G207" s="227">
        <f>(G194+G195)/G205</f>
        <v>0.9945205479452055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9">
        <f>'[8]Sch D'!G34</f>
        <v>1</v>
      </c>
      <c r="D208" s="35"/>
      <c r="E208" s="260">
        <f>IFERROR(E207/E206,"0")</f>
        <v>1</v>
      </c>
      <c r="F208" s="293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B212" s="277"/>
      <c r="F212" s="49" t="s">
        <v>307</v>
      </c>
      <c r="G212" s="228"/>
    </row>
    <row r="213" spans="1:11">
      <c r="B213" s="277"/>
      <c r="F213" s="49" t="s">
        <v>308</v>
      </c>
      <c r="G213" s="228"/>
    </row>
  </sheetData>
  <phoneticPr fontId="0" type="noConversion"/>
  <conditionalFormatting sqref="D2">
    <cfRule type="cellIs" dxfId="27" priority="4" stopIfTrue="1" operator="equal">
      <formula>0</formula>
    </cfRule>
  </conditionalFormatting>
  <conditionalFormatting sqref="D2">
    <cfRule type="cellIs" dxfId="26" priority="3" stopIfTrue="1" operator="equal">
      <formula>0</formula>
    </cfRule>
  </conditionalFormatting>
  <conditionalFormatting sqref="C2">
    <cfRule type="cellIs" dxfId="25" priority="2" stopIfTrue="1" operator="equal">
      <formula>0</formula>
    </cfRule>
  </conditionalFormatting>
  <conditionalFormatting sqref="C2">
    <cfRule type="cellIs" dxfId="24" priority="1" stopIfTrue="1" operator="equal">
      <formula>0</formula>
    </cfRule>
  </conditionalFormatting>
  <pageMargins left="0.75" right="0.75" top="1" bottom="1" header="0.5" footer="0.5"/>
  <pageSetup scale="30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P215"/>
  <sheetViews>
    <sheetView showGridLines="0" topLeftCell="A160" zoomScaleNormal="100" workbookViewId="0">
      <selection activeCell="G185" sqref="G185"/>
    </sheetView>
  </sheetViews>
  <sheetFormatPr defaultColWidth="11.69921875" defaultRowHeight="13"/>
  <cols>
    <col min="1" max="1" width="29.69921875" style="49" customWidth="1"/>
    <col min="2" max="2" width="35.796875" style="50" customWidth="1"/>
    <col min="3" max="3" width="32.296875" style="50" customWidth="1"/>
    <col min="4" max="4" width="17" style="50" customWidth="1"/>
    <col min="5" max="5" width="17.09765625" style="50" customWidth="1"/>
    <col min="6" max="6" width="19" style="50" customWidth="1"/>
    <col min="7" max="7" width="18" style="50" customWidth="1"/>
    <col min="8" max="8" width="16.796875" style="50" customWidth="1"/>
    <col min="9" max="9" width="2.09765625" style="50" customWidth="1"/>
    <col min="10" max="10" width="18.296875" style="51" customWidth="1"/>
    <col min="11" max="11" width="15.796875" style="51" customWidth="1"/>
    <col min="12" max="14" width="11.69921875" style="50"/>
    <col min="15" max="15" width="19.09765625" style="50" customWidth="1"/>
    <col min="16" max="16" width="23" style="50" customWidth="1"/>
    <col min="17" max="16384" width="11.69921875" style="50"/>
  </cols>
  <sheetData>
    <row r="1" spans="1:16" ht="22.5">
      <c r="A1" s="157"/>
      <c r="B1" s="153" t="s">
        <v>333</v>
      </c>
      <c r="C1" s="277"/>
    </row>
    <row r="2" spans="1:16" ht="23" customHeight="1">
      <c r="A2" s="154" t="s">
        <v>401</v>
      </c>
      <c r="B2" s="155" t="s">
        <v>184</v>
      </c>
      <c r="C2" s="262" t="s">
        <v>363</v>
      </c>
      <c r="D2" s="230"/>
      <c r="E2" s="24"/>
    </row>
    <row r="3" spans="1:16">
      <c r="A3" s="23"/>
      <c r="B3" s="50" t="s">
        <v>185</v>
      </c>
      <c r="C3" s="266">
        <f>'[9]Sch A pg 1'!C39</f>
        <v>42917</v>
      </c>
      <c r="D3" s="24"/>
      <c r="E3" s="157"/>
    </row>
    <row r="4" spans="1:16">
      <c r="A4" s="23"/>
      <c r="B4" s="158" t="s">
        <v>186</v>
      </c>
      <c r="C4" s="159">
        <f>'[9]Sch A pg 1'!G39</f>
        <v>43281</v>
      </c>
      <c r="D4" s="24"/>
      <c r="E4" s="160"/>
      <c r="G4" s="161"/>
    </row>
    <row r="5" spans="1:16">
      <c r="A5" s="23"/>
      <c r="B5" s="158"/>
      <c r="C5" s="162"/>
      <c r="D5" s="24"/>
      <c r="E5" s="157"/>
      <c r="G5" s="161"/>
    </row>
    <row r="6" spans="1:16">
      <c r="A6" s="23"/>
      <c r="B6" s="158"/>
      <c r="C6" s="162"/>
      <c r="D6" s="24"/>
      <c r="F6" s="277"/>
    </row>
    <row r="7" spans="1:16">
      <c r="A7" s="23"/>
      <c r="B7" s="158"/>
      <c r="C7" s="163" t="s">
        <v>2</v>
      </c>
      <c r="D7" s="25" t="s">
        <v>3</v>
      </c>
      <c r="E7" s="160" t="s">
        <v>4</v>
      </c>
      <c r="F7" s="26" t="s">
        <v>5</v>
      </c>
      <c r="G7" s="25" t="s">
        <v>6</v>
      </c>
      <c r="H7" s="160" t="s">
        <v>7</v>
      </c>
      <c r="J7" s="51">
        <v>7</v>
      </c>
      <c r="K7" s="51">
        <v>8</v>
      </c>
      <c r="M7" s="157">
        <v>9</v>
      </c>
      <c r="N7" s="157">
        <v>10</v>
      </c>
      <c r="O7" s="157">
        <v>11</v>
      </c>
      <c r="P7" s="157">
        <v>12</v>
      </c>
    </row>
    <row r="8" spans="1:16">
      <c r="B8" s="158"/>
      <c r="C8" s="164" t="s">
        <v>10</v>
      </c>
      <c r="D8" s="165" t="s">
        <v>11</v>
      </c>
      <c r="E8" s="165" t="s">
        <v>12</v>
      </c>
      <c r="F8" s="165" t="s">
        <v>187</v>
      </c>
      <c r="G8" s="165" t="s">
        <v>14</v>
      </c>
      <c r="H8" s="166" t="s">
        <v>334</v>
      </c>
      <c r="J8" s="167" t="s">
        <v>323</v>
      </c>
      <c r="K8" s="167" t="s">
        <v>324</v>
      </c>
      <c r="M8" s="167" t="s">
        <v>352</v>
      </c>
      <c r="N8" s="167" t="s">
        <v>353</v>
      </c>
      <c r="O8" s="167" t="s">
        <v>354</v>
      </c>
      <c r="P8" s="167" t="s">
        <v>355</v>
      </c>
    </row>
    <row r="9" spans="1:16">
      <c r="B9" s="158"/>
      <c r="C9" s="159"/>
      <c r="D9" s="168"/>
      <c r="E9" s="168" t="s">
        <v>16</v>
      </c>
      <c r="F9" s="168" t="s">
        <v>189</v>
      </c>
      <c r="G9" s="168" t="s">
        <v>17</v>
      </c>
      <c r="H9" s="169" t="s">
        <v>18</v>
      </c>
      <c r="J9" s="170"/>
      <c r="K9" s="170"/>
      <c r="M9" s="233" t="s">
        <v>356</v>
      </c>
      <c r="N9" s="233" t="s">
        <v>352</v>
      </c>
      <c r="O9" s="233" t="s">
        <v>357</v>
      </c>
      <c r="P9" s="233" t="s">
        <v>358</v>
      </c>
    </row>
    <row r="10" spans="1:16">
      <c r="A10" s="23"/>
      <c r="C10" s="162"/>
      <c r="D10" s="24"/>
      <c r="F10" s="24"/>
      <c r="G10" s="24"/>
    </row>
    <row r="11" spans="1:16" s="41" customFormat="1">
      <c r="A11" s="40" t="s">
        <v>335</v>
      </c>
      <c r="B11" s="171" t="s">
        <v>190</v>
      </c>
      <c r="C11" s="27"/>
      <c r="D11" s="27"/>
      <c r="E11" s="27"/>
      <c r="F11" s="27"/>
      <c r="G11" s="27"/>
      <c r="H11" s="172"/>
      <c r="J11" s="133"/>
      <c r="K11" s="133"/>
    </row>
    <row r="12" spans="1:16" s="41" customFormat="1">
      <c r="A12" s="127" t="s">
        <v>62</v>
      </c>
      <c r="B12" s="113" t="s">
        <v>191</v>
      </c>
      <c r="C12" s="267">
        <f>'[9]Sch B'!E10</f>
        <v>1015542</v>
      </c>
      <c r="D12" s="267">
        <f>'[9]Sch B'!G10</f>
        <v>0</v>
      </c>
      <c r="E12" s="253">
        <f>SUM(C12:D12)</f>
        <v>1015542</v>
      </c>
      <c r="F12" s="174">
        <v>56519</v>
      </c>
      <c r="G12" s="174">
        <f>IF(ISERROR(E12+F12)," ",(E12+F12))</f>
        <v>1072061</v>
      </c>
      <c r="H12" s="175">
        <f t="shared" ref="H12:H17" si="0">IF(ISERROR(G12/$G$17),"",(G12/$G$17))</f>
        <v>0.99962702606435105</v>
      </c>
      <c r="J12" s="240" t="s">
        <v>346</v>
      </c>
      <c r="K12" s="241">
        <f>G17</f>
        <v>1072461</v>
      </c>
      <c r="M12" s="231">
        <f>IFERROR(G12/G$194,0)</f>
        <v>184.90186271127976</v>
      </c>
      <c r="N12" s="235">
        <f>SUMMARY!M12</f>
        <v>184.6118644900132</v>
      </c>
    </row>
    <row r="13" spans="1:16" s="41" customFormat="1">
      <c r="A13" s="127" t="s">
        <v>64</v>
      </c>
      <c r="B13" s="113" t="s">
        <v>192</v>
      </c>
      <c r="C13" s="267">
        <f>'[9]Sch B'!E15</f>
        <v>0</v>
      </c>
      <c r="D13" s="267">
        <f>'[9]Sch B'!G15</f>
        <v>0</v>
      </c>
      <c r="E13" s="253">
        <f t="shared" ref="E13:E16" si="1">SUM(C13:D13)</f>
        <v>0</v>
      </c>
      <c r="F13" s="177"/>
      <c r="G13" s="177">
        <f>IF(ISERROR(E13+F13),"",(E13+F13))</f>
        <v>0</v>
      </c>
      <c r="H13" s="178">
        <f t="shared" si="0"/>
        <v>0</v>
      </c>
      <c r="J13" s="242" t="s">
        <v>347</v>
      </c>
      <c r="K13" s="243">
        <f>G183</f>
        <v>997685</v>
      </c>
      <c r="M13" s="231">
        <f>IFERROR(G13/G$195,0)</f>
        <v>0</v>
      </c>
      <c r="N13" s="235">
        <f>SUMMARY!M13</f>
        <v>273.59202306583376</v>
      </c>
    </row>
    <row r="14" spans="1:16" s="41" customFormat="1">
      <c r="A14" s="127" t="s">
        <v>66</v>
      </c>
      <c r="B14" s="113" t="s">
        <v>193</v>
      </c>
      <c r="C14" s="267">
        <f>'[9]Sch B'!E20</f>
        <v>0</v>
      </c>
      <c r="D14" s="267">
        <f>'[9]Sch B'!G20</f>
        <v>0</v>
      </c>
      <c r="E14" s="253">
        <f t="shared" si="1"/>
        <v>0</v>
      </c>
      <c r="F14" s="177"/>
      <c r="G14" s="177">
        <f>IF(ISERROR(E14+F14),"",(E14+F14))</f>
        <v>0</v>
      </c>
      <c r="H14" s="178">
        <f t="shared" si="0"/>
        <v>0</v>
      </c>
      <c r="J14" s="242" t="s">
        <v>348</v>
      </c>
      <c r="K14" s="243">
        <f>G198</f>
        <v>5798</v>
      </c>
      <c r="M14" s="231">
        <f>IFERROR(G14/G$196,0)</f>
        <v>0</v>
      </c>
      <c r="N14" s="235">
        <f>SUMMARY!M14</f>
        <v>185.53</v>
      </c>
    </row>
    <row r="15" spans="1:16" s="41" customFormat="1">
      <c r="A15" s="127" t="s">
        <v>68</v>
      </c>
      <c r="B15" s="179" t="s">
        <v>194</v>
      </c>
      <c r="C15" s="267">
        <f>'[9]Sch B'!E25</f>
        <v>0</v>
      </c>
      <c r="D15" s="267">
        <f>'[9]Sch B'!G25</f>
        <v>0</v>
      </c>
      <c r="E15" s="253">
        <f t="shared" si="1"/>
        <v>0</v>
      </c>
      <c r="F15" s="177"/>
      <c r="G15" s="177">
        <f>IF(ISERROR(E15+F15),"",(E15+F15))</f>
        <v>0</v>
      </c>
      <c r="H15" s="178">
        <f t="shared" si="0"/>
        <v>0</v>
      </c>
      <c r="J15" s="242" t="s">
        <v>349</v>
      </c>
      <c r="K15" s="243">
        <f>G201</f>
        <v>16</v>
      </c>
      <c r="M15" s="231">
        <f>IFERROR(G15/G$197,0)</f>
        <v>0</v>
      </c>
      <c r="N15" s="235">
        <f>SUMMARY!M15</f>
        <v>261.3311004784689</v>
      </c>
    </row>
    <row r="16" spans="1:16" s="41" customFormat="1">
      <c r="A16" s="127" t="s">
        <v>145</v>
      </c>
      <c r="B16" s="115" t="s">
        <v>195</v>
      </c>
      <c r="C16" s="267">
        <f>'[9]Sch B'!E40</f>
        <v>400</v>
      </c>
      <c r="D16" s="267">
        <f>'[9]Sch B'!G40</f>
        <v>0</v>
      </c>
      <c r="E16" s="253">
        <f t="shared" si="1"/>
        <v>400</v>
      </c>
      <c r="F16" s="177"/>
      <c r="G16" s="177">
        <f>IF(ISERROR(E16+F16),"",(E16+F16))</f>
        <v>400</v>
      </c>
      <c r="H16" s="178">
        <f t="shared" si="0"/>
        <v>3.7297393564894203E-4</v>
      </c>
      <c r="J16" s="242" t="s">
        <v>350</v>
      </c>
      <c r="K16" s="243">
        <f>G205</f>
        <v>5840</v>
      </c>
      <c r="M16" s="238" t="s">
        <v>196</v>
      </c>
      <c r="N16" s="236" t="str">
        <f>SUMMARY!M16</f>
        <v>n/a</v>
      </c>
    </row>
    <row r="17" spans="1:14" s="41" customFormat="1">
      <c r="A17" s="40"/>
      <c r="B17" s="179" t="s">
        <v>91</v>
      </c>
      <c r="C17" s="267">
        <f>SUM(C12:C16)</f>
        <v>1015942</v>
      </c>
      <c r="D17" s="267">
        <f>SUM(D12:D16)</f>
        <v>0</v>
      </c>
      <c r="E17" s="177">
        <f>SUM(E12:E16)</f>
        <v>1015942</v>
      </c>
      <c r="F17" s="177">
        <f>SUM(F12:F16)</f>
        <v>56519</v>
      </c>
      <c r="G17" s="177">
        <f>IF(ISERROR(E17+F17),"",(E17+F17))</f>
        <v>1072461</v>
      </c>
      <c r="H17" s="178">
        <f t="shared" si="0"/>
        <v>1</v>
      </c>
      <c r="J17" s="242"/>
      <c r="K17" s="243"/>
      <c r="M17" s="231">
        <f>IFERROR(G17/G$198,0)</f>
        <v>184.97085201793723</v>
      </c>
      <c r="N17" s="235">
        <f>SUMMARY!M17</f>
        <v>186.80187329400172</v>
      </c>
    </row>
    <row r="18" spans="1:14" s="41" customFormat="1">
      <c r="A18" s="40"/>
      <c r="B18" s="179"/>
      <c r="C18" s="27"/>
      <c r="D18" s="27"/>
      <c r="E18" s="27"/>
      <c r="F18" s="27"/>
      <c r="G18" s="27"/>
      <c r="H18" s="180"/>
      <c r="J18" s="242" t="s">
        <v>188</v>
      </c>
      <c r="K18" s="243">
        <f>J183</f>
        <v>30995</v>
      </c>
    </row>
    <row r="19" spans="1:14">
      <c r="A19" s="30" t="s">
        <v>336</v>
      </c>
      <c r="B19" s="181" t="s">
        <v>157</v>
      </c>
      <c r="C19" s="162"/>
      <c r="D19" s="24"/>
      <c r="F19" s="24"/>
      <c r="G19" s="24"/>
      <c r="J19" s="244" t="s">
        <v>309</v>
      </c>
      <c r="K19" s="245">
        <f>K183</f>
        <v>32058</v>
      </c>
    </row>
    <row r="20" spans="1:14">
      <c r="A20" s="182" t="s">
        <v>197</v>
      </c>
      <c r="B20" s="158" t="s">
        <v>19</v>
      </c>
    </row>
    <row r="21" spans="1:14" s="41" customFormat="1">
      <c r="A21" s="127" t="s">
        <v>198</v>
      </c>
      <c r="B21" s="113" t="s">
        <v>20</v>
      </c>
      <c r="C21" s="267">
        <f>'[9]Sch C'!D10</f>
        <v>67717</v>
      </c>
      <c r="D21" s="267">
        <f>'[9]Sch C'!F10</f>
        <v>96</v>
      </c>
      <c r="E21" s="253">
        <f t="shared" ref="E21:E56" si="2">SUM(C21:D21)</f>
        <v>67813</v>
      </c>
      <c r="F21" s="174"/>
      <c r="G21" s="174">
        <f t="shared" ref="G21:G57" si="3">IF(ISERROR(E21+F21),"",(E21+F21))</f>
        <v>67813</v>
      </c>
      <c r="H21" s="175">
        <f>IF(ISERROR(G21/$G$183),"",(G21/$G$183))</f>
        <v>6.7970351363406289E-2</v>
      </c>
      <c r="J21" s="255">
        <v>1945</v>
      </c>
      <c r="K21" s="255">
        <v>1945</v>
      </c>
      <c r="M21" s="231">
        <f>IFERROR(G21/G$198,0)</f>
        <v>11.695929630907209</v>
      </c>
      <c r="N21" s="237">
        <f>SUMMARY!M21</f>
        <v>4.89361837414104</v>
      </c>
    </row>
    <row r="22" spans="1:14" s="41" customFormat="1">
      <c r="A22" s="127" t="s">
        <v>199</v>
      </c>
      <c r="B22" s="113" t="s">
        <v>200</v>
      </c>
      <c r="C22" s="267">
        <f>'[9]Sch C'!D11</f>
        <v>0</v>
      </c>
      <c r="D22" s="267">
        <f>'[9]Sch C'!F11</f>
        <v>0</v>
      </c>
      <c r="E22" s="253">
        <f t="shared" si="2"/>
        <v>0</v>
      </c>
      <c r="F22" s="177"/>
      <c r="G22" s="177">
        <f t="shared" si="3"/>
        <v>0</v>
      </c>
      <c r="H22" s="175">
        <f t="shared" ref="H22:H57" si="4">IF(ISERROR(G22/$G$183),"",(G22/$G$183))</f>
        <v>0</v>
      </c>
      <c r="J22" s="183">
        <v>0</v>
      </c>
      <c r="K22" s="183">
        <v>0</v>
      </c>
      <c r="M22" s="231">
        <f t="shared" ref="M22:M57" si="5">IFERROR(G22/G$198,0)</f>
        <v>0</v>
      </c>
      <c r="N22" s="237">
        <f>SUMMARY!M22</f>
        <v>0.49748613628002669</v>
      </c>
    </row>
    <row r="23" spans="1:14" s="41" customFormat="1">
      <c r="A23" s="127" t="s">
        <v>201</v>
      </c>
      <c r="B23" s="113" t="s">
        <v>22</v>
      </c>
      <c r="C23" s="267">
        <f>'[9]Sch C'!D12</f>
        <v>24000</v>
      </c>
      <c r="D23" s="267">
        <f>'[9]Sch C'!F12</f>
        <v>8172</v>
      </c>
      <c r="E23" s="253">
        <f t="shared" si="2"/>
        <v>32172</v>
      </c>
      <c r="F23" s="177"/>
      <c r="G23" s="177">
        <f t="shared" si="3"/>
        <v>32172</v>
      </c>
      <c r="H23" s="175">
        <f t="shared" si="4"/>
        <v>3.2246650997058188E-2</v>
      </c>
      <c r="J23" s="183">
        <v>2080</v>
      </c>
      <c r="K23" s="183">
        <v>2080</v>
      </c>
      <c r="M23" s="231">
        <f t="shared" si="5"/>
        <v>5.5488099344601585</v>
      </c>
      <c r="N23" s="237">
        <f>SUMMARY!M23</f>
        <v>3.2351822835056927</v>
      </c>
    </row>
    <row r="24" spans="1:14" s="41" customFormat="1">
      <c r="A24" s="127" t="s">
        <v>202</v>
      </c>
      <c r="B24" s="113" t="s">
        <v>23</v>
      </c>
      <c r="C24" s="267">
        <f>'[9]Sch C'!D13</f>
        <v>118816</v>
      </c>
      <c r="D24" s="267">
        <f>'[9]Sch C'!F13</f>
        <v>-72558</v>
      </c>
      <c r="E24" s="253">
        <f t="shared" si="2"/>
        <v>46258</v>
      </c>
      <c r="F24" s="177"/>
      <c r="G24" s="177">
        <f t="shared" si="3"/>
        <v>46258</v>
      </c>
      <c r="H24" s="175">
        <f t="shared" si="4"/>
        <v>4.63653357522665E-2</v>
      </c>
      <c r="J24" s="133"/>
      <c r="K24" s="133"/>
      <c r="M24" s="231">
        <f t="shared" si="5"/>
        <v>7.9782683684028974</v>
      </c>
      <c r="N24" s="237">
        <f>SUMMARY!M24</f>
        <v>2.430674269571576</v>
      </c>
    </row>
    <row r="25" spans="1:14" s="41" customFormat="1">
      <c r="A25" s="127" t="s">
        <v>164</v>
      </c>
      <c r="B25" s="113" t="s">
        <v>163</v>
      </c>
      <c r="C25" s="267">
        <f>'[9]Sch C'!D14</f>
        <v>0</v>
      </c>
      <c r="D25" s="267">
        <f>'[9]Sch C'!F14</f>
        <v>0</v>
      </c>
      <c r="E25" s="253">
        <f t="shared" si="2"/>
        <v>0</v>
      </c>
      <c r="F25" s="177"/>
      <c r="G25" s="177">
        <f t="shared" si="3"/>
        <v>0</v>
      </c>
      <c r="H25" s="175">
        <f t="shared" si="4"/>
        <v>0</v>
      </c>
      <c r="J25" s="133"/>
      <c r="K25" s="133"/>
      <c r="M25" s="231">
        <f t="shared" si="5"/>
        <v>0</v>
      </c>
      <c r="N25" s="237">
        <f>SUMMARY!M25</f>
        <v>8.9708827817366776E-2</v>
      </c>
    </row>
    <row r="26" spans="1:14" s="41" customFormat="1">
      <c r="A26" s="127" t="s">
        <v>203</v>
      </c>
      <c r="B26" s="113" t="s">
        <v>24</v>
      </c>
      <c r="C26" s="267">
        <f>'[9]Sch C'!D15</f>
        <v>0</v>
      </c>
      <c r="D26" s="267">
        <f>'[9]Sch C'!F15</f>
        <v>0</v>
      </c>
      <c r="E26" s="253">
        <f t="shared" si="2"/>
        <v>0</v>
      </c>
      <c r="F26" s="177"/>
      <c r="G26" s="177">
        <f t="shared" si="3"/>
        <v>0</v>
      </c>
      <c r="H26" s="175">
        <f t="shared" si="4"/>
        <v>0</v>
      </c>
      <c r="J26" s="133"/>
      <c r="K26" s="133"/>
      <c r="M26" s="231">
        <f t="shared" si="5"/>
        <v>0</v>
      </c>
      <c r="N26" s="237">
        <f>SUMMARY!M26</f>
        <v>1.9962086756684334</v>
      </c>
    </row>
    <row r="27" spans="1:14" s="41" customFormat="1">
      <c r="A27" s="127" t="s">
        <v>204</v>
      </c>
      <c r="B27" s="113" t="s">
        <v>165</v>
      </c>
      <c r="C27" s="267">
        <f>'[9]Sch C'!D16</f>
        <v>0</v>
      </c>
      <c r="D27" s="267">
        <f>'[9]Sch C'!F16</f>
        <v>0</v>
      </c>
      <c r="E27" s="253">
        <f t="shared" si="2"/>
        <v>0</v>
      </c>
      <c r="F27" s="177"/>
      <c r="G27" s="177">
        <f t="shared" si="3"/>
        <v>0</v>
      </c>
      <c r="H27" s="175">
        <f t="shared" si="4"/>
        <v>0</v>
      </c>
      <c r="J27" s="133"/>
      <c r="K27" s="133"/>
      <c r="M27" s="231">
        <f t="shared" si="5"/>
        <v>0</v>
      </c>
      <c r="N27" s="237">
        <f>SUMMARY!M27</f>
        <v>6.3970053910681761</v>
      </c>
    </row>
    <row r="28" spans="1:14" s="41" customFormat="1">
      <c r="A28" s="127" t="s">
        <v>205</v>
      </c>
      <c r="B28" s="113" t="s">
        <v>25</v>
      </c>
      <c r="C28" s="267">
        <f>'[9]Sch C'!D17</f>
        <v>413</v>
      </c>
      <c r="D28" s="267">
        <f>'[9]Sch C'!F17</f>
        <v>126</v>
      </c>
      <c r="E28" s="253">
        <f t="shared" si="2"/>
        <v>539</v>
      </c>
      <c r="F28" s="177"/>
      <c r="G28" s="177">
        <f t="shared" si="3"/>
        <v>539</v>
      </c>
      <c r="H28" s="175">
        <f t="shared" si="4"/>
        <v>5.4025068032495223E-4</v>
      </c>
      <c r="J28" s="133"/>
      <c r="K28" s="133"/>
      <c r="M28" s="231">
        <f t="shared" si="5"/>
        <v>9.2963090720938252E-2</v>
      </c>
      <c r="N28" s="237">
        <f>SUMMARY!M28</f>
        <v>0.11687604176601765</v>
      </c>
    </row>
    <row r="29" spans="1:14" s="41" customFormat="1">
      <c r="A29" s="127" t="s">
        <v>206</v>
      </c>
      <c r="B29" s="113" t="s">
        <v>26</v>
      </c>
      <c r="C29" s="267">
        <f>'[9]Sch C'!D18</f>
        <v>5630</v>
      </c>
      <c r="D29" s="267">
        <f>'[9]Sch C'!F18</f>
        <v>1289</v>
      </c>
      <c r="E29" s="253">
        <f t="shared" si="2"/>
        <v>6919</v>
      </c>
      <c r="F29" s="177"/>
      <c r="G29" s="177">
        <f t="shared" si="3"/>
        <v>6919</v>
      </c>
      <c r="H29" s="175">
        <f t="shared" si="4"/>
        <v>6.9350546515182651E-3</v>
      </c>
      <c r="J29" s="133"/>
      <c r="K29" s="133"/>
      <c r="M29" s="231">
        <f t="shared" si="5"/>
        <v>1.1933425319075543</v>
      </c>
      <c r="N29" s="237">
        <f>SUMMARY!M29</f>
        <v>0.78350101508318237</v>
      </c>
    </row>
    <row r="30" spans="1:14" s="41" customFormat="1">
      <c r="A30" s="127" t="s">
        <v>207</v>
      </c>
      <c r="B30" s="113" t="s">
        <v>208</v>
      </c>
      <c r="C30" s="267">
        <f>'[9]Sch C'!D19</f>
        <v>2637</v>
      </c>
      <c r="D30" s="267">
        <f>'[9]Sch C'!F19</f>
        <v>251</v>
      </c>
      <c r="E30" s="253">
        <f t="shared" si="2"/>
        <v>2888</v>
      </c>
      <c r="F30" s="177"/>
      <c r="G30" s="177">
        <f t="shared" si="3"/>
        <v>2888</v>
      </c>
      <c r="H30" s="175">
        <f t="shared" si="4"/>
        <v>2.8947012333552175E-3</v>
      </c>
      <c r="J30" s="133"/>
      <c r="K30" s="133"/>
      <c r="M30" s="231">
        <f t="shared" si="5"/>
        <v>0.49810279406691965</v>
      </c>
      <c r="N30" s="237">
        <f>SUMMARY!M30</f>
        <v>0.40083114193451697</v>
      </c>
    </row>
    <row r="31" spans="1:14" s="41" customFormat="1">
      <c r="A31" s="127" t="s">
        <v>209</v>
      </c>
      <c r="B31" s="113" t="s">
        <v>210</v>
      </c>
      <c r="C31" s="267">
        <f>'[9]Sch C'!D20</f>
        <v>1145</v>
      </c>
      <c r="D31" s="267">
        <f>'[9]Sch C'!F20</f>
        <v>804</v>
      </c>
      <c r="E31" s="253">
        <f t="shared" si="2"/>
        <v>1949</v>
      </c>
      <c r="F31" s="177"/>
      <c r="G31" s="177">
        <f t="shared" si="3"/>
        <v>1949</v>
      </c>
      <c r="H31" s="175">
        <f t="shared" si="4"/>
        <v>1.9535224043661075E-3</v>
      </c>
      <c r="J31" s="133"/>
      <c r="K31" s="133"/>
      <c r="M31" s="231">
        <f t="shared" si="5"/>
        <v>0.33615039668851326</v>
      </c>
      <c r="N31" s="237">
        <f>SUMMARY!M31</f>
        <v>0.43509517256414104</v>
      </c>
    </row>
    <row r="32" spans="1:14" s="41" customFormat="1">
      <c r="A32" s="127" t="s">
        <v>211</v>
      </c>
      <c r="B32" s="113" t="s">
        <v>29</v>
      </c>
      <c r="C32" s="267">
        <f>'[9]Sch C'!D21</f>
        <v>880</v>
      </c>
      <c r="D32" s="267">
        <f>'[9]Sch C'!F21</f>
        <v>2652</v>
      </c>
      <c r="E32" s="253">
        <f t="shared" si="2"/>
        <v>3532</v>
      </c>
      <c r="F32" s="177"/>
      <c r="G32" s="177">
        <f t="shared" si="3"/>
        <v>3532</v>
      </c>
      <c r="H32" s="175">
        <f t="shared" si="4"/>
        <v>3.540195552704511E-3</v>
      </c>
      <c r="I32" s="272"/>
      <c r="J32" s="133"/>
      <c r="K32" s="133"/>
      <c r="M32" s="231">
        <f t="shared" si="5"/>
        <v>0.60917557778544329</v>
      </c>
      <c r="N32" s="237">
        <f>SUMMARY!M32</f>
        <v>0.49005045894476768</v>
      </c>
    </row>
    <row r="33" spans="1:14" s="41" customFormat="1">
      <c r="A33" s="40">
        <v>130</v>
      </c>
      <c r="B33" s="113" t="s">
        <v>166</v>
      </c>
      <c r="C33" s="267">
        <f>'[9]Sch C'!D22</f>
        <v>0</v>
      </c>
      <c r="D33" s="267">
        <f>'[9]Sch C'!F22</f>
        <v>0</v>
      </c>
      <c r="E33" s="253">
        <f t="shared" si="2"/>
        <v>0</v>
      </c>
      <c r="F33" s="177"/>
      <c r="G33" s="177">
        <f t="shared" si="3"/>
        <v>0</v>
      </c>
      <c r="H33" s="175">
        <f t="shared" si="4"/>
        <v>0</v>
      </c>
      <c r="J33" s="133"/>
      <c r="K33" s="133"/>
      <c r="M33" s="231">
        <f t="shared" si="5"/>
        <v>0</v>
      </c>
      <c r="N33" s="237">
        <f>SUMMARY!M33</f>
        <v>0</v>
      </c>
    </row>
    <row r="34" spans="1:14" s="41" customFormat="1">
      <c r="A34" s="40">
        <v>140</v>
      </c>
      <c r="B34" s="113" t="s">
        <v>212</v>
      </c>
      <c r="C34" s="267">
        <f>'[9]Sch C'!D23</f>
        <v>0</v>
      </c>
      <c r="D34" s="267">
        <f>'[9]Sch C'!F23</f>
        <v>3414</v>
      </c>
      <c r="E34" s="253">
        <f t="shared" si="2"/>
        <v>3414</v>
      </c>
      <c r="F34" s="177"/>
      <c r="G34" s="177">
        <f t="shared" si="3"/>
        <v>3414</v>
      </c>
      <c r="H34" s="175">
        <f t="shared" si="4"/>
        <v>3.4219217488485843E-3</v>
      </c>
      <c r="J34" s="133"/>
      <c r="K34" s="133"/>
      <c r="M34" s="231">
        <f t="shared" si="5"/>
        <v>0.58882373232149021</v>
      </c>
      <c r="N34" s="237">
        <f>SUMMARY!M34</f>
        <v>0.62292362123544942</v>
      </c>
    </row>
    <row r="35" spans="1:14" s="41" customFormat="1">
      <c r="A35" s="40">
        <v>150</v>
      </c>
      <c r="B35" s="113" t="s">
        <v>31</v>
      </c>
      <c r="C35" s="267">
        <f>'[9]Sch C'!D24</f>
        <v>1468</v>
      </c>
      <c r="D35" s="267">
        <f>'[9]Sch C'!F24</f>
        <v>2657</v>
      </c>
      <c r="E35" s="253">
        <f t="shared" si="2"/>
        <v>4125</v>
      </c>
      <c r="F35" s="177"/>
      <c r="G35" s="177">
        <f t="shared" si="3"/>
        <v>4125</v>
      </c>
      <c r="H35" s="175">
        <f t="shared" si="4"/>
        <v>4.1345715330991248E-3</v>
      </c>
      <c r="J35" s="133"/>
      <c r="K35" s="133"/>
      <c r="M35" s="231">
        <f t="shared" si="5"/>
        <v>0.71145222490513971</v>
      </c>
      <c r="N35" s="237">
        <f>SUMMARY!M35</f>
        <v>0.42186212127405426</v>
      </c>
    </row>
    <row r="36" spans="1:14" s="41" customFormat="1">
      <c r="A36" s="40">
        <v>160</v>
      </c>
      <c r="B36" s="113" t="s">
        <v>32</v>
      </c>
      <c r="C36" s="267">
        <f>'[9]Sch C'!D25</f>
        <v>0</v>
      </c>
      <c r="D36" s="267">
        <f>'[9]Sch C'!F25</f>
        <v>0</v>
      </c>
      <c r="E36" s="253">
        <f t="shared" si="2"/>
        <v>0</v>
      </c>
      <c r="F36" s="177"/>
      <c r="G36" s="177">
        <f t="shared" si="3"/>
        <v>0</v>
      </c>
      <c r="H36" s="175">
        <f t="shared" si="4"/>
        <v>0</v>
      </c>
      <c r="J36" s="133"/>
      <c r="K36" s="133"/>
      <c r="M36" s="231">
        <f t="shared" si="5"/>
        <v>0</v>
      </c>
      <c r="N36" s="237">
        <f>SUMMARY!M36</f>
        <v>0.28779311378469336</v>
      </c>
    </row>
    <row r="37" spans="1:14" s="41" customFormat="1">
      <c r="A37" s="40">
        <v>170</v>
      </c>
      <c r="B37" s="113" t="s">
        <v>33</v>
      </c>
      <c r="C37" s="267">
        <f>'[9]Sch C'!D26</f>
        <v>52392</v>
      </c>
      <c r="D37" s="267">
        <f>'[9]Sch C'!F26</f>
        <v>0</v>
      </c>
      <c r="E37" s="253">
        <f t="shared" si="2"/>
        <v>52392</v>
      </c>
      <c r="F37" s="177"/>
      <c r="G37" s="177">
        <f t="shared" si="3"/>
        <v>52392</v>
      </c>
      <c r="H37" s="175">
        <f t="shared" si="4"/>
        <v>5.251356891203135E-2</v>
      </c>
      <c r="J37" s="133"/>
      <c r="K37" s="133"/>
      <c r="M37" s="231">
        <f t="shared" si="5"/>
        <v>9.0362193859951709</v>
      </c>
      <c r="N37" s="237">
        <f>SUMMARY!M37</f>
        <v>7.4287387080511769</v>
      </c>
    </row>
    <row r="38" spans="1:14" s="41" customFormat="1">
      <c r="A38" s="40">
        <v>180</v>
      </c>
      <c r="B38" s="113" t="s">
        <v>213</v>
      </c>
      <c r="C38" s="267">
        <f>'[9]Sch C'!D27</f>
        <v>0</v>
      </c>
      <c r="D38" s="267">
        <f>'[9]Sch C'!F27</f>
        <v>499</v>
      </c>
      <c r="E38" s="253">
        <f t="shared" si="2"/>
        <v>499</v>
      </c>
      <c r="F38" s="177"/>
      <c r="G38" s="177">
        <f t="shared" si="3"/>
        <v>499</v>
      </c>
      <c r="H38" s="175">
        <f t="shared" si="4"/>
        <v>5.0015786545853653E-4</v>
      </c>
      <c r="J38" s="133"/>
      <c r="K38" s="133"/>
      <c r="M38" s="231">
        <f t="shared" si="5"/>
        <v>8.6064160055191449E-2</v>
      </c>
      <c r="N38" s="237">
        <f>SUMMARY!M38</f>
        <v>3.4646492172278012E-2</v>
      </c>
    </row>
    <row r="39" spans="1:14" s="41" customFormat="1">
      <c r="A39" s="40">
        <v>190</v>
      </c>
      <c r="B39" s="113" t="s">
        <v>35</v>
      </c>
      <c r="C39" s="267">
        <f>'[9]Sch C'!D28</f>
        <v>0</v>
      </c>
      <c r="D39" s="267">
        <f>'[9]Sch C'!F28</f>
        <v>0</v>
      </c>
      <c r="E39" s="253">
        <f t="shared" si="2"/>
        <v>0</v>
      </c>
      <c r="F39" s="177"/>
      <c r="G39" s="177">
        <f t="shared" si="3"/>
        <v>0</v>
      </c>
      <c r="H39" s="175">
        <f t="shared" si="4"/>
        <v>0</v>
      </c>
      <c r="J39" s="133"/>
      <c r="K39" s="133"/>
      <c r="M39" s="231">
        <f t="shared" si="5"/>
        <v>0</v>
      </c>
      <c r="N39" s="237">
        <f>SUMMARY!M39</f>
        <v>0</v>
      </c>
    </row>
    <row r="40" spans="1:14" s="41" customFormat="1">
      <c r="A40" s="40">
        <v>200</v>
      </c>
      <c r="B40" s="113" t="s">
        <v>36</v>
      </c>
      <c r="C40" s="267">
        <f>'[9]Sch C'!D29</f>
        <v>0</v>
      </c>
      <c r="D40" s="267">
        <f>'[9]Sch C'!F29</f>
        <v>0</v>
      </c>
      <c r="E40" s="253">
        <f t="shared" si="2"/>
        <v>0</v>
      </c>
      <c r="F40" s="177"/>
      <c r="G40" s="177">
        <f t="shared" si="3"/>
        <v>0</v>
      </c>
      <c r="H40" s="175">
        <f t="shared" si="4"/>
        <v>0</v>
      </c>
      <c r="J40" s="133"/>
      <c r="K40" s="133"/>
      <c r="M40" s="231">
        <f t="shared" si="5"/>
        <v>0</v>
      </c>
      <c r="N40" s="237">
        <f>SUMMARY!M40</f>
        <v>0</v>
      </c>
    </row>
    <row r="41" spans="1:14" s="41" customFormat="1">
      <c r="A41" s="40">
        <v>210</v>
      </c>
      <c r="B41" s="113" t="s">
        <v>37</v>
      </c>
      <c r="C41" s="267">
        <f>'[9]Sch C'!D30</f>
        <v>0</v>
      </c>
      <c r="D41" s="267">
        <f>'[9]Sch C'!F30</f>
        <v>0</v>
      </c>
      <c r="E41" s="253">
        <f t="shared" si="2"/>
        <v>0</v>
      </c>
      <c r="F41" s="177"/>
      <c r="G41" s="177">
        <f t="shared" si="3"/>
        <v>0</v>
      </c>
      <c r="H41" s="175">
        <f t="shared" si="4"/>
        <v>0</v>
      </c>
      <c r="J41" s="133"/>
      <c r="K41" s="133"/>
      <c r="M41" s="231">
        <f t="shared" si="5"/>
        <v>0</v>
      </c>
      <c r="N41" s="237">
        <f>SUMMARY!M41</f>
        <v>0</v>
      </c>
    </row>
    <row r="42" spans="1:14" s="41" customFormat="1">
      <c r="A42" s="40">
        <v>220</v>
      </c>
      <c r="B42" s="113" t="s">
        <v>214</v>
      </c>
      <c r="C42" s="267">
        <f>'[9]Sch C'!D31</f>
        <v>-147</v>
      </c>
      <c r="D42" s="267">
        <f>'[9]Sch C'!F31</f>
        <v>6462</v>
      </c>
      <c r="E42" s="253">
        <f t="shared" si="2"/>
        <v>6315</v>
      </c>
      <c r="F42" s="177"/>
      <c r="G42" s="177">
        <f t="shared" si="3"/>
        <v>6315</v>
      </c>
      <c r="H42" s="175">
        <f t="shared" si="4"/>
        <v>6.3296531470353867E-3</v>
      </c>
      <c r="J42" s="133"/>
      <c r="K42" s="133"/>
      <c r="M42" s="231">
        <f t="shared" si="5"/>
        <v>1.0891686788547774</v>
      </c>
      <c r="N42" s="237">
        <f>SUMMARY!M42</f>
        <v>1.5147902388511165</v>
      </c>
    </row>
    <row r="43" spans="1:14" s="41" customFormat="1">
      <c r="A43" s="40">
        <v>230</v>
      </c>
      <c r="B43" s="113" t="s">
        <v>148</v>
      </c>
      <c r="C43" s="267">
        <f>'[9]Sch C'!D32</f>
        <v>0</v>
      </c>
      <c r="D43" s="267">
        <f>'[9]Sch C'!F32</f>
        <v>13115</v>
      </c>
      <c r="E43" s="253">
        <f t="shared" si="2"/>
        <v>13115</v>
      </c>
      <c r="F43" s="177"/>
      <c r="G43" s="177">
        <f t="shared" si="3"/>
        <v>13115</v>
      </c>
      <c r="H43" s="175">
        <f t="shared" si="4"/>
        <v>1.3145431674326065E-2</v>
      </c>
      <c r="J43" s="133"/>
      <c r="K43" s="133"/>
      <c r="M43" s="231">
        <f t="shared" si="5"/>
        <v>2.261986892031735</v>
      </c>
      <c r="N43" s="237">
        <f>SUMMARY!M43</f>
        <v>0.91162758482870754</v>
      </c>
    </row>
    <row r="44" spans="1:14" s="41" customFormat="1">
      <c r="A44" s="40">
        <v>240</v>
      </c>
      <c r="B44" s="113" t="s">
        <v>167</v>
      </c>
      <c r="C44" s="267">
        <f>'[9]Sch C'!D33</f>
        <v>0</v>
      </c>
      <c r="D44" s="267">
        <f>'[9]Sch C'!F33</f>
        <v>0</v>
      </c>
      <c r="E44" s="253">
        <f t="shared" si="2"/>
        <v>0</v>
      </c>
      <c r="F44" s="177"/>
      <c r="G44" s="177">
        <f t="shared" si="3"/>
        <v>0</v>
      </c>
      <c r="H44" s="175">
        <f t="shared" si="4"/>
        <v>0</v>
      </c>
      <c r="J44" s="133"/>
      <c r="K44" s="133"/>
      <c r="M44" s="231">
        <f t="shared" si="5"/>
        <v>0</v>
      </c>
      <c r="N44" s="237">
        <f>SUMMARY!M44</f>
        <v>0</v>
      </c>
    </row>
    <row r="45" spans="1:14" s="41" customFormat="1">
      <c r="A45" s="40">
        <v>250</v>
      </c>
      <c r="B45" s="113" t="s">
        <v>168</v>
      </c>
      <c r="C45" s="267">
        <f>'[9]Sch C'!D34</f>
        <v>0</v>
      </c>
      <c r="D45" s="267">
        <f>'[9]Sch C'!F34</f>
        <v>1783</v>
      </c>
      <c r="E45" s="253">
        <f t="shared" si="2"/>
        <v>1783</v>
      </c>
      <c r="F45" s="177"/>
      <c r="G45" s="177">
        <f t="shared" si="3"/>
        <v>1783</v>
      </c>
      <c r="H45" s="175">
        <f t="shared" si="4"/>
        <v>1.7871372226704822E-3</v>
      </c>
      <c r="J45" s="133"/>
      <c r="K45" s="133"/>
      <c r="M45" s="231">
        <f t="shared" si="5"/>
        <v>0.307519834425664</v>
      </c>
      <c r="N45" s="237">
        <f>SUMMARY!M45</f>
        <v>0.95284109747069434</v>
      </c>
    </row>
    <row r="46" spans="1:14" s="41" customFormat="1">
      <c r="A46" s="40">
        <v>270</v>
      </c>
      <c r="B46" s="113" t="s">
        <v>215</v>
      </c>
      <c r="C46" s="267">
        <f>'[9]Sch C'!D35</f>
        <v>0</v>
      </c>
      <c r="D46" s="267">
        <f>'[9]Sch C'!F35</f>
        <v>0</v>
      </c>
      <c r="E46" s="253">
        <f t="shared" si="2"/>
        <v>0</v>
      </c>
      <c r="F46" s="177"/>
      <c r="G46" s="177">
        <f t="shared" si="3"/>
        <v>0</v>
      </c>
      <c r="H46" s="175">
        <f t="shared" si="4"/>
        <v>0</v>
      </c>
      <c r="J46" s="133"/>
      <c r="K46" s="133"/>
      <c r="M46" s="231">
        <f t="shared" si="5"/>
        <v>0</v>
      </c>
      <c r="N46" s="237">
        <f>SUMMARY!M46</f>
        <v>0</v>
      </c>
    </row>
    <row r="47" spans="1:14" s="41" customFormat="1">
      <c r="A47" s="40">
        <v>280</v>
      </c>
      <c r="B47" s="113" t="s">
        <v>216</v>
      </c>
      <c r="C47" s="267">
        <f>'[9]Sch C'!D36</f>
        <v>0</v>
      </c>
      <c r="D47" s="267">
        <f>'[9]Sch C'!F36</f>
        <v>0</v>
      </c>
      <c r="E47" s="253">
        <f t="shared" si="2"/>
        <v>0</v>
      </c>
      <c r="F47" s="177"/>
      <c r="G47" s="177">
        <f t="shared" si="3"/>
        <v>0</v>
      </c>
      <c r="H47" s="175">
        <f t="shared" si="4"/>
        <v>0</v>
      </c>
      <c r="J47" s="255">
        <v>0</v>
      </c>
      <c r="K47" s="255">
        <v>0</v>
      </c>
      <c r="M47" s="231">
        <f t="shared" si="5"/>
        <v>0</v>
      </c>
      <c r="N47" s="237">
        <f>SUMMARY!M47</f>
        <v>0.19233028581290676</v>
      </c>
    </row>
    <row r="48" spans="1:14" s="41" customFormat="1">
      <c r="A48" s="40">
        <v>290</v>
      </c>
      <c r="B48" s="113" t="s">
        <v>170</v>
      </c>
      <c r="C48" s="267">
        <f>'[9]Sch C'!D37</f>
        <v>0</v>
      </c>
      <c r="D48" s="267">
        <f>'[9]Sch C'!F37</f>
        <v>0</v>
      </c>
      <c r="E48" s="253">
        <f t="shared" si="2"/>
        <v>0</v>
      </c>
      <c r="F48" s="177"/>
      <c r="G48" s="177">
        <f t="shared" si="3"/>
        <v>0</v>
      </c>
      <c r="H48" s="175">
        <f t="shared" si="4"/>
        <v>0</v>
      </c>
      <c r="J48" s="133"/>
      <c r="K48" s="133"/>
      <c r="M48" s="231">
        <f t="shared" si="5"/>
        <v>0</v>
      </c>
      <c r="N48" s="237">
        <f>SUMMARY!M48</f>
        <v>0</v>
      </c>
    </row>
    <row r="49" spans="1:16" s="41" customFormat="1">
      <c r="A49" s="40">
        <v>300</v>
      </c>
      <c r="B49" s="113" t="s">
        <v>171</v>
      </c>
      <c r="C49" s="267">
        <f>'[9]Sch C'!D38</f>
        <v>0</v>
      </c>
      <c r="D49" s="267">
        <f>'[9]Sch C'!F38</f>
        <v>0</v>
      </c>
      <c r="E49" s="253">
        <f t="shared" si="2"/>
        <v>0</v>
      </c>
      <c r="F49" s="177"/>
      <c r="G49" s="177">
        <f t="shared" si="3"/>
        <v>0</v>
      </c>
      <c r="H49" s="175">
        <f t="shared" si="4"/>
        <v>0</v>
      </c>
      <c r="J49" s="133"/>
      <c r="K49" s="133"/>
      <c r="M49" s="231">
        <f t="shared" si="5"/>
        <v>0</v>
      </c>
      <c r="N49" s="237">
        <f>SUMMARY!M49</f>
        <v>1.5984176510929746E-2</v>
      </c>
    </row>
    <row r="50" spans="1:16" s="41" customFormat="1">
      <c r="A50" s="40">
        <v>310</v>
      </c>
      <c r="B50" s="113" t="s">
        <v>172</v>
      </c>
      <c r="C50" s="267">
        <f>'[9]Sch C'!D39</f>
        <v>0</v>
      </c>
      <c r="D50" s="267">
        <f>'[9]Sch C'!F39</f>
        <v>0</v>
      </c>
      <c r="E50" s="253">
        <f t="shared" si="2"/>
        <v>0</v>
      </c>
      <c r="F50" s="177"/>
      <c r="G50" s="177">
        <f t="shared" si="3"/>
        <v>0</v>
      </c>
      <c r="H50" s="175">
        <f t="shared" si="4"/>
        <v>0</v>
      </c>
      <c r="J50" s="133"/>
      <c r="K50" s="133"/>
      <c r="M50" s="231">
        <f t="shared" si="5"/>
        <v>0</v>
      </c>
      <c r="N50" s="237">
        <f>SUMMARY!M50</f>
        <v>0.13508290981428747</v>
      </c>
    </row>
    <row r="51" spans="1:16" s="41" customFormat="1">
      <c r="A51" s="40">
        <v>320</v>
      </c>
      <c r="B51" s="113" t="s">
        <v>173</v>
      </c>
      <c r="C51" s="267">
        <f>'[9]Sch C'!D40</f>
        <v>0</v>
      </c>
      <c r="D51" s="267">
        <f>'[9]Sch C'!F40</f>
        <v>0</v>
      </c>
      <c r="E51" s="253">
        <f t="shared" si="2"/>
        <v>0</v>
      </c>
      <c r="F51" s="177"/>
      <c r="G51" s="177">
        <f t="shared" si="3"/>
        <v>0</v>
      </c>
      <c r="H51" s="175">
        <f t="shared" si="4"/>
        <v>0</v>
      </c>
      <c r="J51" s="133"/>
      <c r="K51" s="133"/>
      <c r="M51" s="231">
        <f t="shared" si="5"/>
        <v>0</v>
      </c>
      <c r="N51" s="237">
        <f>SUMMARY!M51</f>
        <v>6.1666189781950142E-3</v>
      </c>
    </row>
    <row r="52" spans="1:16" s="41" customFormat="1">
      <c r="A52" s="40">
        <v>330</v>
      </c>
      <c r="B52" s="113" t="s">
        <v>44</v>
      </c>
      <c r="C52" s="267">
        <f>'[9]Sch C'!D41</f>
        <v>214</v>
      </c>
      <c r="D52" s="267">
        <f>'[9]Sch C'!F41</f>
        <v>0</v>
      </c>
      <c r="E52" s="253">
        <f t="shared" si="2"/>
        <v>214</v>
      </c>
      <c r="F52" s="177"/>
      <c r="G52" s="177">
        <f t="shared" si="3"/>
        <v>214</v>
      </c>
      <c r="H52" s="175">
        <f t="shared" si="4"/>
        <v>2.1449655953532427E-4</v>
      </c>
      <c r="J52" s="133"/>
      <c r="K52" s="133"/>
      <c r="M52" s="231">
        <f t="shared" si="5"/>
        <v>3.6909279061745431E-2</v>
      </c>
      <c r="N52" s="237">
        <f>SUMMARY!M52</f>
        <v>0.42601224458281667</v>
      </c>
    </row>
    <row r="53" spans="1:16" s="41" customFormat="1">
      <c r="A53" s="40">
        <v>340</v>
      </c>
      <c r="B53" s="113" t="s">
        <v>174</v>
      </c>
      <c r="C53" s="267">
        <f>'[9]Sch C'!D42</f>
        <v>550</v>
      </c>
      <c r="D53" s="267">
        <f>'[9]Sch C'!F42</f>
        <v>0</v>
      </c>
      <c r="E53" s="253">
        <f t="shared" si="2"/>
        <v>550</v>
      </c>
      <c r="F53" s="177"/>
      <c r="G53" s="177">
        <f t="shared" si="3"/>
        <v>550</v>
      </c>
      <c r="H53" s="175">
        <f t="shared" si="4"/>
        <v>5.5127620441321656E-4</v>
      </c>
      <c r="J53" s="133"/>
      <c r="K53" s="133"/>
      <c r="M53" s="231">
        <f t="shared" si="5"/>
        <v>9.4860296654018628E-2</v>
      </c>
      <c r="N53" s="237">
        <f>SUMMARY!M53</f>
        <v>7.6151676590410528E-2</v>
      </c>
    </row>
    <row r="54" spans="1:16" s="41" customFormat="1">
      <c r="A54" s="40">
        <v>350</v>
      </c>
      <c r="B54" s="113" t="s">
        <v>175</v>
      </c>
      <c r="C54" s="267">
        <f>'[9]Sch C'!D43</f>
        <v>0</v>
      </c>
      <c r="D54" s="267">
        <f>'[9]Sch C'!F43</f>
        <v>0</v>
      </c>
      <c r="E54" s="253">
        <f t="shared" si="2"/>
        <v>0</v>
      </c>
      <c r="F54" s="177"/>
      <c r="G54" s="177">
        <f t="shared" si="3"/>
        <v>0</v>
      </c>
      <c r="H54" s="175">
        <f t="shared" si="4"/>
        <v>0</v>
      </c>
      <c r="J54" s="133"/>
      <c r="K54" s="133"/>
      <c r="M54" s="231">
        <f t="shared" si="5"/>
        <v>0</v>
      </c>
      <c r="N54" s="237">
        <f>SUMMARY!M54</f>
        <v>0.14480490873334878</v>
      </c>
    </row>
    <row r="55" spans="1:16" s="41" customFormat="1">
      <c r="A55" s="40">
        <v>360</v>
      </c>
      <c r="B55" s="113" t="s">
        <v>176</v>
      </c>
      <c r="C55" s="267">
        <f>'[9]Sch C'!D44</f>
        <v>0</v>
      </c>
      <c r="D55" s="267">
        <f>'[9]Sch C'!F44</f>
        <v>0</v>
      </c>
      <c r="E55" s="253">
        <f t="shared" si="2"/>
        <v>0</v>
      </c>
      <c r="F55" s="177"/>
      <c r="G55" s="177">
        <f t="shared" si="3"/>
        <v>0</v>
      </c>
      <c r="H55" s="175">
        <f t="shared" si="4"/>
        <v>0</v>
      </c>
      <c r="J55" s="133"/>
      <c r="K55" s="133"/>
      <c r="M55" s="231">
        <f t="shared" si="5"/>
        <v>0</v>
      </c>
      <c r="N55" s="237">
        <f>SUMMARY!M55</f>
        <v>0</v>
      </c>
    </row>
    <row r="56" spans="1:16" s="41" customFormat="1">
      <c r="A56" s="40">
        <v>490</v>
      </c>
      <c r="B56" s="113" t="s">
        <v>301</v>
      </c>
      <c r="C56" s="267">
        <f>'[9]Sch C'!D45</f>
        <v>2428</v>
      </c>
      <c r="D56" s="267">
        <f>'[9]Sch C'!F45</f>
        <v>-400</v>
      </c>
      <c r="E56" s="253">
        <f t="shared" si="2"/>
        <v>2028</v>
      </c>
      <c r="F56" s="177"/>
      <c r="G56" s="177">
        <f t="shared" si="3"/>
        <v>2028</v>
      </c>
      <c r="H56" s="175">
        <f t="shared" si="4"/>
        <v>2.0327057137272788E-3</v>
      </c>
      <c r="J56" s="133"/>
      <c r="K56" s="133"/>
      <c r="M56" s="231">
        <f t="shared" si="5"/>
        <v>0.34977578475336324</v>
      </c>
      <c r="N56" s="237">
        <f>SUMMARY!M56</f>
        <v>0.3925260810522348</v>
      </c>
    </row>
    <row r="57" spans="1:16" s="41" customFormat="1">
      <c r="A57" s="40"/>
      <c r="B57" s="113" t="s">
        <v>217</v>
      </c>
      <c r="C57" s="267">
        <f>SUM(C21:C56)</f>
        <v>278143</v>
      </c>
      <c r="D57" s="267">
        <f>SUM(D21:D56)</f>
        <v>-31638</v>
      </c>
      <c r="E57" s="177">
        <f>SUM(E21:E56)</f>
        <v>246505</v>
      </c>
      <c r="F57" s="177">
        <f>SUM(F21:F56)</f>
        <v>0</v>
      </c>
      <c r="G57" s="177">
        <f t="shared" si="3"/>
        <v>246505</v>
      </c>
      <c r="H57" s="175">
        <f t="shared" si="4"/>
        <v>0.24707698321614538</v>
      </c>
      <c r="J57" s="133"/>
      <c r="K57" s="133"/>
      <c r="M57" s="231">
        <f t="shared" si="5"/>
        <v>42.515522593997929</v>
      </c>
      <c r="N57" s="237">
        <f>SUMMARY!M57</f>
        <v>35.330519668088229</v>
      </c>
      <c r="O57" s="232">
        <f>M57/N57-1</f>
        <v>0.20336533380796684</v>
      </c>
      <c r="P57" s="172">
        <f>IF(O57&gt;=0.2,2.1,0)</f>
        <v>2.1</v>
      </c>
    </row>
    <row r="58" spans="1:16" s="41" customFormat="1">
      <c r="A58" s="40"/>
      <c r="C58" s="27"/>
      <c r="D58" s="27"/>
      <c r="E58" s="27"/>
      <c r="F58" s="27"/>
      <c r="G58" s="27"/>
      <c r="H58" s="184"/>
      <c r="J58" s="133"/>
      <c r="K58" s="133"/>
    </row>
    <row r="59" spans="1:16" s="41" customFormat="1">
      <c r="A59" s="127" t="s">
        <v>218</v>
      </c>
      <c r="B59" s="113" t="s">
        <v>38</v>
      </c>
      <c r="C59" s="27"/>
      <c r="D59" s="27"/>
      <c r="E59" s="27"/>
      <c r="F59" s="27"/>
      <c r="G59" s="27"/>
      <c r="H59" s="184"/>
      <c r="J59" s="133"/>
      <c r="K59" s="133"/>
    </row>
    <row r="60" spans="1:16" s="41" customFormat="1">
      <c r="A60" s="185">
        <v>230</v>
      </c>
      <c r="B60" s="186" t="s">
        <v>261</v>
      </c>
      <c r="C60" s="267">
        <f>'[9]Sch C'!D57</f>
        <v>117240</v>
      </c>
      <c r="D60" s="267">
        <f>'[9]Sch C'!F57</f>
        <v>-117240</v>
      </c>
      <c r="E60" s="253">
        <f t="shared" ref="E60:E76" si="6">SUM(C60:D60)</f>
        <v>0</v>
      </c>
      <c r="F60" s="278"/>
      <c r="G60" s="173">
        <f>IF(ISERROR(E60+F60),"",(E60+F60))</f>
        <v>0</v>
      </c>
      <c r="H60" s="175">
        <f>IF(ISERROR(G60/$G$183),"",(G60/$G$183))</f>
        <v>0</v>
      </c>
      <c r="I60" s="272"/>
      <c r="J60" s="133"/>
      <c r="K60" s="133"/>
      <c r="M60" s="231">
        <f>IFERROR(G60/G$198,0)</f>
        <v>0</v>
      </c>
      <c r="N60" s="237">
        <f>SUMMARY!M60</f>
        <v>5.4215628193424443</v>
      </c>
    </row>
    <row r="61" spans="1:16" s="41" customFormat="1">
      <c r="A61" s="187">
        <v>240</v>
      </c>
      <c r="B61" s="186" t="s">
        <v>262</v>
      </c>
      <c r="C61" s="267">
        <f>'[9]Sch C'!D58</f>
        <v>467</v>
      </c>
      <c r="D61" s="267">
        <f>'[9]Sch C'!F58</f>
        <v>11923</v>
      </c>
      <c r="E61" s="253">
        <f t="shared" si="6"/>
        <v>12390</v>
      </c>
      <c r="F61" s="173">
        <v>548</v>
      </c>
      <c r="G61" s="173">
        <f t="shared" ref="G61:G76" si="7">IF(ISERROR(E61+F61),"",(E61+F61))</f>
        <v>12938</v>
      </c>
      <c r="H61" s="175">
        <f t="shared" ref="H61:H76" si="8">IF(ISERROR(G61/$G$183),"",(G61/$G$183))</f>
        <v>1.2968020968542176E-2</v>
      </c>
      <c r="I61" s="272"/>
      <c r="J61" s="133"/>
      <c r="K61" s="133"/>
      <c r="M61" s="231">
        <f t="shared" ref="M61:M77" si="9">IFERROR(G61/G$198,0)</f>
        <v>2.2314591238358052</v>
      </c>
      <c r="N61" s="237">
        <f>SUMMARY!M61</f>
        <v>1.3135909419154417</v>
      </c>
    </row>
    <row r="62" spans="1:16" s="41" customFormat="1">
      <c r="A62" s="188">
        <v>250</v>
      </c>
      <c r="B62" s="186" t="s">
        <v>263</v>
      </c>
      <c r="C62" s="267">
        <f>'[9]Sch C'!D59</f>
        <v>0</v>
      </c>
      <c r="D62" s="267">
        <f>'[9]Sch C'!F59</f>
        <v>40235</v>
      </c>
      <c r="E62" s="253">
        <f t="shared" si="6"/>
        <v>40235</v>
      </c>
      <c r="F62" s="173"/>
      <c r="G62" s="173">
        <f t="shared" si="7"/>
        <v>40235</v>
      </c>
      <c r="H62" s="175">
        <f t="shared" si="8"/>
        <v>4.0328360153755946E-2</v>
      </c>
      <c r="I62" s="272"/>
      <c r="J62" s="133"/>
      <c r="K62" s="133"/>
      <c r="M62" s="231">
        <f t="shared" si="9"/>
        <v>6.9394618834080717</v>
      </c>
      <c r="N62" s="237">
        <f>SUMMARY!M62</f>
        <v>1.8916694144309858</v>
      </c>
    </row>
    <row r="63" spans="1:16" s="41" customFormat="1">
      <c r="A63" s="188">
        <v>260</v>
      </c>
      <c r="B63" s="189" t="s">
        <v>316</v>
      </c>
      <c r="C63" s="267">
        <f>'[9]Sch C'!D60</f>
        <v>5688</v>
      </c>
      <c r="D63" s="267">
        <f>'[9]Sch C'!F60</f>
        <v>476</v>
      </c>
      <c r="E63" s="253">
        <f t="shared" si="6"/>
        <v>6164</v>
      </c>
      <c r="F63" s="173"/>
      <c r="G63" s="173">
        <f t="shared" si="7"/>
        <v>6164</v>
      </c>
      <c r="H63" s="175">
        <f t="shared" si="8"/>
        <v>6.1783027709146673E-3</v>
      </c>
      <c r="J63" s="133"/>
      <c r="K63" s="133"/>
      <c r="M63" s="231">
        <f t="shared" si="9"/>
        <v>1.0631252155915834</v>
      </c>
      <c r="N63" s="237">
        <f>SUMMARY!M63</f>
        <v>0.34129826186875223</v>
      </c>
    </row>
    <row r="64" spans="1:16" s="41" customFormat="1">
      <c r="A64" s="188">
        <v>270</v>
      </c>
      <c r="B64" s="189" t="s">
        <v>317</v>
      </c>
      <c r="C64" s="267">
        <f>'[9]Sch C'!D61</f>
        <v>0</v>
      </c>
      <c r="D64" s="267">
        <f>'[9]Sch C'!F61</f>
        <v>0</v>
      </c>
      <c r="E64" s="253">
        <f t="shared" si="6"/>
        <v>0</v>
      </c>
      <c r="F64" s="173"/>
      <c r="G64" s="173">
        <f t="shared" si="7"/>
        <v>0</v>
      </c>
      <c r="H64" s="175">
        <f t="shared" si="8"/>
        <v>0</v>
      </c>
      <c r="J64" s="133"/>
      <c r="K64" s="133"/>
      <c r="M64" s="231">
        <f t="shared" si="9"/>
        <v>0</v>
      </c>
      <c r="N64" s="237">
        <f>SUMMARY!M64</f>
        <v>0.50198147870596199</v>
      </c>
    </row>
    <row r="65" spans="1:16" s="41" customFormat="1">
      <c r="A65" s="190" t="s">
        <v>337</v>
      </c>
      <c r="B65" s="186" t="s">
        <v>338</v>
      </c>
      <c r="C65" s="267">
        <f>'[9]Sch C'!D62</f>
        <v>0</v>
      </c>
      <c r="D65" s="267">
        <f>'[9]Sch C'!F62</f>
        <v>0</v>
      </c>
      <c r="E65" s="253">
        <f t="shared" si="6"/>
        <v>0</v>
      </c>
      <c r="F65" s="173"/>
      <c r="G65" s="173">
        <f t="shared" si="7"/>
        <v>0</v>
      </c>
      <c r="H65" s="175">
        <f t="shared" si="8"/>
        <v>0</v>
      </c>
      <c r="J65" s="133"/>
      <c r="K65" s="133"/>
      <c r="M65" s="231">
        <f t="shared" si="9"/>
        <v>0</v>
      </c>
      <c r="N65" s="237">
        <f>SUMMARY!M65</f>
        <v>0</v>
      </c>
    </row>
    <row r="66" spans="1:16" s="41" customFormat="1">
      <c r="A66" s="190" t="s">
        <v>339</v>
      </c>
      <c r="B66" s="186" t="s">
        <v>340</v>
      </c>
      <c r="C66" s="267">
        <f>'[9]Sch C'!D63</f>
        <v>0</v>
      </c>
      <c r="D66" s="267">
        <f>'[9]Sch C'!F63</f>
        <v>0</v>
      </c>
      <c r="E66" s="253">
        <f t="shared" si="6"/>
        <v>0</v>
      </c>
      <c r="F66" s="173"/>
      <c r="G66" s="173">
        <f t="shared" si="7"/>
        <v>0</v>
      </c>
      <c r="H66" s="175">
        <f t="shared" si="8"/>
        <v>0</v>
      </c>
      <c r="J66" s="133"/>
      <c r="K66" s="133"/>
      <c r="M66" s="231">
        <f t="shared" si="9"/>
        <v>0</v>
      </c>
      <c r="N66" s="237">
        <f>SUMMARY!M66</f>
        <v>0</v>
      </c>
    </row>
    <row r="67" spans="1:16" s="41" customFormat="1">
      <c r="A67" s="188">
        <v>280</v>
      </c>
      <c r="B67" s="191" t="s">
        <v>266</v>
      </c>
      <c r="C67" s="267">
        <f>'[9]Sch C'!D64</f>
        <v>0</v>
      </c>
      <c r="D67" s="267">
        <f>'[9]Sch C'!F64</f>
        <v>0</v>
      </c>
      <c r="E67" s="253">
        <f t="shared" si="6"/>
        <v>0</v>
      </c>
      <c r="F67" s="173"/>
      <c r="G67" s="173">
        <f t="shared" si="7"/>
        <v>0</v>
      </c>
      <c r="H67" s="175">
        <f t="shared" si="8"/>
        <v>0</v>
      </c>
      <c r="J67" s="133"/>
      <c r="K67" s="133"/>
      <c r="M67" s="231">
        <f t="shared" si="9"/>
        <v>0</v>
      </c>
      <c r="N67" s="237">
        <f>SUMMARY!M67</f>
        <v>0.4414637181565908</v>
      </c>
    </row>
    <row r="68" spans="1:16" s="41" customFormat="1">
      <c r="A68" s="188">
        <v>290</v>
      </c>
      <c r="B68" s="191" t="s">
        <v>267</v>
      </c>
      <c r="C68" s="267">
        <f>'[9]Sch C'!D65</f>
        <v>0</v>
      </c>
      <c r="D68" s="267">
        <f>'[9]Sch C'!F65</f>
        <v>0</v>
      </c>
      <c r="E68" s="253">
        <f t="shared" si="6"/>
        <v>0</v>
      </c>
      <c r="F68" s="173"/>
      <c r="G68" s="173">
        <f t="shared" si="7"/>
        <v>0</v>
      </c>
      <c r="H68" s="175">
        <f t="shared" si="8"/>
        <v>0</v>
      </c>
      <c r="J68" s="133"/>
      <c r="K68" s="133"/>
      <c r="M68" s="231">
        <f t="shared" si="9"/>
        <v>0</v>
      </c>
      <c r="N68" s="237">
        <f>SUMMARY!M68</f>
        <v>5.4220702246808278E-2</v>
      </c>
    </row>
    <row r="69" spans="1:16" s="41" customFormat="1">
      <c r="A69" s="188">
        <v>300</v>
      </c>
      <c r="B69" s="191" t="s">
        <v>269</v>
      </c>
      <c r="C69" s="267">
        <f>'[9]Sch C'!D66</f>
        <v>0</v>
      </c>
      <c r="D69" s="267">
        <f>'[9]Sch C'!F66</f>
        <v>0</v>
      </c>
      <c r="E69" s="253">
        <f t="shared" si="6"/>
        <v>0</v>
      </c>
      <c r="F69" s="173"/>
      <c r="G69" s="173">
        <f t="shared" si="7"/>
        <v>0</v>
      </c>
      <c r="H69" s="175">
        <f t="shared" si="8"/>
        <v>0</v>
      </c>
      <c r="J69" s="133"/>
      <c r="K69" s="133"/>
      <c r="M69" s="231">
        <f t="shared" si="9"/>
        <v>0</v>
      </c>
      <c r="N69" s="237">
        <f>SUMMARY!M69</f>
        <v>6.88076519559086E-3</v>
      </c>
    </row>
    <row r="70" spans="1:16" s="41" customFormat="1">
      <c r="A70" s="188">
        <v>310</v>
      </c>
      <c r="B70" s="191" t="s">
        <v>318</v>
      </c>
      <c r="C70" s="267">
        <f>'[9]Sch C'!D67</f>
        <v>0</v>
      </c>
      <c r="D70" s="267">
        <f>'[9]Sch C'!F67</f>
        <v>0</v>
      </c>
      <c r="E70" s="253">
        <f t="shared" si="6"/>
        <v>0</v>
      </c>
      <c r="F70" s="173"/>
      <c r="G70" s="173">
        <f t="shared" si="7"/>
        <v>0</v>
      </c>
      <c r="H70" s="175">
        <f t="shared" si="8"/>
        <v>0</v>
      </c>
      <c r="J70" s="133"/>
      <c r="K70" s="133"/>
      <c r="M70" s="231">
        <f t="shared" si="9"/>
        <v>0</v>
      </c>
      <c r="N70" s="237">
        <f>SUMMARY!M70</f>
        <v>0.48399538557264771</v>
      </c>
    </row>
    <row r="71" spans="1:16" s="41" customFormat="1">
      <c r="A71" s="188">
        <v>320</v>
      </c>
      <c r="B71" s="191" t="s">
        <v>270</v>
      </c>
      <c r="C71" s="267">
        <f>'[9]Sch C'!D68</f>
        <v>0</v>
      </c>
      <c r="D71" s="267">
        <f>'[9]Sch C'!F68</f>
        <v>0</v>
      </c>
      <c r="E71" s="253">
        <f t="shared" si="6"/>
        <v>0</v>
      </c>
      <c r="F71" s="173"/>
      <c r="G71" s="173">
        <f t="shared" si="7"/>
        <v>0</v>
      </c>
      <c r="H71" s="175">
        <f t="shared" si="8"/>
        <v>0</v>
      </c>
      <c r="J71" s="133"/>
      <c r="K71" s="133"/>
      <c r="M71" s="231">
        <f t="shared" si="9"/>
        <v>0</v>
      </c>
      <c r="N71" s="237">
        <f>SUMMARY!M71</f>
        <v>2.030829461483611E-2</v>
      </c>
    </row>
    <row r="72" spans="1:16" s="41" customFormat="1">
      <c r="A72" s="188">
        <v>330</v>
      </c>
      <c r="B72" s="191" t="s">
        <v>271</v>
      </c>
      <c r="C72" s="267">
        <f>'[9]Sch C'!D69</f>
        <v>44</v>
      </c>
      <c r="D72" s="267">
        <f>'[9]Sch C'!F69</f>
        <v>764</v>
      </c>
      <c r="E72" s="253">
        <f t="shared" si="6"/>
        <v>808</v>
      </c>
      <c r="F72" s="173"/>
      <c r="G72" s="173">
        <f t="shared" si="7"/>
        <v>808</v>
      </c>
      <c r="H72" s="175">
        <f t="shared" si="8"/>
        <v>8.0987486030159822E-4</v>
      </c>
      <c r="J72" s="133"/>
      <c r="K72" s="133"/>
      <c r="M72" s="231">
        <f t="shared" si="9"/>
        <v>0.13935839944808553</v>
      </c>
      <c r="N72" s="237">
        <f>SUMMARY!M72</f>
        <v>0.13610743985575371</v>
      </c>
    </row>
    <row r="73" spans="1:16" s="41" customFormat="1">
      <c r="A73" s="188">
        <v>340</v>
      </c>
      <c r="B73" s="191" t="s">
        <v>272</v>
      </c>
      <c r="C73" s="267">
        <f>'[9]Sch C'!D70</f>
        <v>0</v>
      </c>
      <c r="D73" s="267">
        <f>'[9]Sch C'!F70</f>
        <v>0</v>
      </c>
      <c r="E73" s="253">
        <f t="shared" si="6"/>
        <v>0</v>
      </c>
      <c r="F73" s="173"/>
      <c r="G73" s="173">
        <f t="shared" si="7"/>
        <v>0</v>
      </c>
      <c r="H73" s="175">
        <f t="shared" si="8"/>
        <v>0</v>
      </c>
      <c r="J73" s="133"/>
      <c r="K73" s="133"/>
      <c r="M73" s="231">
        <f t="shared" si="9"/>
        <v>0</v>
      </c>
      <c r="N73" s="237">
        <f>SUMMARY!M73</f>
        <v>0</v>
      </c>
    </row>
    <row r="74" spans="1:16" s="41" customFormat="1">
      <c r="A74" s="188">
        <v>350</v>
      </c>
      <c r="B74" s="41" t="s">
        <v>332</v>
      </c>
      <c r="C74" s="267">
        <f>'[9]Sch C'!D71</f>
        <v>198</v>
      </c>
      <c r="D74" s="267">
        <f>'[9]Sch C'!F71</f>
        <v>0</v>
      </c>
      <c r="E74" s="253">
        <f t="shared" si="6"/>
        <v>198</v>
      </c>
      <c r="F74" s="173"/>
      <c r="G74" s="173">
        <f t="shared" si="7"/>
        <v>198</v>
      </c>
      <c r="H74" s="175">
        <f t="shared" si="8"/>
        <v>1.9845943358875797E-4</v>
      </c>
      <c r="J74" s="133"/>
      <c r="K74" s="133"/>
      <c r="M74" s="231">
        <f t="shared" si="9"/>
        <v>3.4149706795446703E-2</v>
      </c>
      <c r="N74" s="237">
        <f>SUMMARY!M74</f>
        <v>2.3935071010405172E-2</v>
      </c>
    </row>
    <row r="75" spans="1:16" s="41" customFormat="1">
      <c r="A75" s="188">
        <v>360</v>
      </c>
      <c r="B75" s="191" t="s">
        <v>177</v>
      </c>
      <c r="C75" s="267">
        <f>'[9]Sch C'!D72</f>
        <v>0</v>
      </c>
      <c r="D75" s="267">
        <f>'[9]Sch C'!F72</f>
        <v>0</v>
      </c>
      <c r="E75" s="253">
        <f t="shared" si="6"/>
        <v>0</v>
      </c>
      <c r="F75" s="173"/>
      <c r="G75" s="173">
        <f t="shared" si="7"/>
        <v>0</v>
      </c>
      <c r="H75" s="175">
        <f t="shared" si="8"/>
        <v>0</v>
      </c>
      <c r="J75" s="133"/>
      <c r="K75" s="133"/>
      <c r="M75" s="231">
        <f t="shared" si="9"/>
        <v>0</v>
      </c>
      <c r="N75" s="237">
        <f>SUMMARY!M75</f>
        <v>-4.5417592050104689E-3</v>
      </c>
    </row>
    <row r="76" spans="1:16" s="41" customFormat="1">
      <c r="A76" s="188">
        <v>490</v>
      </c>
      <c r="B76" s="113" t="s">
        <v>301</v>
      </c>
      <c r="C76" s="267">
        <f>'[9]Sch C'!D73</f>
        <v>0</v>
      </c>
      <c r="D76" s="267">
        <f>'[9]Sch C'!F73</f>
        <v>0</v>
      </c>
      <c r="E76" s="253">
        <f t="shared" si="6"/>
        <v>0</v>
      </c>
      <c r="F76" s="173"/>
      <c r="G76" s="173">
        <f t="shared" si="7"/>
        <v>0</v>
      </c>
      <c r="H76" s="175">
        <f t="shared" si="8"/>
        <v>0</v>
      </c>
      <c r="J76" s="133"/>
      <c r="K76" s="133"/>
      <c r="M76" s="231">
        <f t="shared" si="9"/>
        <v>0</v>
      </c>
      <c r="N76" s="237">
        <f>SUMMARY!M76</f>
        <v>6.8126388075157029E-4</v>
      </c>
    </row>
    <row r="77" spans="1:16" s="41" customFormat="1">
      <c r="A77" s="40"/>
      <c r="B77" s="113" t="s">
        <v>219</v>
      </c>
      <c r="C77" s="267">
        <f>SUM(C60:C76)</f>
        <v>123637</v>
      </c>
      <c r="D77" s="267">
        <f>SUM(D60:D76)</f>
        <v>-63842</v>
      </c>
      <c r="E77" s="176">
        <f>SUM(E60:E76)</f>
        <v>59795</v>
      </c>
      <c r="F77" s="176">
        <f>SUM(F60:F76)</f>
        <v>548</v>
      </c>
      <c r="G77" s="177">
        <f>IF(ISERROR(E77+F77),"",(E77+F77))</f>
        <v>60343</v>
      </c>
      <c r="H77" s="175">
        <f>IF(ISERROR(G77/$G$183),"",(G77/$G$183))</f>
        <v>6.0483018187103145E-2</v>
      </c>
      <c r="J77" s="133"/>
      <c r="K77" s="133"/>
      <c r="M77" s="231">
        <f t="shared" si="9"/>
        <v>10.407554329078993</v>
      </c>
      <c r="N77" s="237">
        <f>SUMMARY!M77</f>
        <v>10.633153797591957</v>
      </c>
      <c r="O77" s="232"/>
      <c r="P77" s="172"/>
    </row>
    <row r="78" spans="1:16" s="41" customFormat="1">
      <c r="A78" s="40"/>
      <c r="B78" s="113"/>
      <c r="C78" s="27"/>
      <c r="D78" s="27"/>
      <c r="E78" s="27"/>
      <c r="F78" s="27"/>
      <c r="G78" s="27"/>
      <c r="H78" s="192"/>
      <c r="J78" s="133"/>
      <c r="K78" s="133"/>
    </row>
    <row r="79" spans="1:16" s="41" customFormat="1">
      <c r="A79" s="127" t="s">
        <v>220</v>
      </c>
      <c r="B79" s="113" t="s">
        <v>39</v>
      </c>
      <c r="C79" s="27"/>
      <c r="D79" s="27"/>
      <c r="E79" s="27"/>
      <c r="F79" s="27"/>
      <c r="G79" s="27"/>
      <c r="H79" s="180"/>
      <c r="J79" s="133"/>
      <c r="K79" s="133"/>
    </row>
    <row r="80" spans="1:16" s="41" customFormat="1">
      <c r="A80" s="127" t="s">
        <v>201</v>
      </c>
      <c r="B80" s="113" t="s">
        <v>40</v>
      </c>
      <c r="C80" s="267">
        <f>'[9]Sch C'!D78</f>
        <v>23079</v>
      </c>
      <c r="D80" s="267">
        <f>'[9]Sch C'!F78</f>
        <v>0</v>
      </c>
      <c r="E80" s="253">
        <f t="shared" ref="E80:E91" si="10">SUM(C80:D80)</f>
        <v>23079</v>
      </c>
      <c r="F80" s="174"/>
      <c r="G80" s="174">
        <f>IF(ISERROR(E80+F80),"",(E80+F80))</f>
        <v>23079</v>
      </c>
      <c r="H80" s="175">
        <f t="shared" ref="H80:H92" si="11">IF(ISERROR(G80/$G$183),"",(G80/$G$183))</f>
        <v>2.313255185755023E-2</v>
      </c>
      <c r="J80" s="255">
        <v>2080</v>
      </c>
      <c r="K80" s="255">
        <v>2080</v>
      </c>
      <c r="M80" s="231">
        <f t="shared" ref="M80:M92" si="12">IFERROR(G80/G$198,0)</f>
        <v>3.9805105208692653</v>
      </c>
      <c r="N80" s="237">
        <f>SUMMARY!M80</f>
        <v>2.6967785756134783</v>
      </c>
    </row>
    <row r="81" spans="1:16" s="41" customFormat="1">
      <c r="A81" s="127" t="s">
        <v>202</v>
      </c>
      <c r="B81" s="113" t="s">
        <v>23</v>
      </c>
      <c r="C81" s="267">
        <f>'[9]Sch C'!D79</f>
        <v>0</v>
      </c>
      <c r="D81" s="267">
        <f>'[9]Sch C'!F79</f>
        <v>6477</v>
      </c>
      <c r="E81" s="253">
        <f t="shared" si="10"/>
        <v>6477</v>
      </c>
      <c r="F81" s="177"/>
      <c r="G81" s="177">
        <f>IF(ISERROR(E81+F81),"",(E81+F81))</f>
        <v>6477</v>
      </c>
      <c r="H81" s="175">
        <f t="shared" si="11"/>
        <v>6.4920290472443706E-3</v>
      </c>
      <c r="J81" s="133"/>
      <c r="K81" s="133"/>
      <c r="M81" s="231">
        <f t="shared" si="12"/>
        <v>1.1171093480510521</v>
      </c>
      <c r="N81" s="237">
        <f>SUMMARY!M81</f>
        <v>0.51090140294941844</v>
      </c>
    </row>
    <row r="82" spans="1:16" s="41" customFormat="1">
      <c r="A82" s="127" t="s">
        <v>209</v>
      </c>
      <c r="B82" s="113" t="s">
        <v>43</v>
      </c>
      <c r="C82" s="267">
        <f>'[9]Sch C'!D80</f>
        <v>1613</v>
      </c>
      <c r="D82" s="267">
        <f>'[9]Sch C'!F80</f>
        <v>176</v>
      </c>
      <c r="E82" s="253">
        <f t="shared" si="10"/>
        <v>1789</v>
      </c>
      <c r="F82" s="177"/>
      <c r="G82" s="177">
        <f>IF(ISERROR(E82+F82),"",(E82+F82))</f>
        <v>1789</v>
      </c>
      <c r="H82" s="175">
        <f t="shared" si="11"/>
        <v>1.7931511449004445E-3</v>
      </c>
      <c r="J82" s="133"/>
      <c r="K82" s="133"/>
      <c r="M82" s="231">
        <f t="shared" si="12"/>
        <v>0.30855467402552605</v>
      </c>
      <c r="N82" s="237">
        <f>SUMMARY!M82</f>
        <v>0.38492322156063935</v>
      </c>
    </row>
    <row r="83" spans="1:16" s="41" customFormat="1">
      <c r="A83" s="40">
        <v>230</v>
      </c>
      <c r="B83" s="113" t="s">
        <v>42</v>
      </c>
      <c r="C83" s="267">
        <f>'[9]Sch C'!D81</f>
        <v>0</v>
      </c>
      <c r="D83" s="267">
        <f>'[9]Sch C'!F81</f>
        <v>0</v>
      </c>
      <c r="E83" s="253">
        <f t="shared" si="10"/>
        <v>0</v>
      </c>
      <c r="F83" s="177"/>
      <c r="G83" s="177">
        <f>IF(ISERROR(E83+F83),"",(E83+F83))</f>
        <v>0</v>
      </c>
      <c r="H83" s="175">
        <f t="shared" si="11"/>
        <v>0</v>
      </c>
      <c r="J83" s="133"/>
      <c r="K83" s="133"/>
      <c r="M83" s="231">
        <f t="shared" si="12"/>
        <v>0</v>
      </c>
      <c r="N83" s="237">
        <f>SUMMARY!M83</f>
        <v>4.51410443321116E-2</v>
      </c>
    </row>
    <row r="84" spans="1:16" s="41" customFormat="1">
      <c r="A84" s="40">
        <v>240</v>
      </c>
      <c r="B84" s="193" t="s">
        <v>274</v>
      </c>
      <c r="C84" s="267">
        <f>'[9]Sch C'!D82</f>
        <v>0</v>
      </c>
      <c r="D84" s="267">
        <f>'[9]Sch C'!F82</f>
        <v>0</v>
      </c>
      <c r="E84" s="253">
        <f t="shared" si="10"/>
        <v>0</v>
      </c>
      <c r="F84" s="177"/>
      <c r="G84" s="177">
        <f t="shared" ref="G84:G91" si="13">IF(ISERROR(E84+F84),"",(E84+F84))</f>
        <v>0</v>
      </c>
      <c r="H84" s="175">
        <f t="shared" si="11"/>
        <v>0</v>
      </c>
      <c r="J84" s="133"/>
      <c r="K84" s="133"/>
      <c r="M84" s="231">
        <f t="shared" si="12"/>
        <v>0</v>
      </c>
      <c r="N84" s="237">
        <f>SUMMARY!M84</f>
        <v>0.10878875823761576</v>
      </c>
    </row>
    <row r="85" spans="1:16" s="41" customFormat="1">
      <c r="A85" s="40">
        <v>310</v>
      </c>
      <c r="B85" s="113" t="s">
        <v>44</v>
      </c>
      <c r="C85" s="267">
        <f>'[9]Sch C'!D83</f>
        <v>12690</v>
      </c>
      <c r="D85" s="267">
        <f>'[9]Sch C'!F83</f>
        <v>36</v>
      </c>
      <c r="E85" s="253">
        <f t="shared" si="10"/>
        <v>12726</v>
      </c>
      <c r="F85" s="177"/>
      <c r="G85" s="177">
        <f t="shared" si="13"/>
        <v>12726</v>
      </c>
      <c r="H85" s="175">
        <f t="shared" si="11"/>
        <v>1.2755529049750171E-2</v>
      </c>
      <c r="J85" s="133"/>
      <c r="K85" s="133"/>
      <c r="M85" s="231">
        <f t="shared" si="12"/>
        <v>2.1948947913073473</v>
      </c>
      <c r="N85" s="237">
        <f>SUMMARY!M85</f>
        <v>0.65728516343520504</v>
      </c>
    </row>
    <row r="86" spans="1:16" s="41" customFormat="1">
      <c r="A86" s="40">
        <v>320</v>
      </c>
      <c r="B86" s="113" t="s">
        <v>45</v>
      </c>
      <c r="C86" s="267">
        <f>'[9]Sch C'!D84</f>
        <v>13688</v>
      </c>
      <c r="D86" s="267">
        <f>'[9]Sch C'!F84</f>
        <v>0</v>
      </c>
      <c r="E86" s="253">
        <f t="shared" si="10"/>
        <v>13688</v>
      </c>
      <c r="F86" s="177">
        <v>-10950</v>
      </c>
      <c r="G86" s="177">
        <f t="shared" si="13"/>
        <v>2738</v>
      </c>
      <c r="H86" s="175">
        <f t="shared" si="11"/>
        <v>2.7443531776061582E-3</v>
      </c>
      <c r="J86" s="133"/>
      <c r="K86" s="133"/>
      <c r="M86" s="231">
        <f t="shared" si="12"/>
        <v>0.47223180407036908</v>
      </c>
      <c r="N86" s="237">
        <f>SUMMARY!M86</f>
        <v>0.8642678911249484</v>
      </c>
    </row>
    <row r="87" spans="1:16" s="41" customFormat="1">
      <c r="A87" s="40">
        <v>330</v>
      </c>
      <c r="B87" s="113" t="s">
        <v>46</v>
      </c>
      <c r="C87" s="267">
        <f>'[9]Sch C'!D85</f>
        <v>0</v>
      </c>
      <c r="D87" s="267">
        <f>'[9]Sch C'!F85</f>
        <v>0</v>
      </c>
      <c r="E87" s="253">
        <f t="shared" si="10"/>
        <v>0</v>
      </c>
      <c r="F87" s="177"/>
      <c r="G87" s="177">
        <f t="shared" si="13"/>
        <v>0</v>
      </c>
      <c r="H87" s="175">
        <f t="shared" si="11"/>
        <v>0</v>
      </c>
      <c r="J87" s="133"/>
      <c r="K87" s="133"/>
      <c r="M87" s="231">
        <f t="shared" si="12"/>
        <v>0</v>
      </c>
      <c r="N87" s="237">
        <f>SUMMARY!M87</f>
        <v>1.0171775691596383</v>
      </c>
    </row>
    <row r="88" spans="1:16" s="41" customFormat="1">
      <c r="A88" s="40">
        <v>340</v>
      </c>
      <c r="B88" s="113" t="s">
        <v>221</v>
      </c>
      <c r="C88" s="267">
        <f>'[9]Sch C'!D86</f>
        <v>14810</v>
      </c>
      <c r="D88" s="267">
        <f>'[9]Sch C'!F86</f>
        <v>2854</v>
      </c>
      <c r="E88" s="253">
        <f t="shared" si="10"/>
        <v>17664</v>
      </c>
      <c r="F88" s="177"/>
      <c r="G88" s="177">
        <f t="shared" si="13"/>
        <v>17664</v>
      </c>
      <c r="H88" s="175">
        <f t="shared" si="11"/>
        <v>1.7704987045009196E-2</v>
      </c>
      <c r="J88" s="133"/>
      <c r="K88" s="133"/>
      <c r="M88" s="231">
        <f t="shared" si="12"/>
        <v>3.0465677819937911</v>
      </c>
      <c r="N88" s="237">
        <f>SUMMARY!M88</f>
        <v>0.80890003133813848</v>
      </c>
    </row>
    <row r="89" spans="1:16" s="41" customFormat="1">
      <c r="A89" s="40">
        <v>350</v>
      </c>
      <c r="B89" s="113" t="s">
        <v>48</v>
      </c>
      <c r="C89" s="267">
        <f>'[9]Sch C'!D87</f>
        <v>29069</v>
      </c>
      <c r="D89" s="267">
        <f>'[9]Sch C'!F87</f>
        <v>603</v>
      </c>
      <c r="E89" s="253">
        <f t="shared" si="10"/>
        <v>29672</v>
      </c>
      <c r="F89" s="177"/>
      <c r="G89" s="177">
        <f t="shared" si="13"/>
        <v>29672</v>
      </c>
      <c r="H89" s="175">
        <f t="shared" si="11"/>
        <v>2.9740850067907207E-2</v>
      </c>
      <c r="J89" s="133"/>
      <c r="K89" s="133"/>
      <c r="M89" s="231">
        <f t="shared" si="12"/>
        <v>5.1176267678509832</v>
      </c>
      <c r="N89" s="237">
        <f>SUMMARY!M89</f>
        <v>2.4554858546909557</v>
      </c>
    </row>
    <row r="90" spans="1:16" s="41" customFormat="1">
      <c r="A90" s="40">
        <v>360</v>
      </c>
      <c r="B90" s="113" t="s">
        <v>178</v>
      </c>
      <c r="C90" s="267">
        <f>'[9]Sch C'!D88</f>
        <v>0</v>
      </c>
      <c r="D90" s="267">
        <f>'[9]Sch C'!F88</f>
        <v>0</v>
      </c>
      <c r="E90" s="253">
        <f t="shared" si="10"/>
        <v>0</v>
      </c>
      <c r="F90" s="177"/>
      <c r="G90" s="177">
        <f t="shared" si="13"/>
        <v>0</v>
      </c>
      <c r="H90" s="175">
        <f t="shared" si="11"/>
        <v>0</v>
      </c>
      <c r="J90" s="133"/>
      <c r="K90" s="133"/>
      <c r="M90" s="231">
        <f t="shared" si="12"/>
        <v>0</v>
      </c>
      <c r="N90" s="237">
        <f>SUMMARY!M90</f>
        <v>0</v>
      </c>
    </row>
    <row r="91" spans="1:16" s="41" customFormat="1">
      <c r="A91" s="40">
        <v>490</v>
      </c>
      <c r="B91" s="113" t="s">
        <v>301</v>
      </c>
      <c r="C91" s="267">
        <f>'[9]Sch C'!D89</f>
        <v>0</v>
      </c>
      <c r="D91" s="267">
        <f>'[9]Sch C'!F89</f>
        <v>0</v>
      </c>
      <c r="E91" s="253">
        <f t="shared" si="10"/>
        <v>0</v>
      </c>
      <c r="F91" s="177"/>
      <c r="G91" s="177">
        <f t="shared" si="13"/>
        <v>0</v>
      </c>
      <c r="H91" s="175">
        <f t="shared" si="11"/>
        <v>0</v>
      </c>
      <c r="J91" s="133"/>
      <c r="K91" s="133"/>
      <c r="M91" s="231">
        <f t="shared" si="12"/>
        <v>0</v>
      </c>
      <c r="N91" s="237">
        <f>SUMMARY!M91</f>
        <v>0.51024847964610609</v>
      </c>
    </row>
    <row r="92" spans="1:16" s="41" customFormat="1">
      <c r="A92" s="40"/>
      <c r="B92" s="113" t="s">
        <v>49</v>
      </c>
      <c r="C92" s="267">
        <f>SUM(C80:C91)</f>
        <v>94949</v>
      </c>
      <c r="D92" s="267">
        <f>SUM(D80:D91)</f>
        <v>10146</v>
      </c>
      <c r="E92" s="177">
        <f>SUM(E80:E91)</f>
        <v>105095</v>
      </c>
      <c r="F92" s="177">
        <f>SUM(F80:F91)</f>
        <v>-10950</v>
      </c>
      <c r="G92" s="177">
        <f>IF(ISERROR(E92+F92),"",(E92+F92))</f>
        <v>94145</v>
      </c>
      <c r="H92" s="175">
        <f t="shared" si="11"/>
        <v>9.4363451389967781E-2</v>
      </c>
      <c r="J92" s="133"/>
      <c r="K92" s="133"/>
      <c r="M92" s="231">
        <f t="shared" si="12"/>
        <v>16.237495688168334</v>
      </c>
      <c r="N92" s="237">
        <f>SUMMARY!M92</f>
        <v>10.059897992088256</v>
      </c>
      <c r="O92" s="232">
        <f>M92/N92-1</f>
        <v>0.61408154445885366</v>
      </c>
      <c r="P92" s="172">
        <f>IF(O92&gt;=0.2,0.6,0)</f>
        <v>0.6</v>
      </c>
    </row>
    <row r="93" spans="1:16" s="41" customFormat="1">
      <c r="A93" s="40"/>
      <c r="C93" s="27"/>
      <c r="D93" s="27"/>
      <c r="E93" s="27"/>
      <c r="F93" s="27"/>
      <c r="G93" s="27"/>
      <c r="H93" s="180"/>
      <c r="J93" s="133"/>
      <c r="K93" s="133"/>
    </row>
    <row r="94" spans="1:16" s="41" customFormat="1">
      <c r="A94" s="127" t="s">
        <v>222</v>
      </c>
      <c r="B94" s="113" t="s">
        <v>50</v>
      </c>
      <c r="C94" s="27"/>
      <c r="D94" s="27"/>
      <c r="E94" s="27"/>
      <c r="F94" s="27"/>
      <c r="G94" s="27"/>
      <c r="H94" s="180"/>
      <c r="J94" s="133"/>
      <c r="K94" s="133"/>
    </row>
    <row r="95" spans="1:16" s="41" customFormat="1">
      <c r="A95" s="127" t="s">
        <v>201</v>
      </c>
      <c r="B95" s="113" t="s">
        <v>40</v>
      </c>
      <c r="C95" s="267">
        <f>'[9]Sch C'!D93</f>
        <v>9000</v>
      </c>
      <c r="D95" s="267">
        <f>'[9]Sch C'!F93</f>
        <v>0</v>
      </c>
      <c r="E95" s="253">
        <f t="shared" ref="E95:E100" si="14">SUM(C95:D95)</f>
        <v>9000</v>
      </c>
      <c r="F95" s="174"/>
      <c r="G95" s="174">
        <f t="shared" ref="G95:G101" si="15">IF(ISERROR(E95+F95),"",(E95+F95))</f>
        <v>9000</v>
      </c>
      <c r="H95" s="175">
        <f t="shared" ref="H95:H101" si="16">IF(ISERROR(G95/$G$183),"",(G95/$G$183))</f>
        <v>9.0208833449435446E-3</v>
      </c>
      <c r="J95" s="255">
        <v>3</v>
      </c>
      <c r="K95" s="255">
        <v>3</v>
      </c>
      <c r="M95" s="231">
        <f t="shared" ref="M95:M101" si="17">IFERROR(G95/G$198,0)</f>
        <v>1.5522593997930321</v>
      </c>
      <c r="N95" s="237">
        <f>SUMMARY!M95</f>
        <v>5.9213296908424509</v>
      </c>
    </row>
    <row r="96" spans="1:16" s="41" customFormat="1">
      <c r="A96" s="127" t="s">
        <v>202</v>
      </c>
      <c r="B96" s="113" t="s">
        <v>23</v>
      </c>
      <c r="C96" s="267">
        <f>'[9]Sch C'!D94</f>
        <v>0</v>
      </c>
      <c r="D96" s="267">
        <f>'[9]Sch C'!F94</f>
        <v>2526</v>
      </c>
      <c r="E96" s="253">
        <f t="shared" si="14"/>
        <v>2526</v>
      </c>
      <c r="F96" s="177"/>
      <c r="G96" s="177">
        <f t="shared" si="15"/>
        <v>2526</v>
      </c>
      <c r="H96" s="175">
        <f t="shared" si="16"/>
        <v>2.5318612588141548E-3</v>
      </c>
      <c r="J96" s="133"/>
      <c r="K96" s="133"/>
      <c r="M96" s="231">
        <f t="shared" si="17"/>
        <v>0.43566747154191099</v>
      </c>
      <c r="N96" s="237">
        <f>SUMMARY!M96</f>
        <v>1.0135787700007721</v>
      </c>
    </row>
    <row r="97" spans="1:16" s="41" customFormat="1">
      <c r="A97" s="40">
        <v>310</v>
      </c>
      <c r="B97" s="113" t="s">
        <v>77</v>
      </c>
      <c r="C97" s="267">
        <f>'[9]Sch C'!D95</f>
        <v>845</v>
      </c>
      <c r="D97" s="267">
        <f>'[9]Sch C'!F95</f>
        <v>0</v>
      </c>
      <c r="E97" s="253">
        <f t="shared" si="14"/>
        <v>845</v>
      </c>
      <c r="F97" s="177"/>
      <c r="G97" s="177">
        <f t="shared" si="15"/>
        <v>845</v>
      </c>
      <c r="H97" s="175">
        <f t="shared" si="16"/>
        <v>8.4696071405303275E-4</v>
      </c>
      <c r="J97" s="133"/>
      <c r="K97" s="133"/>
      <c r="M97" s="231">
        <f t="shared" si="17"/>
        <v>0.14573991031390135</v>
      </c>
      <c r="N97" s="237">
        <f>SUMMARY!M97</f>
        <v>0.32210610457854744</v>
      </c>
    </row>
    <row r="98" spans="1:16" s="41" customFormat="1">
      <c r="A98" s="40">
        <v>380</v>
      </c>
      <c r="B98" s="113" t="s">
        <v>51</v>
      </c>
      <c r="C98" s="267">
        <f>'[9]Sch C'!D96</f>
        <v>57126</v>
      </c>
      <c r="D98" s="267">
        <f>'[9]Sch C'!F96</f>
        <v>0</v>
      </c>
      <c r="E98" s="253">
        <f t="shared" si="14"/>
        <v>57126</v>
      </c>
      <c r="F98" s="177"/>
      <c r="G98" s="177">
        <f t="shared" si="15"/>
        <v>57126</v>
      </c>
      <c r="H98" s="175">
        <f t="shared" si="16"/>
        <v>5.7258553551471657E-2</v>
      </c>
      <c r="J98" s="133"/>
      <c r="K98" s="133"/>
      <c r="M98" s="231">
        <f t="shared" si="17"/>
        <v>9.852707830286306</v>
      </c>
      <c r="N98" s="237">
        <f>SUMMARY!M98</f>
        <v>6.8555198724674016</v>
      </c>
    </row>
    <row r="99" spans="1:16" s="41" customFormat="1">
      <c r="A99" s="40">
        <v>390</v>
      </c>
      <c r="B99" s="113" t="s">
        <v>52</v>
      </c>
      <c r="C99" s="267">
        <f>'[9]Sch C'!D97</f>
        <v>6762</v>
      </c>
      <c r="D99" s="267">
        <f>'[9]Sch C'!F97</f>
        <v>171</v>
      </c>
      <c r="E99" s="253">
        <f t="shared" si="14"/>
        <v>6933</v>
      </c>
      <c r="F99" s="177"/>
      <c r="G99" s="177">
        <f t="shared" si="15"/>
        <v>6933</v>
      </c>
      <c r="H99" s="175">
        <f t="shared" si="16"/>
        <v>6.9490871367215105E-3</v>
      </c>
      <c r="J99" s="133"/>
      <c r="K99" s="133"/>
      <c r="M99" s="231">
        <f t="shared" si="17"/>
        <v>1.1957571576405657</v>
      </c>
      <c r="N99" s="237">
        <f>SUMMARY!M99</f>
        <v>0.63233432797859923</v>
      </c>
    </row>
    <row r="100" spans="1:16" s="41" customFormat="1">
      <c r="A100" s="40">
        <v>490</v>
      </c>
      <c r="B100" s="113" t="s">
        <v>301</v>
      </c>
      <c r="C100" s="267">
        <f>'[9]Sch C'!D98</f>
        <v>0</v>
      </c>
      <c r="D100" s="267">
        <f>'[9]Sch C'!F98</f>
        <v>0</v>
      </c>
      <c r="E100" s="253">
        <f t="shared" si="14"/>
        <v>0</v>
      </c>
      <c r="F100" s="177"/>
      <c r="G100" s="177">
        <f t="shared" si="15"/>
        <v>0</v>
      </c>
      <c r="H100" s="175">
        <f t="shared" si="16"/>
        <v>0</v>
      </c>
      <c r="J100" s="133"/>
      <c r="K100" s="133"/>
      <c r="M100" s="231">
        <f t="shared" si="17"/>
        <v>0</v>
      </c>
      <c r="N100" s="237">
        <f>SUMMARY!M100</f>
        <v>2.6342203389060719E-2</v>
      </c>
    </row>
    <row r="101" spans="1:16" s="41" customFormat="1">
      <c r="A101" s="40"/>
      <c r="B101" s="113" t="s">
        <v>54</v>
      </c>
      <c r="C101" s="267">
        <f>SUM(C95:C100)</f>
        <v>73733</v>
      </c>
      <c r="D101" s="267">
        <f>SUM(D95:D100)</f>
        <v>2697</v>
      </c>
      <c r="E101" s="177">
        <f>SUM(E95:E100)</f>
        <v>76430</v>
      </c>
      <c r="F101" s="177">
        <f>SUM(F95:F100)</f>
        <v>0</v>
      </c>
      <c r="G101" s="177">
        <f t="shared" si="15"/>
        <v>76430</v>
      </c>
      <c r="H101" s="175">
        <f t="shared" si="16"/>
        <v>7.6607346006003899E-2</v>
      </c>
      <c r="J101" s="133"/>
      <c r="K101" s="133"/>
      <c r="M101" s="231">
        <f t="shared" si="17"/>
        <v>13.182131769575715</v>
      </c>
      <c r="N101" s="237">
        <f>SUMMARY!M101</f>
        <v>14.771210969256831</v>
      </c>
      <c r="O101" s="232">
        <f>M101/N101-1</f>
        <v>-0.10757948031400066</v>
      </c>
      <c r="P101" s="172">
        <f>IF(O101&gt;=0.2,0.9,0)</f>
        <v>0</v>
      </c>
    </row>
    <row r="102" spans="1:16" s="41" customFormat="1">
      <c r="A102" s="40"/>
      <c r="C102" s="27"/>
      <c r="D102" s="27"/>
      <c r="E102" s="27"/>
      <c r="F102" s="27"/>
      <c r="G102" s="27"/>
      <c r="H102" s="180"/>
      <c r="J102" s="133"/>
      <c r="K102" s="133"/>
    </row>
    <row r="103" spans="1:16" s="41" customFormat="1">
      <c r="A103" s="127" t="s">
        <v>223</v>
      </c>
      <c r="B103" s="113" t="s">
        <v>55</v>
      </c>
      <c r="C103" s="27"/>
      <c r="D103" s="27"/>
      <c r="E103" s="27"/>
      <c r="F103" s="27"/>
      <c r="G103" s="27"/>
      <c r="H103" s="180"/>
      <c r="J103" s="133"/>
      <c r="K103" s="133"/>
    </row>
    <row r="104" spans="1:16" s="41" customFormat="1">
      <c r="A104" s="127" t="s">
        <v>201</v>
      </c>
      <c r="B104" s="113" t="s">
        <v>40</v>
      </c>
      <c r="C104" s="267">
        <f>'[9]Sch C'!D102</f>
        <v>0</v>
      </c>
      <c r="D104" s="267">
        <f>'[9]Sch C'!F102</f>
        <v>0</v>
      </c>
      <c r="E104" s="253">
        <f t="shared" ref="E104:E109" si="18">SUM(C104:D104)</f>
        <v>0</v>
      </c>
      <c r="F104" s="174"/>
      <c r="G104" s="174">
        <f t="shared" ref="G104:G110" si="19">IF(ISERROR(E104+F104),"",(E104+F104))</f>
        <v>0</v>
      </c>
      <c r="H104" s="175">
        <f t="shared" ref="H104:H110" si="20">IF(ISERROR(G104/$G$183),"",(G104/$G$183))</f>
        <v>0</v>
      </c>
      <c r="J104" s="255">
        <v>0</v>
      </c>
      <c r="K104" s="255">
        <v>0</v>
      </c>
      <c r="M104" s="231">
        <f t="shared" ref="M104:M110" si="21">IFERROR(G104/G$198,0)</f>
        <v>0</v>
      </c>
      <c r="N104" s="237">
        <f>SUMMARY!M104</f>
        <v>1.8769967617256869</v>
      </c>
    </row>
    <row r="105" spans="1:16" s="41" customFormat="1">
      <c r="A105" s="127" t="s">
        <v>202</v>
      </c>
      <c r="B105" s="113" t="s">
        <v>23</v>
      </c>
      <c r="C105" s="267">
        <f>'[9]Sch C'!D103</f>
        <v>0</v>
      </c>
      <c r="D105" s="267">
        <f>'[9]Sch C'!F103</f>
        <v>0</v>
      </c>
      <c r="E105" s="253">
        <f t="shared" si="18"/>
        <v>0</v>
      </c>
      <c r="F105" s="177"/>
      <c r="G105" s="177">
        <f t="shared" si="19"/>
        <v>0</v>
      </c>
      <c r="H105" s="175">
        <f t="shared" si="20"/>
        <v>0</v>
      </c>
      <c r="J105" s="133"/>
      <c r="K105" s="133"/>
      <c r="M105" s="231">
        <f t="shared" si="21"/>
        <v>0</v>
      </c>
      <c r="N105" s="237">
        <f>SUMMARY!M105</f>
        <v>0.30704885570376833</v>
      </c>
    </row>
    <row r="106" spans="1:16" s="41" customFormat="1">
      <c r="A106" s="40">
        <v>110</v>
      </c>
      <c r="B106" s="113" t="s">
        <v>43</v>
      </c>
      <c r="C106" s="267">
        <f>'[9]Sch C'!D104</f>
        <v>103</v>
      </c>
      <c r="D106" s="267">
        <f>'[9]Sch C'!F104</f>
        <v>0</v>
      </c>
      <c r="E106" s="253">
        <f t="shared" si="18"/>
        <v>103</v>
      </c>
      <c r="F106" s="177"/>
      <c r="G106" s="177">
        <f t="shared" si="19"/>
        <v>103</v>
      </c>
      <c r="H106" s="175">
        <f t="shared" si="20"/>
        <v>1.0323899828102057E-4</v>
      </c>
      <c r="J106" s="133"/>
      <c r="K106" s="133"/>
      <c r="M106" s="231">
        <f t="shared" si="21"/>
        <v>1.7764746464298035E-2</v>
      </c>
      <c r="N106" s="237">
        <f>SUMMARY!M106</f>
        <v>0.11829334314353321</v>
      </c>
    </row>
    <row r="107" spans="1:16" s="41" customFormat="1">
      <c r="A107" s="40">
        <v>310</v>
      </c>
      <c r="B107" s="113" t="s">
        <v>77</v>
      </c>
      <c r="C107" s="267">
        <f>'[9]Sch C'!D105</f>
        <v>0</v>
      </c>
      <c r="D107" s="267">
        <f>'[9]Sch C'!F105</f>
        <v>0</v>
      </c>
      <c r="E107" s="253">
        <f t="shared" si="18"/>
        <v>0</v>
      </c>
      <c r="F107" s="177"/>
      <c r="G107" s="177">
        <f t="shared" si="19"/>
        <v>0</v>
      </c>
      <c r="H107" s="175">
        <f t="shared" si="20"/>
        <v>0</v>
      </c>
      <c r="J107" s="133"/>
      <c r="K107" s="133"/>
      <c r="M107" s="231">
        <f t="shared" si="21"/>
        <v>0</v>
      </c>
      <c r="N107" s="237">
        <f>SUMMARY!M107</f>
        <v>6.4038804790647608E-4</v>
      </c>
    </row>
    <row r="108" spans="1:16" s="41" customFormat="1">
      <c r="A108" s="40">
        <v>410</v>
      </c>
      <c r="B108" s="113" t="s">
        <v>56</v>
      </c>
      <c r="C108" s="267">
        <f>'[9]Sch C'!D106</f>
        <v>314</v>
      </c>
      <c r="D108" s="267">
        <f>'[9]Sch C'!F106</f>
        <v>0</v>
      </c>
      <c r="E108" s="253">
        <f t="shared" si="18"/>
        <v>314</v>
      </c>
      <c r="F108" s="177"/>
      <c r="G108" s="177">
        <f t="shared" si="19"/>
        <v>314</v>
      </c>
      <c r="H108" s="175">
        <f t="shared" si="20"/>
        <v>3.1472859670136368E-4</v>
      </c>
      <c r="J108" s="133"/>
      <c r="K108" s="133"/>
      <c r="M108" s="231">
        <f t="shared" si="21"/>
        <v>5.4156605726112451E-2</v>
      </c>
      <c r="N108" s="237">
        <f>SUMMARY!M108</f>
        <v>0.1609415521007907</v>
      </c>
    </row>
    <row r="109" spans="1:16" s="41" customFormat="1">
      <c r="A109" s="40">
        <v>490</v>
      </c>
      <c r="B109" s="113" t="s">
        <v>301</v>
      </c>
      <c r="C109" s="267">
        <f>'[9]Sch C'!D107</f>
        <v>0</v>
      </c>
      <c r="D109" s="267">
        <f>'[9]Sch C'!F107</f>
        <v>0</v>
      </c>
      <c r="E109" s="253">
        <f t="shared" si="18"/>
        <v>0</v>
      </c>
      <c r="F109" s="177"/>
      <c r="G109" s="177">
        <f t="shared" si="19"/>
        <v>0</v>
      </c>
      <c r="H109" s="175">
        <f t="shared" si="20"/>
        <v>0</v>
      </c>
      <c r="J109" s="133"/>
      <c r="K109" s="133"/>
      <c r="M109" s="231">
        <f t="shared" si="21"/>
        <v>0</v>
      </c>
      <c r="N109" s="237">
        <f>SUMMARY!M109</f>
        <v>0</v>
      </c>
    </row>
    <row r="110" spans="1:16" s="41" customFormat="1">
      <c r="A110" s="40"/>
      <c r="B110" s="113" t="s">
        <v>58</v>
      </c>
      <c r="C110" s="267">
        <f>SUM(C104:C109)</f>
        <v>417</v>
      </c>
      <c r="D110" s="267">
        <f>SUM(D104:D109)</f>
        <v>0</v>
      </c>
      <c r="E110" s="177">
        <f>SUM(E104:E109)</f>
        <v>417</v>
      </c>
      <c r="F110" s="177">
        <f>SUM(F104:F109)</f>
        <v>0</v>
      </c>
      <c r="G110" s="177">
        <f t="shared" si="19"/>
        <v>417</v>
      </c>
      <c r="H110" s="175">
        <f t="shared" si="20"/>
        <v>4.1796759498238421E-4</v>
      </c>
      <c r="J110" s="133"/>
      <c r="K110" s="133"/>
      <c r="M110" s="231">
        <f t="shared" si="21"/>
        <v>7.1921352190410487E-2</v>
      </c>
      <c r="N110" s="237">
        <f>SUMMARY!M110</f>
        <v>2.4639209007216856</v>
      </c>
      <c r="O110" s="232">
        <f>M110/N110-1</f>
        <v>-0.97081020248282135</v>
      </c>
      <c r="P110" s="172">
        <f>IF(O110&gt;=0.2,0.2,0)</f>
        <v>0</v>
      </c>
    </row>
    <row r="111" spans="1:16" s="41" customFormat="1">
      <c r="A111" s="40"/>
      <c r="C111" s="27"/>
      <c r="D111" s="27"/>
      <c r="E111" s="27"/>
      <c r="F111" s="27"/>
      <c r="G111" s="27"/>
      <c r="H111" s="180"/>
      <c r="J111" s="133"/>
      <c r="K111" s="133"/>
    </row>
    <row r="112" spans="1:16" s="41" customFormat="1">
      <c r="A112" s="127" t="s">
        <v>224</v>
      </c>
      <c r="B112" s="113" t="s">
        <v>59</v>
      </c>
      <c r="C112" s="27"/>
      <c r="D112" s="27"/>
      <c r="E112" s="27"/>
      <c r="F112" s="27"/>
      <c r="G112" s="27"/>
      <c r="H112" s="180"/>
      <c r="J112" s="133"/>
      <c r="K112" s="133"/>
    </row>
    <row r="113" spans="1:16" s="41" customFormat="1">
      <c r="A113" s="127" t="s">
        <v>201</v>
      </c>
      <c r="B113" s="113" t="s">
        <v>40</v>
      </c>
      <c r="C113" s="267">
        <f>'[9]Sch C'!D121</f>
        <v>0</v>
      </c>
      <c r="D113" s="267">
        <f>'[9]Sch C'!F121</f>
        <v>0</v>
      </c>
      <c r="E113" s="253">
        <f t="shared" ref="E113:E117" si="22">SUM(C113:D113)</f>
        <v>0</v>
      </c>
      <c r="F113" s="174"/>
      <c r="G113" s="174">
        <f t="shared" ref="G113:G118" si="23">IF(ISERROR(E113+F113),"",(E113+F113))</f>
        <v>0</v>
      </c>
      <c r="H113" s="175">
        <f t="shared" ref="H113:H118" si="24">IF(ISERROR(G113/$G$183),"",(G113/$G$183))</f>
        <v>0</v>
      </c>
      <c r="J113" s="255">
        <v>0</v>
      </c>
      <c r="K113" s="255">
        <v>0</v>
      </c>
      <c r="M113" s="231">
        <f t="shared" ref="M113:M118" si="25">IFERROR(G113/G$198,0)</f>
        <v>0</v>
      </c>
      <c r="N113" s="237">
        <f>SUMMARY!M113</f>
        <v>1.9805243461002184</v>
      </c>
    </row>
    <row r="114" spans="1:16" s="41" customFormat="1">
      <c r="A114" s="127" t="s">
        <v>202</v>
      </c>
      <c r="B114" s="113" t="s">
        <v>225</v>
      </c>
      <c r="C114" s="267">
        <f>'[9]Sch C'!D122</f>
        <v>0</v>
      </c>
      <c r="D114" s="267">
        <f>'[9]Sch C'!F122</f>
        <v>0</v>
      </c>
      <c r="E114" s="253">
        <f t="shared" si="22"/>
        <v>0</v>
      </c>
      <c r="F114" s="177"/>
      <c r="G114" s="177">
        <f t="shared" si="23"/>
        <v>0</v>
      </c>
      <c r="H114" s="175">
        <f t="shared" si="24"/>
        <v>0</v>
      </c>
      <c r="J114" s="133"/>
      <c r="K114" s="133"/>
      <c r="M114" s="231">
        <f t="shared" si="25"/>
        <v>0</v>
      </c>
      <c r="N114" s="237">
        <f>SUMMARY!M114</f>
        <v>0.43739720863479259</v>
      </c>
    </row>
    <row r="115" spans="1:16" s="41" customFormat="1">
      <c r="A115" s="127" t="s">
        <v>209</v>
      </c>
      <c r="B115" s="113" t="s">
        <v>43</v>
      </c>
      <c r="C115" s="267">
        <f>'[9]Sch C'!D123</f>
        <v>12843</v>
      </c>
      <c r="D115" s="267">
        <f>'[9]Sch C'!F123</f>
        <v>0</v>
      </c>
      <c r="E115" s="253">
        <f t="shared" si="22"/>
        <v>12843</v>
      </c>
      <c r="F115" s="177"/>
      <c r="G115" s="177">
        <f t="shared" si="23"/>
        <v>12843</v>
      </c>
      <c r="H115" s="175">
        <f t="shared" si="24"/>
        <v>1.2872800533234438E-2</v>
      </c>
      <c r="J115" s="133"/>
      <c r="K115" s="133"/>
      <c r="M115" s="231">
        <f t="shared" si="25"/>
        <v>2.2150741635046569</v>
      </c>
      <c r="N115" s="237">
        <f>SUMMARY!M115</f>
        <v>0.9707691469213684</v>
      </c>
    </row>
    <row r="116" spans="1:16" s="41" customFormat="1">
      <c r="A116" s="40">
        <v>310</v>
      </c>
      <c r="B116" s="113" t="s">
        <v>57</v>
      </c>
      <c r="C116" s="267">
        <f>'[9]Sch C'!D124</f>
        <v>1010</v>
      </c>
      <c r="D116" s="267">
        <f>'[9]Sch C'!F124</f>
        <v>0</v>
      </c>
      <c r="E116" s="253">
        <f t="shared" si="22"/>
        <v>1010</v>
      </c>
      <c r="F116" s="177"/>
      <c r="G116" s="177">
        <f t="shared" si="23"/>
        <v>1010</v>
      </c>
      <c r="H116" s="175">
        <f t="shared" si="24"/>
        <v>1.0123435753769977E-3</v>
      </c>
      <c r="J116" s="133"/>
      <c r="K116" s="133"/>
      <c r="M116" s="231">
        <f t="shared" si="25"/>
        <v>0.17419799931010693</v>
      </c>
      <c r="N116" s="237">
        <f>SUMMARY!M116</f>
        <v>4.2074857275216981E-2</v>
      </c>
    </row>
    <row r="117" spans="1:16" s="41" customFormat="1">
      <c r="A117" s="40">
        <v>490</v>
      </c>
      <c r="B117" s="113" t="s">
        <v>301</v>
      </c>
      <c r="C117" s="267">
        <f>'[9]Sch C'!D125</f>
        <v>0</v>
      </c>
      <c r="D117" s="267">
        <f>'[9]Sch C'!F125</f>
        <v>0</v>
      </c>
      <c r="E117" s="253">
        <f t="shared" si="22"/>
        <v>0</v>
      </c>
      <c r="F117" s="177"/>
      <c r="G117" s="177">
        <f t="shared" si="23"/>
        <v>0</v>
      </c>
      <c r="H117" s="175">
        <f t="shared" si="24"/>
        <v>0</v>
      </c>
      <c r="J117" s="133"/>
      <c r="K117" s="133"/>
      <c r="M117" s="231">
        <f t="shared" si="25"/>
        <v>0</v>
      </c>
      <c r="N117" s="237">
        <f>SUMMARY!M117</f>
        <v>1.2489837813778788E-3</v>
      </c>
    </row>
    <row r="118" spans="1:16" s="41" customFormat="1">
      <c r="A118" s="40"/>
      <c r="B118" s="113" t="s">
        <v>60</v>
      </c>
      <c r="C118" s="267">
        <f>SUM(C113:C117)</f>
        <v>13853</v>
      </c>
      <c r="D118" s="267">
        <f>SUM(D113:D117)</f>
        <v>0</v>
      </c>
      <c r="E118" s="177">
        <f>SUM(E113:E117)</f>
        <v>13853</v>
      </c>
      <c r="F118" s="177">
        <f>SUM(F113:F117)</f>
        <v>0</v>
      </c>
      <c r="G118" s="177">
        <f t="shared" si="23"/>
        <v>13853</v>
      </c>
      <c r="H118" s="175">
        <f t="shared" si="24"/>
        <v>1.3885144108611436E-2</v>
      </c>
      <c r="J118" s="133"/>
      <c r="K118" s="133"/>
      <c r="M118" s="231">
        <f t="shared" si="25"/>
        <v>2.3892721628147635</v>
      </c>
      <c r="N118" s="237">
        <f>SUMMARY!M118</f>
        <v>3.4320145427129747</v>
      </c>
      <c r="O118" s="232">
        <f>M118/N118-1</f>
        <v>-0.30382807733499095</v>
      </c>
      <c r="P118" s="172">
        <f>IF(O118&gt;=0.2,0.2,0)</f>
        <v>0</v>
      </c>
    </row>
    <row r="119" spans="1:16" s="41" customFormat="1">
      <c r="A119" s="40"/>
      <c r="B119" s="113"/>
      <c r="C119" s="27"/>
      <c r="D119" s="27"/>
      <c r="E119" s="27"/>
      <c r="F119" s="27"/>
      <c r="G119" s="27"/>
      <c r="H119" s="192"/>
      <c r="J119" s="194"/>
      <c r="K119" s="194"/>
    </row>
    <row r="120" spans="1:16" s="41" customFormat="1">
      <c r="A120" s="127" t="s">
        <v>226</v>
      </c>
      <c r="B120" s="113" t="s">
        <v>61</v>
      </c>
      <c r="C120" s="27"/>
      <c r="D120" s="27"/>
      <c r="E120" s="27"/>
      <c r="F120" s="27"/>
      <c r="G120" s="27"/>
      <c r="H120" s="180"/>
      <c r="J120" s="133"/>
      <c r="K120" s="133"/>
    </row>
    <row r="121" spans="1:16" s="41" customFormat="1">
      <c r="A121" s="127" t="s">
        <v>201</v>
      </c>
      <c r="B121" s="113" t="s">
        <v>227</v>
      </c>
      <c r="C121" s="267">
        <f>'[9]Sch C'!D129</f>
        <v>0</v>
      </c>
      <c r="D121" s="267">
        <f>'[9]Sch C'!F129</f>
        <v>0</v>
      </c>
      <c r="E121" s="253">
        <f t="shared" ref="E121:E131" si="26">SUM(C121:D121)</f>
        <v>0</v>
      </c>
      <c r="F121" s="174"/>
      <c r="G121" s="174">
        <f t="shared" ref="G121:G131" si="27">IF(ISERROR(E121+F121),"",(E121+F121))</f>
        <v>0</v>
      </c>
      <c r="H121" s="175">
        <f t="shared" ref="H121:H131" si="28">IF(ISERROR(G121/$G$183),"",(G121/$G$183))</f>
        <v>0</v>
      </c>
      <c r="J121" s="255">
        <v>0</v>
      </c>
      <c r="K121" s="255">
        <v>0</v>
      </c>
      <c r="M121" s="231">
        <f t="shared" ref="M121:M131" si="29">IFERROR(G121/G$198,0)</f>
        <v>0</v>
      </c>
      <c r="N121" s="237">
        <f>SUMMARY!M121</f>
        <v>4.5535256314180739</v>
      </c>
    </row>
    <row r="122" spans="1:16" s="41" customFormat="1">
      <c r="A122" s="127" t="s">
        <v>228</v>
      </c>
      <c r="B122" s="113" t="s">
        <v>229</v>
      </c>
      <c r="C122" s="267">
        <f>'[9]Sch C'!D130</f>
        <v>0</v>
      </c>
      <c r="D122" s="267">
        <f>'[9]Sch C'!F130</f>
        <v>0</v>
      </c>
      <c r="E122" s="253">
        <f t="shared" si="26"/>
        <v>0</v>
      </c>
      <c r="F122" s="174"/>
      <c r="G122" s="174">
        <f t="shared" si="27"/>
        <v>0</v>
      </c>
      <c r="H122" s="175">
        <f t="shared" si="28"/>
        <v>0</v>
      </c>
      <c r="J122" s="133"/>
      <c r="K122" s="133"/>
      <c r="M122" s="231">
        <f t="shared" si="29"/>
        <v>0</v>
      </c>
      <c r="N122" s="237">
        <f>SUMMARY!M122</f>
        <v>0.37552059914887431</v>
      </c>
    </row>
    <row r="123" spans="1:16" s="41" customFormat="1">
      <c r="A123" s="127" t="s">
        <v>202</v>
      </c>
      <c r="B123" s="113" t="s">
        <v>230</v>
      </c>
      <c r="C123" s="267">
        <f>'[9]Sch C'!D131</f>
        <v>0</v>
      </c>
      <c r="D123" s="267">
        <f>'[9]Sch C'!F131</f>
        <v>0</v>
      </c>
      <c r="E123" s="253">
        <f t="shared" si="26"/>
        <v>0</v>
      </c>
      <c r="F123" s="174"/>
      <c r="G123" s="174">
        <f t="shared" si="27"/>
        <v>0</v>
      </c>
      <c r="H123" s="175">
        <f t="shared" si="28"/>
        <v>0</v>
      </c>
      <c r="J123" s="255">
        <v>0</v>
      </c>
      <c r="K123" s="255">
        <v>0</v>
      </c>
      <c r="M123" s="231">
        <f t="shared" si="29"/>
        <v>0</v>
      </c>
      <c r="N123" s="237">
        <f>SUMMARY!M123</f>
        <v>20.426397522016178</v>
      </c>
    </row>
    <row r="124" spans="1:16" s="41" customFormat="1">
      <c r="A124" s="127" t="s">
        <v>231</v>
      </c>
      <c r="B124" s="113" t="s">
        <v>232</v>
      </c>
      <c r="C124" s="267">
        <f>'[9]Sch C'!D132</f>
        <v>0</v>
      </c>
      <c r="D124" s="267">
        <f>'[9]Sch C'!F132</f>
        <v>0</v>
      </c>
      <c r="E124" s="253">
        <f t="shared" si="26"/>
        <v>0</v>
      </c>
      <c r="F124" s="174"/>
      <c r="G124" s="174">
        <f t="shared" si="27"/>
        <v>0</v>
      </c>
      <c r="H124" s="175">
        <f t="shared" si="28"/>
        <v>0</v>
      </c>
      <c r="J124" s="133"/>
      <c r="K124" s="133"/>
      <c r="M124" s="231">
        <f t="shared" si="29"/>
        <v>0</v>
      </c>
      <c r="N124" s="237">
        <f>SUMMARY!M124</f>
        <v>3.7333012685133462</v>
      </c>
    </row>
    <row r="125" spans="1:16" s="41" customFormat="1">
      <c r="A125" s="127" t="s">
        <v>149</v>
      </c>
      <c r="B125" s="113" t="s">
        <v>150</v>
      </c>
      <c r="C125" s="267">
        <f>'[9]Sch C'!D133</f>
        <v>0</v>
      </c>
      <c r="D125" s="267">
        <f>'[9]Sch C'!F133</f>
        <v>0</v>
      </c>
      <c r="E125" s="253">
        <f t="shared" si="26"/>
        <v>0</v>
      </c>
      <c r="F125" s="174"/>
      <c r="G125" s="174">
        <f t="shared" si="27"/>
        <v>0</v>
      </c>
      <c r="H125" s="175">
        <f t="shared" si="28"/>
        <v>0</v>
      </c>
      <c r="J125" s="255">
        <v>0</v>
      </c>
      <c r="K125" s="255">
        <v>0</v>
      </c>
      <c r="M125" s="231">
        <f t="shared" si="29"/>
        <v>0</v>
      </c>
      <c r="N125" s="237">
        <f>SUMMARY!M125</f>
        <v>0.23602473442063049</v>
      </c>
    </row>
    <row r="126" spans="1:16" s="41" customFormat="1">
      <c r="A126" s="40">
        <v>110</v>
      </c>
      <c r="B126" s="41" t="s">
        <v>69</v>
      </c>
      <c r="C126" s="267">
        <f>'[9]Sch C'!D134</f>
        <v>6479</v>
      </c>
      <c r="D126" s="267">
        <f>'[9]Sch C'!F134</f>
        <v>51</v>
      </c>
      <c r="E126" s="253">
        <f t="shared" si="26"/>
        <v>6530</v>
      </c>
      <c r="F126" s="174"/>
      <c r="G126" s="174">
        <f t="shared" si="27"/>
        <v>6530</v>
      </c>
      <c r="H126" s="175">
        <f t="shared" si="28"/>
        <v>6.5451520269423713E-3</v>
      </c>
      <c r="J126" s="133"/>
      <c r="K126" s="133"/>
      <c r="M126" s="231">
        <f t="shared" si="29"/>
        <v>1.1262504311831667</v>
      </c>
      <c r="N126" s="237">
        <f>SUMMARY!M126</f>
        <v>1.7813900962398777</v>
      </c>
    </row>
    <row r="127" spans="1:16" s="41" customFormat="1">
      <c r="A127" s="40">
        <v>111</v>
      </c>
      <c r="B127" s="113" t="s">
        <v>107</v>
      </c>
      <c r="C127" s="267">
        <f>'[9]Sch C'!D135</f>
        <v>0</v>
      </c>
      <c r="D127" s="267">
        <f>'[9]Sch C'!F135</f>
        <v>0</v>
      </c>
      <c r="E127" s="253">
        <f t="shared" si="26"/>
        <v>0</v>
      </c>
      <c r="F127" s="174"/>
      <c r="G127" s="174">
        <f t="shared" si="27"/>
        <v>0</v>
      </c>
      <c r="H127" s="175">
        <f t="shared" si="28"/>
        <v>0</v>
      </c>
      <c r="J127" s="133"/>
      <c r="K127" s="133"/>
      <c r="M127" s="231">
        <f t="shared" si="29"/>
        <v>0</v>
      </c>
      <c r="N127" s="237">
        <f>SUMMARY!M127</f>
        <v>1.0927472647255188E-2</v>
      </c>
    </row>
    <row r="128" spans="1:16" s="41" customFormat="1">
      <c r="A128" s="40">
        <v>230</v>
      </c>
      <c r="B128" s="113" t="s">
        <v>233</v>
      </c>
      <c r="C128" s="267">
        <f>'[9]Sch C'!D136</f>
        <v>0</v>
      </c>
      <c r="D128" s="267">
        <f>'[9]Sch C'!F136</f>
        <v>0</v>
      </c>
      <c r="E128" s="253">
        <f t="shared" si="26"/>
        <v>0</v>
      </c>
      <c r="F128" s="174"/>
      <c r="G128" s="174">
        <f t="shared" si="27"/>
        <v>0</v>
      </c>
      <c r="H128" s="175">
        <f t="shared" si="28"/>
        <v>0</v>
      </c>
      <c r="J128" s="133"/>
      <c r="K128" s="133"/>
      <c r="M128" s="231">
        <f t="shared" si="29"/>
        <v>0</v>
      </c>
      <c r="N128" s="237">
        <f>SUMMARY!M128</f>
        <v>2.802083759123259E-3</v>
      </c>
    </row>
    <row r="129" spans="1:16" s="41" customFormat="1">
      <c r="A129" s="40">
        <v>310</v>
      </c>
      <c r="B129" s="113" t="s">
        <v>77</v>
      </c>
      <c r="C129" s="267">
        <f>'[9]Sch C'!D137</f>
        <v>0</v>
      </c>
      <c r="D129" s="267">
        <f>'[9]Sch C'!F137</f>
        <v>0</v>
      </c>
      <c r="E129" s="253">
        <f t="shared" si="26"/>
        <v>0</v>
      </c>
      <c r="F129" s="174"/>
      <c r="G129" s="174">
        <f t="shared" si="27"/>
        <v>0</v>
      </c>
      <c r="H129" s="175">
        <f t="shared" si="28"/>
        <v>0</v>
      </c>
      <c r="J129" s="133"/>
      <c r="K129" s="133"/>
      <c r="M129" s="231">
        <f t="shared" si="29"/>
        <v>0</v>
      </c>
      <c r="N129" s="237">
        <f>SUMMARY!M129</f>
        <v>1.5442435472956095</v>
      </c>
    </row>
    <row r="130" spans="1:16" s="41" customFormat="1">
      <c r="A130" s="40">
        <v>330</v>
      </c>
      <c r="B130" s="113" t="s">
        <v>311</v>
      </c>
      <c r="C130" s="267">
        <f>'[9]Sch C'!D138</f>
        <v>0</v>
      </c>
      <c r="D130" s="267">
        <f>'[9]Sch C'!F138</f>
        <v>0</v>
      </c>
      <c r="E130" s="253">
        <f t="shared" si="26"/>
        <v>0</v>
      </c>
      <c r="F130" s="174"/>
      <c r="G130" s="174">
        <f t="shared" si="27"/>
        <v>0</v>
      </c>
      <c r="H130" s="175">
        <f t="shared" si="28"/>
        <v>0</v>
      </c>
      <c r="J130" s="133"/>
      <c r="K130" s="133"/>
      <c r="M130" s="231">
        <f t="shared" si="29"/>
        <v>0</v>
      </c>
      <c r="N130" s="237">
        <f>SUMMARY!M130</f>
        <v>9.9918702510230314E-2</v>
      </c>
    </row>
    <row r="131" spans="1:16" s="41" customFormat="1">
      <c r="A131" s="40">
        <v>390</v>
      </c>
      <c r="B131" s="113" t="s">
        <v>70</v>
      </c>
      <c r="C131" s="267">
        <f>'[9]Sch C'!D139</f>
        <v>0</v>
      </c>
      <c r="D131" s="267">
        <f>'[9]Sch C'!F139</f>
        <v>36</v>
      </c>
      <c r="E131" s="253">
        <f t="shared" si="26"/>
        <v>36</v>
      </c>
      <c r="F131" s="174"/>
      <c r="G131" s="174">
        <f t="shared" si="27"/>
        <v>36</v>
      </c>
      <c r="H131" s="175">
        <f t="shared" si="28"/>
        <v>3.6083533379774179E-5</v>
      </c>
      <c r="J131" s="133"/>
      <c r="K131" s="133"/>
      <c r="M131" s="231">
        <f t="shared" si="29"/>
        <v>6.2090375991721283E-3</v>
      </c>
      <c r="N131" s="237">
        <f>SUMMARY!M131</f>
        <v>3.731441236448526E-2</v>
      </c>
    </row>
    <row r="132" spans="1:16" s="41" customFormat="1">
      <c r="A132" s="40"/>
      <c r="B132" s="195" t="s">
        <v>234</v>
      </c>
      <c r="C132" s="32"/>
      <c r="D132" s="32"/>
      <c r="E132" s="32"/>
      <c r="F132" s="32"/>
      <c r="G132" s="32"/>
      <c r="H132" s="196"/>
      <c r="J132" s="133"/>
      <c r="K132" s="133"/>
    </row>
    <row r="133" spans="1:16" s="41" customFormat="1">
      <c r="A133" s="40" t="s">
        <v>325</v>
      </c>
      <c r="B133" s="40" t="s">
        <v>235</v>
      </c>
      <c r="C133" s="267">
        <f>'[9]Sch C'!D141</f>
        <v>0</v>
      </c>
      <c r="D133" s="267">
        <f>'[9]Sch C'!F141</f>
        <v>0</v>
      </c>
      <c r="E133" s="253">
        <f t="shared" ref="E133:E138" si="30">SUM(C133:D133)</f>
        <v>0</v>
      </c>
      <c r="F133" s="177"/>
      <c r="G133" s="177">
        <f>IF(ISERROR(E133+F133)," ",(E133+F133))</f>
        <v>0</v>
      </c>
      <c r="H133" s="175">
        <f t="shared" ref="H133:H139" si="31">IF(ISERROR(G133/$G$183),"",(G133/$G$183))</f>
        <v>0</v>
      </c>
      <c r="J133" s="133"/>
      <c r="K133" s="133"/>
      <c r="M133" s="231">
        <f t="shared" ref="M133:M139" si="32">IFERROR(G133/G$198,0)</f>
        <v>0</v>
      </c>
      <c r="N133" s="237">
        <f>SUMMARY!M133</f>
        <v>0</v>
      </c>
    </row>
    <row r="134" spans="1:16" s="41" customFormat="1">
      <c r="A134" s="40" t="s">
        <v>326</v>
      </c>
      <c r="B134" s="40" t="s">
        <v>236</v>
      </c>
      <c r="C134" s="267">
        <f>'[9]Sch C'!D142</f>
        <v>0</v>
      </c>
      <c r="D134" s="267">
        <f>'[9]Sch C'!F142</f>
        <v>0</v>
      </c>
      <c r="E134" s="253">
        <f t="shared" si="30"/>
        <v>0</v>
      </c>
      <c r="F134" s="177"/>
      <c r="G134" s="177">
        <f t="shared" ref="G134:G139" si="33">IF(ISERROR(E134+F134),"",(E134+F134))</f>
        <v>0</v>
      </c>
      <c r="H134" s="175">
        <f t="shared" si="31"/>
        <v>0</v>
      </c>
      <c r="J134" s="133"/>
      <c r="K134" s="133"/>
      <c r="M134" s="231">
        <f t="shared" si="32"/>
        <v>0</v>
      </c>
      <c r="N134" s="237">
        <f>SUMMARY!M134</f>
        <v>0</v>
      </c>
    </row>
    <row r="135" spans="1:16" s="41" customFormat="1">
      <c r="A135" s="40" t="s">
        <v>327</v>
      </c>
      <c r="B135" s="40" t="s">
        <v>237</v>
      </c>
      <c r="C135" s="267">
        <f>'[9]Sch C'!D143</f>
        <v>0</v>
      </c>
      <c r="D135" s="267">
        <f>'[9]Sch C'!F143</f>
        <v>0</v>
      </c>
      <c r="E135" s="253">
        <f t="shared" si="30"/>
        <v>0</v>
      </c>
      <c r="F135" s="177"/>
      <c r="G135" s="177">
        <f t="shared" si="33"/>
        <v>0</v>
      </c>
      <c r="H135" s="175">
        <f t="shared" si="31"/>
        <v>0</v>
      </c>
      <c r="J135" s="133"/>
      <c r="K135" s="133"/>
      <c r="M135" s="231">
        <f t="shared" si="32"/>
        <v>0</v>
      </c>
      <c r="N135" s="237">
        <f>SUMMARY!M135</f>
        <v>0</v>
      </c>
    </row>
    <row r="136" spans="1:16" s="41" customFormat="1">
      <c r="A136" s="40" t="s">
        <v>328</v>
      </c>
      <c r="B136" s="40" t="s">
        <v>238</v>
      </c>
      <c r="C136" s="267">
        <f>'[9]Sch C'!D144</f>
        <v>0</v>
      </c>
      <c r="D136" s="267">
        <f>'[9]Sch C'!F144</f>
        <v>0</v>
      </c>
      <c r="E136" s="253">
        <f t="shared" si="30"/>
        <v>0</v>
      </c>
      <c r="F136" s="177"/>
      <c r="G136" s="177">
        <f t="shared" si="33"/>
        <v>0</v>
      </c>
      <c r="H136" s="175">
        <f t="shared" si="31"/>
        <v>0</v>
      </c>
      <c r="J136" s="133"/>
      <c r="K136" s="133"/>
      <c r="M136" s="231">
        <f t="shared" si="32"/>
        <v>0</v>
      </c>
      <c r="N136" s="237">
        <f>SUMMARY!M136</f>
        <v>1.1354398012526172E-3</v>
      </c>
    </row>
    <row r="137" spans="1:16" s="41" customFormat="1">
      <c r="A137" s="40" t="s">
        <v>351</v>
      </c>
      <c r="B137" s="40" t="s">
        <v>239</v>
      </c>
      <c r="C137" s="267">
        <f>'[9]Sch C'!D145</f>
        <v>0</v>
      </c>
      <c r="D137" s="267">
        <f>'[9]Sch C'!F145</f>
        <v>0</v>
      </c>
      <c r="E137" s="253">
        <f t="shared" si="30"/>
        <v>0</v>
      </c>
      <c r="F137" s="177"/>
      <c r="G137" s="177">
        <f t="shared" si="33"/>
        <v>0</v>
      </c>
      <c r="H137" s="175">
        <f t="shared" si="31"/>
        <v>0</v>
      </c>
      <c r="J137" s="133"/>
      <c r="K137" s="133"/>
      <c r="M137" s="231">
        <f t="shared" si="32"/>
        <v>0</v>
      </c>
      <c r="N137" s="237">
        <f>SUMMARY!M137</f>
        <v>3.7850567038636746E-3</v>
      </c>
    </row>
    <row r="138" spans="1:16" s="41" customFormat="1">
      <c r="A138" s="40">
        <v>490</v>
      </c>
      <c r="B138" s="113" t="s">
        <v>301</v>
      </c>
      <c r="C138" s="267">
        <f>'[9]Sch C'!D146</f>
        <v>0</v>
      </c>
      <c r="D138" s="267">
        <f>'[9]Sch C'!F146</f>
        <v>0</v>
      </c>
      <c r="E138" s="253">
        <f t="shared" si="30"/>
        <v>0</v>
      </c>
      <c r="F138" s="177"/>
      <c r="G138" s="177">
        <f>IF(ISERROR(E138+F138),"",(E138+F138))</f>
        <v>0</v>
      </c>
      <c r="H138" s="175">
        <f t="shared" si="31"/>
        <v>0</v>
      </c>
      <c r="J138" s="133"/>
      <c r="K138" s="133"/>
      <c r="M138" s="231">
        <f t="shared" si="32"/>
        <v>0</v>
      </c>
      <c r="N138" s="237">
        <f>SUMMARY!M138</f>
        <v>0.12069725087315321</v>
      </c>
    </row>
    <row r="139" spans="1:16" s="41" customFormat="1">
      <c r="A139" s="40"/>
      <c r="B139" s="113" t="s">
        <v>71</v>
      </c>
      <c r="C139" s="267">
        <f>SUM(C121:C138)</f>
        <v>6479</v>
      </c>
      <c r="D139" s="267">
        <f>SUM(D121:D138)</f>
        <v>87</v>
      </c>
      <c r="E139" s="176">
        <f>SUM(E121:E138)</f>
        <v>6566</v>
      </c>
      <c r="F139" s="176">
        <f>SUM(F121:F138)</f>
        <v>0</v>
      </c>
      <c r="G139" s="177">
        <f t="shared" si="33"/>
        <v>6566</v>
      </c>
      <c r="H139" s="175">
        <f t="shared" si="31"/>
        <v>6.5812355603221458E-3</v>
      </c>
      <c r="J139" s="133"/>
      <c r="K139" s="133"/>
      <c r="M139" s="231">
        <f t="shared" si="32"/>
        <v>1.1324594687823388</v>
      </c>
      <c r="N139" s="237">
        <f>SUMMARY!M139</f>
        <v>32.92698381771195</v>
      </c>
      <c r="O139" s="232">
        <f>M139/N139-1</f>
        <v>-0.96560694793511059</v>
      </c>
      <c r="P139" s="172">
        <f>IF(O139&gt;=0.2,1.6,0)</f>
        <v>0</v>
      </c>
    </row>
    <row r="140" spans="1:16" s="41" customFormat="1">
      <c r="A140" s="40"/>
      <c r="B140" s="113"/>
      <c r="C140" s="197"/>
      <c r="D140" s="197"/>
      <c r="E140" s="197"/>
      <c r="F140" s="197"/>
      <c r="G140" s="197"/>
      <c r="H140" s="37"/>
      <c r="J140" s="133"/>
      <c r="K140" s="133"/>
    </row>
    <row r="141" spans="1:16" s="41" customFormat="1">
      <c r="A141" s="127" t="s">
        <v>240</v>
      </c>
      <c r="B141" s="113" t="s">
        <v>72</v>
      </c>
      <c r="C141" s="113"/>
      <c r="D141" s="27"/>
      <c r="E141" s="27"/>
      <c r="F141" s="27"/>
      <c r="G141" s="27"/>
      <c r="H141" s="180"/>
      <c r="J141" s="133"/>
      <c r="K141" s="133"/>
    </row>
    <row r="142" spans="1:16" s="41" customFormat="1">
      <c r="A142" s="127" t="s">
        <v>201</v>
      </c>
      <c r="B142" s="113" t="s">
        <v>73</v>
      </c>
      <c r="C142" s="267">
        <f>'[9]Sch C'!D150</f>
        <v>639</v>
      </c>
      <c r="D142" s="267">
        <f>'[9]Sch C'!F150</f>
        <v>0</v>
      </c>
      <c r="E142" s="253">
        <f t="shared" ref="E142:E146" si="34">SUM(C142:D142)</f>
        <v>639</v>
      </c>
      <c r="F142" s="174"/>
      <c r="G142" s="174">
        <f t="shared" ref="G142:G147" si="35">IF(ISERROR(E142+F142),"",(E142+F142))</f>
        <v>639</v>
      </c>
      <c r="H142" s="175">
        <f t="shared" ref="H142:H147" si="36">IF(ISERROR(G142/$G$183),"",(G142/$G$183))</f>
        <v>6.4048271749099169E-4</v>
      </c>
      <c r="J142" s="255">
        <v>28</v>
      </c>
      <c r="K142" s="255">
        <v>28</v>
      </c>
      <c r="M142" s="231">
        <f t="shared" ref="M142:M147" si="37">IFERROR(G142/G$198,0)</f>
        <v>0.11021041738530528</v>
      </c>
      <c r="N142" s="237">
        <f>SUMMARY!M142</f>
        <v>3.3195038128068526</v>
      </c>
    </row>
    <row r="143" spans="1:16" s="41" customFormat="1">
      <c r="A143" s="127" t="s">
        <v>202</v>
      </c>
      <c r="B143" s="113" t="s">
        <v>23</v>
      </c>
      <c r="C143" s="267">
        <f>'[9]Sch C'!D151</f>
        <v>0</v>
      </c>
      <c r="D143" s="267">
        <f>'[9]Sch C'!F151</f>
        <v>179</v>
      </c>
      <c r="E143" s="253">
        <f t="shared" si="34"/>
        <v>179</v>
      </c>
      <c r="F143" s="177"/>
      <c r="G143" s="177">
        <f t="shared" si="35"/>
        <v>179</v>
      </c>
      <c r="H143" s="175">
        <f t="shared" si="36"/>
        <v>1.7941534652721048E-4</v>
      </c>
      <c r="J143" s="133"/>
      <c r="K143" s="133"/>
      <c r="M143" s="231">
        <f t="shared" si="37"/>
        <v>3.0872714729216971E-2</v>
      </c>
      <c r="N143" s="237">
        <f>SUMMARY!M143</f>
        <v>0.67458000081751668</v>
      </c>
    </row>
    <row r="144" spans="1:16" s="41" customFormat="1">
      <c r="A144" s="127">
        <v>110</v>
      </c>
      <c r="B144" s="113" t="s">
        <v>258</v>
      </c>
      <c r="C144" s="267">
        <f>'[9]Sch C'!D152</f>
        <v>1840</v>
      </c>
      <c r="D144" s="267">
        <f>'[9]Sch C'!F152</f>
        <v>458</v>
      </c>
      <c r="E144" s="253">
        <f t="shared" si="34"/>
        <v>2298</v>
      </c>
      <c r="F144" s="177"/>
      <c r="G144" s="177">
        <f t="shared" si="35"/>
        <v>2298</v>
      </c>
      <c r="H144" s="175">
        <f t="shared" si="36"/>
        <v>2.3033322140755849E-3</v>
      </c>
      <c r="J144" s="133"/>
      <c r="K144" s="133"/>
      <c r="M144" s="231">
        <f t="shared" si="37"/>
        <v>0.39634356674715421</v>
      </c>
      <c r="N144" s="237">
        <f>SUMMARY!M144</f>
        <v>0.19288769592013771</v>
      </c>
    </row>
    <row r="145" spans="1:16" s="41" customFormat="1">
      <c r="A145" s="127" t="s">
        <v>241</v>
      </c>
      <c r="B145" s="113" t="s">
        <v>77</v>
      </c>
      <c r="C145" s="267">
        <f>'[9]Sch C'!D153</f>
        <v>289</v>
      </c>
      <c r="D145" s="267">
        <f>'[9]Sch C'!F153</f>
        <v>32</v>
      </c>
      <c r="E145" s="253">
        <f t="shared" si="34"/>
        <v>321</v>
      </c>
      <c r="F145" s="177"/>
      <c r="G145" s="177">
        <f t="shared" si="35"/>
        <v>321</v>
      </c>
      <c r="H145" s="175">
        <f t="shared" si="36"/>
        <v>3.2174483930298643E-4</v>
      </c>
      <c r="J145" s="133"/>
      <c r="K145" s="133"/>
      <c r="M145" s="231">
        <f t="shared" si="37"/>
        <v>5.5363918592618147E-2</v>
      </c>
      <c r="N145" s="237">
        <f>SUMMARY!M145</f>
        <v>0.1348362014542713</v>
      </c>
    </row>
    <row r="146" spans="1:16" s="41" customFormat="1">
      <c r="A146" s="127" t="s">
        <v>242</v>
      </c>
      <c r="B146" s="113" t="s">
        <v>301</v>
      </c>
      <c r="C146" s="267">
        <f>'[9]Sch C'!D154</f>
        <v>0</v>
      </c>
      <c r="D146" s="267">
        <f>'[9]Sch C'!F154</f>
        <v>0</v>
      </c>
      <c r="E146" s="253">
        <f t="shared" si="34"/>
        <v>0</v>
      </c>
      <c r="F146" s="177"/>
      <c r="G146" s="177">
        <f t="shared" si="35"/>
        <v>0</v>
      </c>
      <c r="H146" s="175">
        <f t="shared" si="36"/>
        <v>0</v>
      </c>
      <c r="J146" s="133"/>
      <c r="K146" s="133"/>
      <c r="M146" s="231">
        <f t="shared" si="37"/>
        <v>0</v>
      </c>
      <c r="N146" s="237">
        <f>SUMMARY!M146</f>
        <v>0.22358626390346037</v>
      </c>
    </row>
    <row r="147" spans="1:16" s="41" customFormat="1">
      <c r="A147" s="40"/>
      <c r="B147" s="113" t="s">
        <v>243</v>
      </c>
      <c r="C147" s="267">
        <f>SUM(C142:C146)</f>
        <v>2768</v>
      </c>
      <c r="D147" s="267">
        <f>SUM(D142:D146)</f>
        <v>669</v>
      </c>
      <c r="E147" s="177">
        <f>SUM(E142:E146)</f>
        <v>3437</v>
      </c>
      <c r="F147" s="177">
        <f>SUM(F142:F146)</f>
        <v>0</v>
      </c>
      <c r="G147" s="177">
        <f t="shared" si="35"/>
        <v>3437</v>
      </c>
      <c r="H147" s="198">
        <f t="shared" si="36"/>
        <v>3.4449751173967736E-3</v>
      </c>
      <c r="J147" s="133"/>
      <c r="K147" s="133"/>
      <c r="M147" s="231">
        <f t="shared" si="37"/>
        <v>0.59279061745429462</v>
      </c>
      <c r="N147" s="237">
        <f>SUMMARY!M147</f>
        <v>4.5453939749022387</v>
      </c>
      <c r="O147" s="232">
        <f>M147/N147-1</f>
        <v>-0.86958432630319038</v>
      </c>
      <c r="P147" s="172">
        <f>IF(O147&gt;=0.2,0.3,0)</f>
        <v>0</v>
      </c>
    </row>
    <row r="148" spans="1:16" s="41" customFormat="1">
      <c r="A148" s="40"/>
      <c r="B148" s="113"/>
      <c r="C148" s="27"/>
      <c r="D148" s="27"/>
      <c r="E148" s="27"/>
      <c r="F148" s="27"/>
      <c r="G148" s="27"/>
      <c r="H148" s="37"/>
      <c r="J148" s="133"/>
      <c r="K148" s="133"/>
    </row>
    <row r="149" spans="1:16" s="41" customFormat="1">
      <c r="A149" s="127" t="s">
        <v>244</v>
      </c>
      <c r="B149" s="199" t="s">
        <v>75</v>
      </c>
      <c r="C149" s="32"/>
      <c r="D149" s="32"/>
      <c r="E149" s="32"/>
      <c r="F149" s="32"/>
      <c r="G149" s="32"/>
      <c r="H149" s="196"/>
      <c r="J149" s="133"/>
      <c r="K149" s="133"/>
    </row>
    <row r="150" spans="1:16" s="41" customFormat="1">
      <c r="A150" s="127" t="s">
        <v>201</v>
      </c>
      <c r="B150" s="113" t="s">
        <v>40</v>
      </c>
      <c r="C150" s="267">
        <f>'[9]Sch C'!D158</f>
        <v>298952</v>
      </c>
      <c r="D150" s="267">
        <f>'[9]Sch C'!F158</f>
        <v>0</v>
      </c>
      <c r="E150" s="253">
        <f t="shared" ref="E150:E163" si="38">SUM(C150:D150)</f>
        <v>298952</v>
      </c>
      <c r="F150" s="177"/>
      <c r="G150" s="177">
        <f>IF(ISERROR(E150+F150),"",(E150+F150))</f>
        <v>298952</v>
      </c>
      <c r="H150" s="175">
        <f>IF(ISERROR(G150/$G$183),"",(G150/$G$183))</f>
        <v>0.29964567974861805</v>
      </c>
      <c r="J150" s="255">
        <v>24859</v>
      </c>
      <c r="K150" s="255">
        <v>25922</v>
      </c>
      <c r="M150" s="231">
        <f t="shared" ref="M150:M164" si="39">IFERROR(G150/G$198,0)</f>
        <v>51.5612280096585</v>
      </c>
      <c r="N150" s="237">
        <f>SUMMARY!M150</f>
        <v>36.736125288969433</v>
      </c>
    </row>
    <row r="151" spans="1:16" s="41" customFormat="1">
      <c r="A151" s="127" t="s">
        <v>202</v>
      </c>
      <c r="B151" s="113" t="s">
        <v>76</v>
      </c>
      <c r="C151" s="267">
        <f>'[9]Sch C'!D159</f>
        <v>0</v>
      </c>
      <c r="D151" s="267">
        <f>'[9]Sch C'!F159</f>
        <v>83896</v>
      </c>
      <c r="E151" s="253">
        <f t="shared" si="38"/>
        <v>83896</v>
      </c>
      <c r="F151" s="177"/>
      <c r="G151" s="177">
        <f>IF(ISERROR(E151+F151),"",(E151+F151))</f>
        <v>83896</v>
      </c>
      <c r="H151" s="175">
        <f>IF(ISERROR(G151/$G$183),"",(G151/$G$183))</f>
        <v>8.4090669900820397E-2</v>
      </c>
      <c r="J151" s="133"/>
      <c r="K151" s="133"/>
      <c r="M151" s="231">
        <f t="shared" si="39"/>
        <v>14.469817178337358</v>
      </c>
      <c r="N151" s="237">
        <f>SUMMARY!M151</f>
        <v>6.0365011649612361</v>
      </c>
    </row>
    <row r="152" spans="1:16" s="41" customFormat="1">
      <c r="A152" s="127">
        <v>110</v>
      </c>
      <c r="B152" s="113" t="s">
        <v>331</v>
      </c>
      <c r="C152" s="267">
        <f>'[9]Sch C'!D160</f>
        <v>16304</v>
      </c>
      <c r="D152" s="267">
        <f>'[9]Sch C'!F160</f>
        <v>705</v>
      </c>
      <c r="E152" s="253">
        <f t="shared" si="38"/>
        <v>17009</v>
      </c>
      <c r="F152" s="177">
        <v>-15881</v>
      </c>
      <c r="G152" s="177">
        <f t="shared" ref="G152:G163" si="40">IF(ISERROR(E152+F152),"",(E152+F152))</f>
        <v>1128</v>
      </c>
      <c r="H152" s="175">
        <f t="shared" ref="H152:H163" si="41">IF(ISERROR(G152/$G$183),"",(G152/$G$183))</f>
        <v>1.1306173792329241E-3</v>
      </c>
      <c r="J152" s="133"/>
      <c r="K152" s="133"/>
      <c r="M152" s="231">
        <f t="shared" si="39"/>
        <v>0.19454984477406001</v>
      </c>
      <c r="N152" s="237">
        <f>SUMMARY!M152</f>
        <v>0.29206527416329442</v>
      </c>
    </row>
    <row r="153" spans="1:16" s="41" customFormat="1">
      <c r="A153" s="40">
        <v>310</v>
      </c>
      <c r="B153" s="113" t="s">
        <v>77</v>
      </c>
      <c r="C153" s="267">
        <f>'[9]Sch C'!D161</f>
        <v>0</v>
      </c>
      <c r="D153" s="267">
        <f>'[9]Sch C'!F161</f>
        <v>0</v>
      </c>
      <c r="E153" s="253">
        <f t="shared" si="38"/>
        <v>0</v>
      </c>
      <c r="F153" s="177"/>
      <c r="G153" s="177">
        <f t="shared" si="40"/>
        <v>0</v>
      </c>
      <c r="H153" s="175">
        <f t="shared" si="41"/>
        <v>0</v>
      </c>
      <c r="J153" s="200"/>
      <c r="K153" s="200"/>
      <c r="M153" s="231">
        <f t="shared" si="39"/>
        <v>0</v>
      </c>
      <c r="N153" s="237">
        <f>SUMMARY!M153</f>
        <v>0.26431149201331644</v>
      </c>
    </row>
    <row r="154" spans="1:16" s="41" customFormat="1">
      <c r="A154" s="40">
        <v>313</v>
      </c>
      <c r="B154" s="113" t="s">
        <v>78</v>
      </c>
      <c r="C154" s="267">
        <f>'[9]Sch C'!D162</f>
        <v>0</v>
      </c>
      <c r="D154" s="267">
        <f>'[9]Sch C'!F162</f>
        <v>79</v>
      </c>
      <c r="E154" s="253">
        <f t="shared" si="38"/>
        <v>79</v>
      </c>
      <c r="F154" s="177"/>
      <c r="G154" s="177">
        <f t="shared" si="40"/>
        <v>79</v>
      </c>
      <c r="H154" s="175">
        <f t="shared" si="41"/>
        <v>7.9183309361171111E-5</v>
      </c>
      <c r="J154" s="200"/>
      <c r="K154" s="200"/>
      <c r="M154" s="231">
        <f t="shared" si="39"/>
        <v>1.3625388064849949E-2</v>
      </c>
      <c r="N154" s="237">
        <f>SUMMARY!M154</f>
        <v>0.19712143301586438</v>
      </c>
    </row>
    <row r="155" spans="1:16" s="41" customFormat="1">
      <c r="A155" s="40">
        <v>314</v>
      </c>
      <c r="B155" s="113" t="s">
        <v>79</v>
      </c>
      <c r="C155" s="267">
        <f>'[9]Sch C'!D163</f>
        <v>0</v>
      </c>
      <c r="D155" s="267">
        <f>'[9]Sch C'!F163</f>
        <v>0</v>
      </c>
      <c r="E155" s="253">
        <f t="shared" si="38"/>
        <v>0</v>
      </c>
      <c r="F155" s="177"/>
      <c r="G155" s="177">
        <f t="shared" si="40"/>
        <v>0</v>
      </c>
      <c r="H155" s="175">
        <f t="shared" si="41"/>
        <v>0</v>
      </c>
      <c r="J155" s="200"/>
      <c r="K155" s="200"/>
      <c r="M155" s="231">
        <f t="shared" si="39"/>
        <v>0</v>
      </c>
      <c r="N155" s="237">
        <f>SUMMARY!M155</f>
        <v>0.1314975542626681</v>
      </c>
    </row>
    <row r="156" spans="1:16" s="41" customFormat="1">
      <c r="A156" s="40">
        <v>315</v>
      </c>
      <c r="B156" s="113" t="s">
        <v>80</v>
      </c>
      <c r="C156" s="267">
        <f>'[9]Sch C'!D164</f>
        <v>0</v>
      </c>
      <c r="D156" s="267">
        <f>'[9]Sch C'!F164</f>
        <v>0</v>
      </c>
      <c r="E156" s="253">
        <f t="shared" si="38"/>
        <v>0</v>
      </c>
      <c r="F156" s="177"/>
      <c r="G156" s="177">
        <f t="shared" si="40"/>
        <v>0</v>
      </c>
      <c r="H156" s="175">
        <f t="shared" si="41"/>
        <v>0</v>
      </c>
      <c r="J156" s="200"/>
      <c r="K156" s="200"/>
      <c r="M156" s="231">
        <f t="shared" si="39"/>
        <v>0</v>
      </c>
      <c r="N156" s="237">
        <f>SUMMARY!M156</f>
        <v>1.5587317591595928E-2</v>
      </c>
    </row>
    <row r="157" spans="1:16" s="41" customFormat="1">
      <c r="A157" s="40">
        <v>316</v>
      </c>
      <c r="B157" s="113" t="s">
        <v>81</v>
      </c>
      <c r="C157" s="267">
        <f>'[9]Sch C'!D165</f>
        <v>1500</v>
      </c>
      <c r="D157" s="267">
        <f>'[9]Sch C'!F165</f>
        <v>0</v>
      </c>
      <c r="E157" s="253">
        <f t="shared" si="38"/>
        <v>1500</v>
      </c>
      <c r="F157" s="177"/>
      <c r="G157" s="177">
        <f t="shared" si="40"/>
        <v>1500</v>
      </c>
      <c r="H157" s="175">
        <f t="shared" si="41"/>
        <v>1.5034805574905908E-3</v>
      </c>
      <c r="J157" s="200"/>
      <c r="K157" s="200"/>
      <c r="M157" s="231">
        <f t="shared" si="39"/>
        <v>0.25870989996550536</v>
      </c>
      <c r="N157" s="237">
        <f>SUMMARY!M157</f>
        <v>0.15464235917140146</v>
      </c>
    </row>
    <row r="158" spans="1:16" s="41" customFormat="1">
      <c r="A158" s="40">
        <v>317</v>
      </c>
      <c r="B158" s="113" t="s">
        <v>82</v>
      </c>
      <c r="C158" s="267">
        <f>'[9]Sch C'!D166</f>
        <v>0</v>
      </c>
      <c r="D158" s="267">
        <f>'[9]Sch C'!F166</f>
        <v>0</v>
      </c>
      <c r="E158" s="253">
        <f t="shared" si="38"/>
        <v>0</v>
      </c>
      <c r="F158" s="177"/>
      <c r="G158" s="177">
        <f t="shared" si="40"/>
        <v>0</v>
      </c>
      <c r="H158" s="175">
        <f t="shared" si="41"/>
        <v>0</v>
      </c>
      <c r="J158" s="200"/>
      <c r="K158" s="200"/>
      <c r="M158" s="231">
        <f t="shared" si="39"/>
        <v>0</v>
      </c>
      <c r="N158" s="237">
        <f>SUMMARY!M158</f>
        <v>0.15845970778321275</v>
      </c>
    </row>
    <row r="159" spans="1:16" s="41" customFormat="1">
      <c r="A159" s="40">
        <v>318</v>
      </c>
      <c r="B159" s="113" t="s">
        <v>179</v>
      </c>
      <c r="C159" s="267">
        <f>'[9]Sch C'!D167</f>
        <v>87062</v>
      </c>
      <c r="D159" s="267">
        <f>'[9]Sch C'!F167</f>
        <v>0</v>
      </c>
      <c r="E159" s="253">
        <f t="shared" si="38"/>
        <v>87062</v>
      </c>
      <c r="F159" s="177">
        <v>15881</v>
      </c>
      <c r="G159" s="177">
        <f t="shared" si="40"/>
        <v>102943</v>
      </c>
      <c r="H159" s="175">
        <f t="shared" si="41"/>
        <v>0.10318186601983592</v>
      </c>
      <c r="J159" s="200"/>
      <c r="K159" s="200"/>
      <c r="M159" s="231">
        <f t="shared" si="39"/>
        <v>17.754915488099346</v>
      </c>
      <c r="N159" s="237">
        <f>SUMMARY!M159</f>
        <v>10.207996493761893</v>
      </c>
    </row>
    <row r="160" spans="1:16" s="41" customFormat="1">
      <c r="A160" s="40">
        <v>319</v>
      </c>
      <c r="B160" s="113" t="s">
        <v>83</v>
      </c>
      <c r="C160" s="267">
        <f>'[9]Sch C'!D168</f>
        <v>0</v>
      </c>
      <c r="D160" s="267">
        <f>'[9]Sch C'!F168</f>
        <v>0</v>
      </c>
      <c r="E160" s="253">
        <f t="shared" si="38"/>
        <v>0</v>
      </c>
      <c r="F160" s="177"/>
      <c r="G160" s="177">
        <f t="shared" si="40"/>
        <v>0</v>
      </c>
      <c r="H160" s="175">
        <f t="shared" si="41"/>
        <v>0</v>
      </c>
      <c r="J160" s="133"/>
      <c r="K160" s="133"/>
      <c r="M160" s="231">
        <f t="shared" si="39"/>
        <v>0</v>
      </c>
      <c r="N160" s="237">
        <f>SUMMARY!M160</f>
        <v>2.7094781518673439</v>
      </c>
    </row>
    <row r="161" spans="1:16" s="41" customFormat="1">
      <c r="A161" s="40">
        <v>391</v>
      </c>
      <c r="B161" s="113" t="s">
        <v>84</v>
      </c>
      <c r="C161" s="267">
        <f>'[9]Sch C'!D169</f>
        <v>0</v>
      </c>
      <c r="D161" s="267">
        <f>'[9]Sch C'!F169</f>
        <v>0</v>
      </c>
      <c r="E161" s="253">
        <f t="shared" si="38"/>
        <v>0</v>
      </c>
      <c r="F161" s="177"/>
      <c r="G161" s="177">
        <f t="shared" si="40"/>
        <v>0</v>
      </c>
      <c r="H161" s="175">
        <f t="shared" si="41"/>
        <v>0</v>
      </c>
      <c r="J161" s="133"/>
      <c r="K161" s="133"/>
      <c r="M161" s="231">
        <f t="shared" si="39"/>
        <v>0</v>
      </c>
      <c r="N161" s="237">
        <f>SUMMARY!M161</f>
        <v>2.2617960840952134E-3</v>
      </c>
    </row>
    <row r="162" spans="1:16" s="41" customFormat="1">
      <c r="A162" s="40">
        <v>392</v>
      </c>
      <c r="B162" s="113" t="s">
        <v>245</v>
      </c>
      <c r="C162" s="267">
        <f>'[9]Sch C'!D170</f>
        <v>0</v>
      </c>
      <c r="D162" s="267">
        <f>'[9]Sch C'!F170</f>
        <v>0</v>
      </c>
      <c r="E162" s="253">
        <f t="shared" si="38"/>
        <v>0</v>
      </c>
      <c r="F162" s="177"/>
      <c r="G162" s="177">
        <f t="shared" si="40"/>
        <v>0</v>
      </c>
      <c r="H162" s="175">
        <f t="shared" si="41"/>
        <v>0</v>
      </c>
      <c r="J162" s="133"/>
      <c r="K162" s="133"/>
      <c r="M162" s="231">
        <f t="shared" si="39"/>
        <v>0</v>
      </c>
      <c r="N162" s="237">
        <f>SUMMARY!M162</f>
        <v>0.21066164348098596</v>
      </c>
    </row>
    <row r="163" spans="1:16" s="41" customFormat="1">
      <c r="A163" s="40">
        <v>490</v>
      </c>
      <c r="B163" s="113" t="s">
        <v>301</v>
      </c>
      <c r="C163" s="267">
        <f>'[9]Sch C'!D171</f>
        <v>0</v>
      </c>
      <c r="D163" s="267">
        <f>'[9]Sch C'!F171</f>
        <v>0</v>
      </c>
      <c r="E163" s="253">
        <f t="shared" si="38"/>
        <v>0</v>
      </c>
      <c r="F163" s="177"/>
      <c r="G163" s="177">
        <f t="shared" si="40"/>
        <v>0</v>
      </c>
      <c r="H163" s="175">
        <f t="shared" si="41"/>
        <v>0</v>
      </c>
      <c r="J163" s="133"/>
      <c r="K163" s="133"/>
      <c r="M163" s="231">
        <f t="shared" si="39"/>
        <v>0</v>
      </c>
      <c r="N163" s="237">
        <f>SUMMARY!M163</f>
        <v>0.31220961127082963</v>
      </c>
    </row>
    <row r="164" spans="1:16" s="41" customFormat="1">
      <c r="A164" s="40"/>
      <c r="B164" s="199" t="s">
        <v>86</v>
      </c>
      <c r="C164" s="267">
        <f>SUM(C150:C163)</f>
        <v>403818</v>
      </c>
      <c r="D164" s="267">
        <f>SUM(D150:D163)</f>
        <v>84680</v>
      </c>
      <c r="E164" s="177">
        <f>SUM(E150:E163)</f>
        <v>488498</v>
      </c>
      <c r="F164" s="177">
        <f>SUM(F150:F163)</f>
        <v>0</v>
      </c>
      <c r="G164" s="177">
        <f>IF(ISERROR(E164+F164),"",(E164+F164))</f>
        <v>488498</v>
      </c>
      <c r="H164" s="175">
        <f>IF(ISERROR(G164/$G$183),"",(G164/$G$183))</f>
        <v>0.48963149691535907</v>
      </c>
      <c r="J164" s="133"/>
      <c r="K164" s="133"/>
      <c r="M164" s="231">
        <f t="shared" si="39"/>
        <v>84.252845808899622</v>
      </c>
      <c r="N164" s="237">
        <f>SUMMARY!M164</f>
        <v>57.428919288397175</v>
      </c>
      <c r="O164" s="232">
        <f>M164/N164-1</f>
        <v>0.46708046839254913</v>
      </c>
      <c r="P164" s="172">
        <f>IF(O164&gt;=0.2,3.5,0)</f>
        <v>3.5</v>
      </c>
    </row>
    <row r="165" spans="1:16" s="41" customFormat="1">
      <c r="A165" s="40"/>
      <c r="C165" s="27"/>
      <c r="D165" s="27"/>
      <c r="E165" s="27"/>
      <c r="F165" s="27"/>
      <c r="G165" s="27"/>
      <c r="H165" s="180"/>
      <c r="J165" s="133"/>
      <c r="K165" s="133"/>
    </row>
    <row r="166" spans="1:16" s="41" customFormat="1" ht="25.5">
      <c r="A166" s="201" t="s">
        <v>276</v>
      </c>
      <c r="B166" s="202" t="s">
        <v>277</v>
      </c>
      <c r="C166" s="203"/>
      <c r="D166" s="203"/>
      <c r="E166" s="203"/>
      <c r="F166" s="203"/>
      <c r="G166" s="204"/>
      <c r="H166" s="204"/>
      <c r="I166" s="204"/>
      <c r="J166" s="205"/>
      <c r="K166" s="40"/>
    </row>
    <row r="167" spans="1:16" s="41" customFormat="1">
      <c r="A167" s="201" t="s">
        <v>198</v>
      </c>
      <c r="B167" s="206" t="s">
        <v>278</v>
      </c>
      <c r="C167" s="267">
        <f>'[9]Sch C'!D186</f>
        <v>0</v>
      </c>
      <c r="D167" s="267">
        <f>'[9]Sch C'!F186</f>
        <v>0</v>
      </c>
      <c r="E167" s="253">
        <f t="shared" ref="E167:E180" si="42">SUM(C167:D167)</f>
        <v>0</v>
      </c>
      <c r="F167" s="174"/>
      <c r="G167" s="174">
        <f>IF(ISERROR(E167+F167),"",(E167+F167))</f>
        <v>0</v>
      </c>
      <c r="H167" s="175">
        <f>IF(ISERROR(G167/$G$183),"",(G167/$G$183))</f>
        <v>0</v>
      </c>
      <c r="I167" s="37"/>
      <c r="J167" s="256">
        <v>0</v>
      </c>
      <c r="K167" s="256">
        <v>0</v>
      </c>
      <c r="M167" s="231">
        <f t="shared" ref="M167:M181" si="43">IFERROR(G167/G$198,0)</f>
        <v>0</v>
      </c>
      <c r="N167" s="237">
        <f>SUMMARY!M167</f>
        <v>0</v>
      </c>
    </row>
    <row r="168" spans="1:16" s="41" customFormat="1">
      <c r="A168" s="201" t="s">
        <v>279</v>
      </c>
      <c r="B168" s="207" t="s">
        <v>341</v>
      </c>
      <c r="C168" s="267">
        <f>'[9]Sch C'!D187</f>
        <v>0</v>
      </c>
      <c r="D168" s="267">
        <f>'[9]Sch C'!F187</f>
        <v>0</v>
      </c>
      <c r="E168" s="253">
        <f t="shared" si="42"/>
        <v>0</v>
      </c>
      <c r="F168" s="177"/>
      <c r="G168" s="177">
        <f>IF(ISERROR(E168+F168),"",(E168+F168))</f>
        <v>0</v>
      </c>
      <c r="H168" s="175">
        <f>IF(ISERROR(G168/$G$183),"",(G168/$G$183))</f>
        <v>0</v>
      </c>
      <c r="I168" s="37"/>
      <c r="J168" s="208"/>
      <c r="K168" s="208"/>
      <c r="M168" s="231">
        <f t="shared" si="43"/>
        <v>0</v>
      </c>
      <c r="N168" s="237">
        <f>SUMMARY!M168</f>
        <v>0</v>
      </c>
    </row>
    <row r="169" spans="1:16" s="41" customFormat="1">
      <c r="A169" s="201" t="s">
        <v>280</v>
      </c>
      <c r="B169" s="207" t="s">
        <v>281</v>
      </c>
      <c r="C169" s="267">
        <f>'[9]Sch C'!D188</f>
        <v>0</v>
      </c>
      <c r="D169" s="267">
        <f>'[9]Sch C'!F188</f>
        <v>0</v>
      </c>
      <c r="E169" s="253">
        <f t="shared" si="42"/>
        <v>0</v>
      </c>
      <c r="F169" s="177"/>
      <c r="G169" s="177">
        <f>IF(ISERROR(E169+F169),"",(E169+F169))</f>
        <v>0</v>
      </c>
      <c r="H169" s="175">
        <f>IF(ISERROR(G169/$G$183),"",(G169/$G$183))</f>
        <v>0</v>
      </c>
      <c r="I169" s="209"/>
      <c r="J169" s="205"/>
      <c r="K169" s="40"/>
      <c r="M169" s="231">
        <f t="shared" si="43"/>
        <v>0</v>
      </c>
      <c r="N169" s="237">
        <f>SUMMARY!M169</f>
        <v>0</v>
      </c>
    </row>
    <row r="170" spans="1:16" s="41" customFormat="1">
      <c r="A170" s="201" t="s">
        <v>202</v>
      </c>
      <c r="B170" s="207" t="s">
        <v>282</v>
      </c>
      <c r="C170" s="267">
        <f>'[9]Sch C'!D189</f>
        <v>6915</v>
      </c>
      <c r="D170" s="267">
        <f>'[9]Sch C'!F189</f>
        <v>0</v>
      </c>
      <c r="E170" s="253">
        <f t="shared" si="42"/>
        <v>6915</v>
      </c>
      <c r="F170" s="177"/>
      <c r="G170" s="177">
        <f>IF(ISERROR(E170+F170),"",(E170+F170))</f>
        <v>6915</v>
      </c>
      <c r="H170" s="175">
        <f>IF(ISERROR(G170/$G$183),"",(G170/$G$183))</f>
        <v>6.9310453700316228E-3</v>
      </c>
      <c r="I170" s="209"/>
      <c r="J170" s="205"/>
      <c r="K170" s="40"/>
      <c r="M170" s="231">
        <f t="shared" si="43"/>
        <v>1.1926526388409797</v>
      </c>
      <c r="N170" s="237">
        <f>SUMMARY!M170</f>
        <v>0.44454739098642471</v>
      </c>
    </row>
    <row r="171" spans="1:16" s="41" customFormat="1">
      <c r="A171" s="201" t="s">
        <v>283</v>
      </c>
      <c r="B171" s="207" t="s">
        <v>284</v>
      </c>
      <c r="C171" s="267">
        <f>'[9]Sch C'!D190</f>
        <v>240</v>
      </c>
      <c r="D171" s="267">
        <f>'[9]Sch C'!F190</f>
        <v>0</v>
      </c>
      <c r="E171" s="253">
        <f t="shared" si="42"/>
        <v>240</v>
      </c>
      <c r="F171" s="177"/>
      <c r="G171" s="177">
        <f>IF(ISERROR(E171+F171),"",(E171+F171))</f>
        <v>240</v>
      </c>
      <c r="H171" s="175">
        <f>IF(ISERROR(G171/$G$183),"",(G171/$G$183))</f>
        <v>2.4055688919849452E-4</v>
      </c>
      <c r="I171" s="209"/>
      <c r="J171" s="205"/>
      <c r="K171" s="40"/>
      <c r="M171" s="231">
        <f t="shared" si="43"/>
        <v>4.1393583994480856E-2</v>
      </c>
      <c r="N171" s="237">
        <f>SUMMARY!M171</f>
        <v>4.7325130916209086E-3</v>
      </c>
    </row>
    <row r="172" spans="1:16" s="41" customFormat="1">
      <c r="A172" s="201" t="s">
        <v>285</v>
      </c>
      <c r="B172" s="207" t="s">
        <v>286</v>
      </c>
      <c r="C172" s="267">
        <f>'[9]Sch C'!D191</f>
        <v>0</v>
      </c>
      <c r="D172" s="267">
        <f>'[9]Sch C'!F191</f>
        <v>0</v>
      </c>
      <c r="E172" s="253">
        <f t="shared" si="42"/>
        <v>0</v>
      </c>
      <c r="F172" s="177"/>
      <c r="G172" s="177">
        <f t="shared" ref="G172:G181" si="44">IF(ISERROR(E172+F172),"",(E172+F172))</f>
        <v>0</v>
      </c>
      <c r="H172" s="175">
        <f t="shared" ref="H172:H180" si="45">IF(ISERROR(G172/$G$183),"",(G172/$G$183))</f>
        <v>0</v>
      </c>
      <c r="I172" s="209"/>
      <c r="J172" s="205"/>
      <c r="K172" s="40"/>
      <c r="M172" s="231">
        <f t="shared" si="43"/>
        <v>0</v>
      </c>
      <c r="N172" s="237">
        <f>SUMMARY!M172</f>
        <v>0.29515984721522032</v>
      </c>
    </row>
    <row r="173" spans="1:16" s="41" customFormat="1">
      <c r="A173" s="201" t="s">
        <v>287</v>
      </c>
      <c r="B173" s="207" t="s">
        <v>288</v>
      </c>
      <c r="C173" s="267">
        <f>'[9]Sch C'!D192</f>
        <v>0</v>
      </c>
      <c r="D173" s="267">
        <f>'[9]Sch C'!F192</f>
        <v>0</v>
      </c>
      <c r="E173" s="253">
        <f t="shared" si="42"/>
        <v>0</v>
      </c>
      <c r="F173" s="177"/>
      <c r="G173" s="177">
        <f t="shared" si="44"/>
        <v>0</v>
      </c>
      <c r="H173" s="175">
        <f t="shared" si="45"/>
        <v>0</v>
      </c>
      <c r="I173" s="209"/>
      <c r="J173" s="205"/>
      <c r="K173" s="40"/>
      <c r="M173" s="231">
        <f t="shared" si="43"/>
        <v>0</v>
      </c>
      <c r="N173" s="237">
        <f>SUMMARY!M173</f>
        <v>9.3414903328655319E-2</v>
      </c>
    </row>
    <row r="174" spans="1:16" s="41" customFormat="1">
      <c r="A174" s="201" t="s">
        <v>289</v>
      </c>
      <c r="B174" s="207" t="s">
        <v>290</v>
      </c>
      <c r="C174" s="267">
        <f>'[9]Sch C'!D193</f>
        <v>0</v>
      </c>
      <c r="D174" s="267">
        <f>'[9]Sch C'!F193</f>
        <v>0</v>
      </c>
      <c r="E174" s="253">
        <f t="shared" si="42"/>
        <v>0</v>
      </c>
      <c r="F174" s="177"/>
      <c r="G174" s="177">
        <f t="shared" si="44"/>
        <v>0</v>
      </c>
      <c r="H174" s="175">
        <f t="shared" si="45"/>
        <v>0</v>
      </c>
      <c r="I174" s="209"/>
      <c r="J174" s="205"/>
      <c r="K174" s="40"/>
      <c r="M174" s="231">
        <f t="shared" si="43"/>
        <v>0</v>
      </c>
      <c r="N174" s="237">
        <f>SUMMARY!M174</f>
        <v>0</v>
      </c>
    </row>
    <row r="175" spans="1:16" s="41" customFormat="1">
      <c r="A175" s="201" t="s">
        <v>291</v>
      </c>
      <c r="B175" s="207" t="s">
        <v>292</v>
      </c>
      <c r="C175" s="267">
        <f>'[9]Sch C'!D194</f>
        <v>0</v>
      </c>
      <c r="D175" s="267">
        <f>'[9]Sch C'!F194</f>
        <v>0</v>
      </c>
      <c r="E175" s="253">
        <f t="shared" si="42"/>
        <v>0</v>
      </c>
      <c r="F175" s="177"/>
      <c r="G175" s="177">
        <f t="shared" si="44"/>
        <v>0</v>
      </c>
      <c r="H175" s="175">
        <f t="shared" si="45"/>
        <v>0</v>
      </c>
      <c r="I175" s="209"/>
      <c r="J175" s="205"/>
      <c r="K175" s="40"/>
      <c r="M175" s="231">
        <f t="shared" si="43"/>
        <v>0</v>
      </c>
      <c r="N175" s="237">
        <f>SUMMARY!M175</f>
        <v>0</v>
      </c>
    </row>
    <row r="176" spans="1:16" s="41" customFormat="1">
      <c r="A176" s="201" t="s">
        <v>293</v>
      </c>
      <c r="B176" s="207" t="s">
        <v>294</v>
      </c>
      <c r="C176" s="267">
        <f>'[9]Sch C'!D195</f>
        <v>0</v>
      </c>
      <c r="D176" s="267">
        <f>'[9]Sch C'!F195</f>
        <v>0</v>
      </c>
      <c r="E176" s="253">
        <f t="shared" si="42"/>
        <v>0</v>
      </c>
      <c r="F176" s="177"/>
      <c r="G176" s="177">
        <f t="shared" si="44"/>
        <v>0</v>
      </c>
      <c r="H176" s="175">
        <f t="shared" si="45"/>
        <v>0</v>
      </c>
      <c r="I176" s="209"/>
      <c r="J176" s="205"/>
      <c r="K176" s="40"/>
      <c r="M176" s="231">
        <f t="shared" si="43"/>
        <v>0</v>
      </c>
      <c r="N176" s="237">
        <f>SUMMARY!M176</f>
        <v>0</v>
      </c>
    </row>
    <row r="177" spans="1:16" s="41" customFormat="1">
      <c r="A177" s="201" t="s">
        <v>295</v>
      </c>
      <c r="B177" s="207" t="s">
        <v>296</v>
      </c>
      <c r="C177" s="267">
        <f>'[9]Sch C'!D196</f>
        <v>0</v>
      </c>
      <c r="D177" s="267">
        <f>'[9]Sch C'!F196</f>
        <v>0</v>
      </c>
      <c r="E177" s="253">
        <f t="shared" si="42"/>
        <v>0</v>
      </c>
      <c r="F177" s="177"/>
      <c r="G177" s="177">
        <f t="shared" si="44"/>
        <v>0</v>
      </c>
      <c r="H177" s="175">
        <f t="shared" si="45"/>
        <v>0</v>
      </c>
      <c r="I177" s="209"/>
      <c r="J177" s="205"/>
      <c r="K177" s="40"/>
      <c r="M177" s="231">
        <f t="shared" si="43"/>
        <v>0</v>
      </c>
      <c r="N177" s="237">
        <f>SUMMARY!M177</f>
        <v>5.3138582698622483E-4</v>
      </c>
    </row>
    <row r="178" spans="1:16" s="41" customFormat="1">
      <c r="A178" s="201" t="s">
        <v>297</v>
      </c>
      <c r="B178" s="207" t="s">
        <v>298</v>
      </c>
      <c r="C178" s="267">
        <f>'[9]Sch C'!D197</f>
        <v>0</v>
      </c>
      <c r="D178" s="267">
        <f>'[9]Sch C'!F197</f>
        <v>0</v>
      </c>
      <c r="E178" s="253">
        <f t="shared" si="42"/>
        <v>0</v>
      </c>
      <c r="F178" s="177"/>
      <c r="G178" s="177">
        <f t="shared" si="44"/>
        <v>0</v>
      </c>
      <c r="H178" s="175">
        <f t="shared" si="45"/>
        <v>0</v>
      </c>
      <c r="I178" s="209"/>
      <c r="J178" s="205"/>
      <c r="K178" s="40"/>
      <c r="M178" s="231">
        <f t="shared" si="43"/>
        <v>0</v>
      </c>
      <c r="N178" s="237">
        <f>SUMMARY!M178</f>
        <v>8.6647682113189725E-2</v>
      </c>
    </row>
    <row r="179" spans="1:16" s="41" customFormat="1">
      <c r="A179" s="201" t="s">
        <v>299</v>
      </c>
      <c r="B179" s="207" t="s">
        <v>300</v>
      </c>
      <c r="C179" s="267">
        <f>'[9]Sch C'!D198</f>
        <v>0</v>
      </c>
      <c r="D179" s="267">
        <f>'[9]Sch C'!F198</f>
        <v>0</v>
      </c>
      <c r="E179" s="253">
        <f t="shared" si="42"/>
        <v>0</v>
      </c>
      <c r="F179" s="177"/>
      <c r="G179" s="177">
        <f t="shared" si="44"/>
        <v>0</v>
      </c>
      <c r="H179" s="175">
        <f t="shared" si="45"/>
        <v>0</v>
      </c>
      <c r="I179" s="209"/>
      <c r="J179" s="205"/>
      <c r="K179" s="40"/>
      <c r="M179" s="231">
        <f t="shared" si="43"/>
        <v>0</v>
      </c>
      <c r="N179" s="237">
        <f>SUMMARY!M179</f>
        <v>0</v>
      </c>
    </row>
    <row r="180" spans="1:16" s="41" customFormat="1">
      <c r="A180" s="201" t="s">
        <v>242</v>
      </c>
      <c r="B180" s="210" t="s">
        <v>301</v>
      </c>
      <c r="C180" s="267">
        <f>'[9]Sch C'!D199</f>
        <v>336</v>
      </c>
      <c r="D180" s="267">
        <f>'[9]Sch C'!F199</f>
        <v>0</v>
      </c>
      <c r="E180" s="253">
        <f t="shared" si="42"/>
        <v>336</v>
      </c>
      <c r="F180" s="177"/>
      <c r="G180" s="177">
        <f t="shared" si="44"/>
        <v>336</v>
      </c>
      <c r="H180" s="175">
        <f t="shared" si="45"/>
        <v>3.3677964487789235E-4</v>
      </c>
      <c r="I180" s="209"/>
      <c r="J180" s="205"/>
      <c r="K180" s="40"/>
      <c r="M180" s="231">
        <f t="shared" si="43"/>
        <v>5.7951017592273196E-2</v>
      </c>
      <c r="N180" s="237">
        <f>SUMMARY!M180</f>
        <v>1.2739634570054365E-2</v>
      </c>
    </row>
    <row r="181" spans="1:16" s="41" customFormat="1">
      <c r="A181" s="211"/>
      <c r="B181" s="207" t="s">
        <v>302</v>
      </c>
      <c r="C181" s="267">
        <f>SUM(C167:C180)</f>
        <v>7491</v>
      </c>
      <c r="D181" s="267">
        <f>SUM(D167:D180)</f>
        <v>0</v>
      </c>
      <c r="E181" s="212">
        <f>SUM(E167:E180)</f>
        <v>7491</v>
      </c>
      <c r="F181" s="212">
        <f>SUM(F167:F180)</f>
        <v>0</v>
      </c>
      <c r="G181" s="177">
        <f t="shared" si="44"/>
        <v>7491</v>
      </c>
      <c r="H181" s="175">
        <f>IF(ISERROR(G181/$G$183),"",(G181/$G$183))</f>
        <v>7.5083819041080104E-3</v>
      </c>
      <c r="I181" s="213"/>
      <c r="J181" s="205"/>
      <c r="K181" s="205"/>
      <c r="M181" s="231">
        <f t="shared" si="43"/>
        <v>1.2919972404277338</v>
      </c>
      <c r="N181" s="237">
        <f>SUMMARY!M181</f>
        <v>0.9377733571321516</v>
      </c>
      <c r="O181" s="232"/>
      <c r="P181" s="172"/>
    </row>
    <row r="182" spans="1:16" s="41" customFormat="1">
      <c r="A182" s="40"/>
      <c r="C182" s="27"/>
      <c r="D182" s="27"/>
      <c r="E182" s="27"/>
      <c r="F182" s="27"/>
      <c r="G182" s="27"/>
      <c r="H182" s="180"/>
      <c r="J182" s="133"/>
      <c r="K182" s="133"/>
    </row>
    <row r="183" spans="1:16" s="41" customFormat="1">
      <c r="A183" s="214"/>
      <c r="B183" s="215" t="s">
        <v>246</v>
      </c>
      <c r="C183" s="267">
        <f>SUM(C21:C181)/2</f>
        <v>1005288</v>
      </c>
      <c r="D183" s="267">
        <f>SUM(D21:D181)/2</f>
        <v>2799</v>
      </c>
      <c r="E183" s="252">
        <f>SUM(E21:E181)/2</f>
        <v>1008087</v>
      </c>
      <c r="F183" s="173">
        <f>SUM(F21:F181)/2</f>
        <v>-10402</v>
      </c>
      <c r="G183" s="173">
        <f>SUM(G21:G181)/2</f>
        <v>997685</v>
      </c>
      <c r="H183" s="175">
        <f>IF(ISERROR(G183/$G$183),"",(G183/$G$183))</f>
        <v>1</v>
      </c>
      <c r="J183" s="255">
        <f>SUM(J21:J181)</f>
        <v>30995</v>
      </c>
      <c r="K183" s="255">
        <f>SUM(K21:K181)</f>
        <v>32058</v>
      </c>
      <c r="M183" s="231">
        <f>IFERROR(G183/G$198,0)</f>
        <v>172.07399103139014</v>
      </c>
      <c r="N183" s="237">
        <f>SUMMARY!M183</f>
        <v>172.52978830860349</v>
      </c>
      <c r="P183" s="172">
        <f>SUM(P57:P181)</f>
        <v>6.2</v>
      </c>
    </row>
    <row r="184" spans="1:16" s="41" customFormat="1">
      <c r="A184" s="40"/>
      <c r="B184" s="113"/>
      <c r="C184" s="27"/>
      <c r="D184" s="27"/>
      <c r="E184" s="27"/>
      <c r="F184" s="27"/>
      <c r="G184" s="27"/>
      <c r="J184" s="133"/>
      <c r="K184" s="133"/>
    </row>
    <row r="185" spans="1:16" s="41" customFormat="1">
      <c r="A185" s="40"/>
      <c r="B185" s="113"/>
      <c r="C185" s="27"/>
      <c r="D185" s="27"/>
      <c r="E185" s="27"/>
      <c r="F185" s="27"/>
      <c r="G185" s="27"/>
      <c r="J185" s="133"/>
      <c r="K185" s="133"/>
    </row>
    <row r="186" spans="1:16" s="41" customFormat="1" ht="13.5" thickBot="1">
      <c r="A186" s="40"/>
      <c r="B186" s="216" t="s">
        <v>146</v>
      </c>
      <c r="C186" s="306">
        <f>'[9]Sch C'!D204</f>
        <v>1005288</v>
      </c>
      <c r="D186" s="27"/>
      <c r="E186" s="27"/>
      <c r="F186" s="27"/>
      <c r="G186" s="27"/>
      <c r="J186" s="133"/>
      <c r="K186" s="133"/>
      <c r="M186" s="231"/>
      <c r="N186" s="237"/>
    </row>
    <row r="187" spans="1:16" s="41" customFormat="1" ht="13.5" thickTop="1">
      <c r="A187" s="40"/>
      <c r="B187" s="113" t="s">
        <v>180</v>
      </c>
      <c r="C187" s="267">
        <f>C183-C186</f>
        <v>0</v>
      </c>
      <c r="D187"/>
      <c r="E187" s="27"/>
      <c r="F187" s="27"/>
      <c r="G187" s="27"/>
      <c r="J187" s="133"/>
      <c r="K187" s="133"/>
    </row>
    <row r="188" spans="1:16" s="41" customFormat="1">
      <c r="A188" s="40"/>
      <c r="B188" s="217"/>
      <c r="C188" s="282"/>
      <c r="D188" s="282"/>
      <c r="E188" s="35"/>
      <c r="F188" s="35"/>
      <c r="G188" s="35"/>
      <c r="H188" s="172"/>
      <c r="J188" s="133"/>
      <c r="K188" s="133"/>
    </row>
    <row r="189" spans="1:16" s="41" customFormat="1">
      <c r="A189" s="40"/>
      <c r="B189" s="215"/>
      <c r="C189" s="27"/>
      <c r="D189" s="27"/>
      <c r="E189" s="27"/>
      <c r="F189" s="27"/>
      <c r="G189" s="27"/>
      <c r="J189" s="133"/>
      <c r="K189" s="133"/>
    </row>
    <row r="190" spans="1:16" s="41" customFormat="1">
      <c r="A190" s="40"/>
      <c r="B190" s="215" t="s">
        <v>247</v>
      </c>
      <c r="C190" s="267">
        <f>C17-C183</f>
        <v>10654</v>
      </c>
      <c r="D190" s="267">
        <f>D17-D183</f>
        <v>-2799</v>
      </c>
      <c r="E190" s="253">
        <f>E17-E183</f>
        <v>7855</v>
      </c>
      <c r="F190" s="174">
        <f>F17-F183</f>
        <v>66921</v>
      </c>
      <c r="G190" s="174">
        <f>G17-G183</f>
        <v>74776</v>
      </c>
      <c r="J190" s="133"/>
      <c r="K190" s="133"/>
      <c r="M190" s="231">
        <f>IFERROR(G190/G$198,0)</f>
        <v>12.896860986547086</v>
      </c>
      <c r="N190" s="237">
        <f>SUMMARY!M190</f>
        <v>14.272084985398237</v>
      </c>
    </row>
    <row r="191" spans="1:16" s="41" customFormat="1">
      <c r="A191" s="40"/>
      <c r="B191" s="215"/>
      <c r="C191" s="27"/>
      <c r="D191" s="27"/>
      <c r="E191" s="27"/>
      <c r="F191" s="27"/>
      <c r="G191" s="27"/>
      <c r="J191" s="133"/>
      <c r="K191" s="133"/>
    </row>
    <row r="192" spans="1:16" s="41" customFormat="1">
      <c r="A192" s="40"/>
      <c r="B192" s="215"/>
      <c r="C192" s="27"/>
      <c r="D192" s="27"/>
      <c r="E192" s="27"/>
      <c r="F192" s="27"/>
      <c r="G192" s="27"/>
      <c r="J192" s="133"/>
      <c r="K192" s="133"/>
    </row>
    <row r="193" spans="1:11">
      <c r="A193" s="40"/>
      <c r="B193" s="171" t="s">
        <v>159</v>
      </c>
      <c r="C193" s="27"/>
      <c r="D193" s="27"/>
      <c r="E193" s="27"/>
      <c r="F193" s="27"/>
      <c r="G193" s="27"/>
      <c r="H193" s="172"/>
      <c r="I193" s="41"/>
      <c r="J193" s="133"/>
      <c r="K193" s="133"/>
    </row>
    <row r="194" spans="1:11">
      <c r="A194" s="40"/>
      <c r="B194" s="113" t="s">
        <v>248</v>
      </c>
      <c r="C194" s="274">
        <f>'[9]Sch D'!C9</f>
        <v>5798</v>
      </c>
      <c r="D194" s="284"/>
      <c r="E194" s="258">
        <f>C194+D194</f>
        <v>5798</v>
      </c>
      <c r="F194" s="218"/>
      <c r="G194" s="219">
        <f>E194+F194</f>
        <v>5798</v>
      </c>
      <c r="H194" s="175">
        <f>IF(ISERROR(G194/$G$198),"",(G194/$G$198))</f>
        <v>1</v>
      </c>
      <c r="I194" s="41"/>
      <c r="J194" s="133"/>
      <c r="K194" s="133"/>
    </row>
    <row r="195" spans="1:11">
      <c r="A195" s="40"/>
      <c r="B195" s="113" t="s">
        <v>249</v>
      </c>
      <c r="C195" s="274">
        <f>'[9]Sch D'!D9</f>
        <v>0</v>
      </c>
      <c r="D195" s="284"/>
      <c r="E195" s="221">
        <f>C195+D195</f>
        <v>0</v>
      </c>
      <c r="F195" s="220"/>
      <c r="G195" s="221">
        <f>E195+F195</f>
        <v>0</v>
      </c>
      <c r="H195" s="175">
        <f>IF(ISERROR(G195/$G$198),"",(G195/$G$198))</f>
        <v>0</v>
      </c>
      <c r="I195" s="41"/>
      <c r="J195" s="133"/>
      <c r="K195" s="133"/>
    </row>
    <row r="196" spans="1:11">
      <c r="A196" s="40"/>
      <c r="B196" s="113" t="s">
        <v>87</v>
      </c>
      <c r="C196" s="274">
        <f>'[9]Sch D'!E9</f>
        <v>0</v>
      </c>
      <c r="D196" s="284"/>
      <c r="E196" s="221">
        <f>C196+D196</f>
        <v>0</v>
      </c>
      <c r="F196" s="220"/>
      <c r="G196" s="221">
        <f>E196+F196</f>
        <v>0</v>
      </c>
      <c r="H196" s="175">
        <f>IF(ISERROR(G196/$G$198),"",(G196/$G$198))</f>
        <v>0</v>
      </c>
      <c r="I196" s="41"/>
      <c r="J196" s="133"/>
      <c r="K196" s="133"/>
    </row>
    <row r="197" spans="1:11">
      <c r="A197" s="40"/>
      <c r="B197" s="113" t="s">
        <v>342</v>
      </c>
      <c r="C197" s="274">
        <f>'[9]Sch D'!F9</f>
        <v>0</v>
      </c>
      <c r="D197" s="284"/>
      <c r="E197" s="221">
        <f>C197+D197</f>
        <v>0</v>
      </c>
      <c r="F197" s="220"/>
      <c r="G197" s="221">
        <f>E197+F197</f>
        <v>0</v>
      </c>
      <c r="H197" s="175">
        <f>IF(ISERROR(G197/$G$198),"",(G197/$G$198))</f>
        <v>0</v>
      </c>
      <c r="I197" s="41"/>
      <c r="J197" s="133"/>
      <c r="K197" s="133"/>
    </row>
    <row r="198" spans="1:11">
      <c r="A198" s="40"/>
      <c r="B198" s="222" t="s">
        <v>89</v>
      </c>
      <c r="C198" s="274">
        <f>SUM(C194:C197)</f>
        <v>5798</v>
      </c>
      <c r="D198" s="284"/>
      <c r="E198" s="259">
        <f>SUM(E194:E197)</f>
        <v>5798</v>
      </c>
      <c r="F198" s="223">
        <f>SUM(F194:F197)</f>
        <v>0</v>
      </c>
      <c r="G198" s="223">
        <f>SUM(G194:G197)</f>
        <v>5798</v>
      </c>
      <c r="H198" s="175">
        <f>IF(ISERROR(G198/$G$198),"",(G198/$G$198))</f>
        <v>1</v>
      </c>
      <c r="I198" s="41"/>
      <c r="J198" s="133"/>
      <c r="K198" s="133"/>
    </row>
    <row r="199" spans="1:11">
      <c r="A199" s="40"/>
      <c r="B199" s="41"/>
      <c r="C199" s="285"/>
      <c r="D199" s="224"/>
      <c r="E199" s="35"/>
      <c r="F199" s="224"/>
      <c r="G199" s="35"/>
      <c r="H199" s="41"/>
      <c r="I199" s="41"/>
      <c r="J199" s="133"/>
      <c r="K199" s="133"/>
    </row>
    <row r="200" spans="1:11">
      <c r="A200" s="40"/>
      <c r="B200" s="171" t="s">
        <v>160</v>
      </c>
      <c r="C200" s="286"/>
      <c r="D200" s="35"/>
      <c r="E200" s="35"/>
      <c r="F200" s="264"/>
      <c r="G200" s="35"/>
      <c r="H200" s="41"/>
      <c r="I200" s="41"/>
      <c r="J200" s="133"/>
      <c r="K200" s="133"/>
    </row>
    <row r="201" spans="1:11">
      <c r="A201" s="40"/>
      <c r="B201" s="115" t="s">
        <v>250</v>
      </c>
      <c r="C201" s="268">
        <f>'[9]Sch D'!G22</f>
        <v>16</v>
      </c>
      <c r="D201" s="283"/>
      <c r="E201" s="258">
        <f>C201+D201</f>
        <v>16</v>
      </c>
      <c r="F201" s="218"/>
      <c r="G201" s="225">
        <f>E201+F201</f>
        <v>16</v>
      </c>
      <c r="H201" s="272"/>
      <c r="I201" s="41"/>
      <c r="J201" s="133"/>
      <c r="K201" s="133"/>
    </row>
    <row r="202" spans="1:11">
      <c r="A202" s="40"/>
      <c r="B202" s="115" t="s">
        <v>310</v>
      </c>
      <c r="C202" s="268">
        <f>'[9]Sch D'!G24</f>
        <v>16</v>
      </c>
      <c r="D202" s="283"/>
      <c r="E202" s="258">
        <f>C202+D202</f>
        <v>16</v>
      </c>
      <c r="F202" s="220"/>
      <c r="G202" s="225">
        <f>E202+F202</f>
        <v>16</v>
      </c>
      <c r="H202" s="41"/>
      <c r="I202" s="41"/>
      <c r="J202" s="133"/>
      <c r="K202" s="133"/>
    </row>
    <row r="203" spans="1:11">
      <c r="A203" s="40"/>
      <c r="B203" s="115" t="s">
        <v>90</v>
      </c>
      <c r="C203" s="268">
        <f>$C$4-$C$3+1</f>
        <v>365</v>
      </c>
      <c r="D203" s="35"/>
      <c r="E203" s="225">
        <f>C203</f>
        <v>365</v>
      </c>
      <c r="F203" s="295"/>
      <c r="G203" s="225">
        <f>C203</f>
        <v>365</v>
      </c>
      <c r="H203" s="41"/>
      <c r="I203" s="41"/>
      <c r="J203" s="133"/>
      <c r="K203" s="133"/>
    </row>
    <row r="204" spans="1:11">
      <c r="A204" s="40"/>
      <c r="B204" s="115"/>
      <c r="C204" s="286"/>
      <c r="D204" s="35"/>
      <c r="E204" s="35"/>
      <c r="F204" s="35"/>
      <c r="G204" s="35"/>
      <c r="H204" s="41"/>
      <c r="I204" s="41"/>
      <c r="J204" s="133"/>
      <c r="K204" s="133"/>
    </row>
    <row r="205" spans="1:11" ht="39">
      <c r="A205" s="40"/>
      <c r="B205" s="226" t="s">
        <v>329</v>
      </c>
      <c r="C205" s="274">
        <f>'[9]Sch D'!G28</f>
        <v>5840</v>
      </c>
      <c r="D205" s="275"/>
      <c r="E205" s="254">
        <f>E201*E203</f>
        <v>5840</v>
      </c>
      <c r="F205" s="254">
        <f>G201*F203</f>
        <v>0</v>
      </c>
      <c r="G205" s="218">
        <f>G201*G203</f>
        <v>5840</v>
      </c>
      <c r="H205" s="41"/>
      <c r="I205" s="41"/>
      <c r="J205" s="133"/>
      <c r="K205" s="133"/>
    </row>
    <row r="206" spans="1:11" ht="39">
      <c r="A206" s="40"/>
      <c r="B206" s="226" t="s">
        <v>343</v>
      </c>
      <c r="C206" s="269">
        <f>'[9]Sch D'!G30</f>
        <v>0.99280821917808215</v>
      </c>
      <c r="D206" s="35"/>
      <c r="E206" s="260">
        <f>IFERROR(E198/E205,"0")</f>
        <v>0.99280821917808215</v>
      </c>
      <c r="F206" s="293" t="str">
        <f>IFERROR(F198/F205,"")</f>
        <v/>
      </c>
      <c r="G206" s="227">
        <f>G198/G205</f>
        <v>0.99280821917808215</v>
      </c>
      <c r="H206" s="41"/>
      <c r="I206" s="41"/>
      <c r="J206" s="133"/>
      <c r="K206" s="133"/>
    </row>
    <row r="207" spans="1:11" ht="39">
      <c r="A207" s="40"/>
      <c r="B207" s="226" t="s">
        <v>344</v>
      </c>
      <c r="C207" s="269">
        <f>'[9]Sch D'!G32</f>
        <v>0.99280821917808215</v>
      </c>
      <c r="D207" s="35"/>
      <c r="E207" s="260">
        <f>IFERROR((E194+E195)/E205,"0")</f>
        <v>0.99280821917808215</v>
      </c>
      <c r="F207" s="293" t="str">
        <f>IFERROR(((F194+F195)/F205),"")</f>
        <v/>
      </c>
      <c r="G207" s="227">
        <f>(G194+G195)/G205</f>
        <v>0.99280821917808215</v>
      </c>
      <c r="H207" s="41"/>
      <c r="I207" s="41"/>
      <c r="J207" s="133"/>
      <c r="K207" s="133"/>
    </row>
    <row r="208" spans="1:11" ht="39">
      <c r="A208" s="40"/>
      <c r="B208" s="226" t="s">
        <v>330</v>
      </c>
      <c r="C208" s="269">
        <f>'[9]Sch D'!G34</f>
        <v>1</v>
      </c>
      <c r="D208" s="35"/>
      <c r="E208" s="260">
        <f>IFERROR(E207/E206,"0")</f>
        <v>1</v>
      </c>
      <c r="F208" s="293" t="str">
        <f>IFERROR(F207/F206,"")</f>
        <v/>
      </c>
      <c r="G208" s="227">
        <f>G207/G206</f>
        <v>1</v>
      </c>
      <c r="H208" s="41"/>
      <c r="I208" s="41"/>
      <c r="J208" s="133"/>
      <c r="K208" s="133"/>
    </row>
    <row r="209" spans="1:11">
      <c r="A209" s="40"/>
      <c r="C209" s="27"/>
      <c r="D209" s="27"/>
      <c r="E209" s="27"/>
      <c r="F209" s="27"/>
      <c r="G209" s="27"/>
      <c r="H209" s="172"/>
      <c r="I209" s="41"/>
      <c r="J209" s="133"/>
      <c r="K209" s="133"/>
    </row>
    <row r="210" spans="1:11">
      <c r="B210" s="50" t="s">
        <v>345</v>
      </c>
      <c r="F210" s="49" t="s">
        <v>305</v>
      </c>
      <c r="G210" s="228"/>
    </row>
    <row r="211" spans="1:11">
      <c r="F211" s="49" t="s">
        <v>306</v>
      </c>
      <c r="G211" s="228"/>
    </row>
    <row r="212" spans="1:11">
      <c r="B212" s="277" t="s">
        <v>371</v>
      </c>
      <c r="F212" s="49" t="s">
        <v>307</v>
      </c>
      <c r="G212" s="228"/>
    </row>
    <row r="213" spans="1:11">
      <c r="B213" s="277" t="s">
        <v>372</v>
      </c>
      <c r="F213" s="49" t="s">
        <v>308</v>
      </c>
      <c r="G213" s="228"/>
    </row>
    <row r="214" spans="1:11">
      <c r="B214" s="277" t="s">
        <v>373</v>
      </c>
    </row>
    <row r="215" spans="1:11">
      <c r="B215" s="277"/>
    </row>
  </sheetData>
  <conditionalFormatting sqref="D2">
    <cfRule type="cellIs" dxfId="23" priority="4" stopIfTrue="1" operator="equal">
      <formula>0</formula>
    </cfRule>
  </conditionalFormatting>
  <conditionalFormatting sqref="D2">
    <cfRule type="cellIs" dxfId="22" priority="3" stopIfTrue="1" operator="equal">
      <formula>0</formula>
    </cfRule>
  </conditionalFormatting>
  <conditionalFormatting sqref="C2">
    <cfRule type="cellIs" dxfId="21" priority="2" stopIfTrue="1" operator="equal">
      <formula>0</formula>
    </cfRule>
  </conditionalFormatting>
  <conditionalFormatting sqref="C2">
    <cfRule type="cellIs" dxfId="20" priority="1" stopIfTrue="1" operator="equal">
      <formula>0</formula>
    </cfRule>
  </conditionalFormatting>
  <pageMargins left="0.75" right="0.75" top="1" bottom="1" header="0.5" footer="0.5"/>
  <pageSetup scale="3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35</vt:i4>
      </vt:variant>
    </vt:vector>
  </HeadingPairs>
  <TitlesOfParts>
    <vt:vector size="54" baseType="lpstr">
      <vt:lpstr>BUNGALOW</vt:lpstr>
      <vt:lpstr>EASTSIDE</vt:lpstr>
      <vt:lpstr>HIDDENHOLLOW</vt:lpstr>
      <vt:lpstr>HILLCREST</vt:lpstr>
      <vt:lpstr>IRON COUNTY</vt:lpstr>
      <vt:lpstr>LINDON</vt:lpstr>
      <vt:lpstr>MEDALLIONMANOR(Provo)</vt:lpstr>
      <vt:lpstr>MEDALLION SUP LVNG-LEHI</vt:lpstr>
      <vt:lpstr>MEDALLION SUP LVNG-PAYSON</vt:lpstr>
      <vt:lpstr>MEDALLION SUP LVNG-SPRINGVILLE</vt:lpstr>
      <vt:lpstr>MESAVISTA</vt:lpstr>
      <vt:lpstr>NORTHSIDE</vt:lpstr>
      <vt:lpstr>PROVO</vt:lpstr>
      <vt:lpstr>SYRACUSE S.L.</vt:lpstr>
      <vt:lpstr>TOPHAMS</vt:lpstr>
      <vt:lpstr>WESTJORDAN</vt:lpstr>
      <vt:lpstr>WESTSIDE</vt:lpstr>
      <vt:lpstr>WIDEHORIZONS En</vt:lpstr>
      <vt:lpstr>SUMMARY</vt:lpstr>
      <vt:lpstr>EASTSIDE!Print_Area</vt:lpstr>
      <vt:lpstr>HIDDENHOLLOW!Print_Area</vt:lpstr>
      <vt:lpstr>HILLCREST!Print_Area</vt:lpstr>
      <vt:lpstr>'IRON COUNTY'!Print_Area</vt:lpstr>
      <vt:lpstr>LINDON!Print_Area</vt:lpstr>
      <vt:lpstr>'MEDALLION SUP LVNG-LEHI'!Print_Area</vt:lpstr>
      <vt:lpstr>'MEDALLION SUP LVNG-PAYSON'!Print_Area</vt:lpstr>
      <vt:lpstr>'MEDALLION SUP LVNG-SPRINGVILLE'!Print_Area</vt:lpstr>
      <vt:lpstr>'MEDALLIONMANOR(Provo)'!Print_Area</vt:lpstr>
      <vt:lpstr>MESAVISTA!Print_Area</vt:lpstr>
      <vt:lpstr>NORTHSIDE!Print_Area</vt:lpstr>
      <vt:lpstr>PROVO!Print_Area</vt:lpstr>
      <vt:lpstr>SUMMARY!Print_Area</vt:lpstr>
      <vt:lpstr>'SYRACUSE S.L.'!Print_Area</vt:lpstr>
      <vt:lpstr>TOPHAMS!Print_Area</vt:lpstr>
      <vt:lpstr>WESTJORDAN!Print_Area</vt:lpstr>
      <vt:lpstr>WESTSIDE!Print_Area</vt:lpstr>
      <vt:lpstr>BUNGALOW!Print_Titles</vt:lpstr>
      <vt:lpstr>EASTSIDE!Print_Titles</vt:lpstr>
      <vt:lpstr>HIDDENHOLLOW!Print_Titles</vt:lpstr>
      <vt:lpstr>HILLCREST!Print_Titles</vt:lpstr>
      <vt:lpstr>'IRON COUNTY'!Print_Titles</vt:lpstr>
      <vt:lpstr>LINDON!Print_Titles</vt:lpstr>
      <vt:lpstr>'MEDALLION SUP LVNG-LEHI'!Print_Titles</vt:lpstr>
      <vt:lpstr>'MEDALLION SUP LVNG-PAYSON'!Print_Titles</vt:lpstr>
      <vt:lpstr>'MEDALLION SUP LVNG-SPRINGVILLE'!Print_Titles</vt:lpstr>
      <vt:lpstr>'MEDALLIONMANOR(Provo)'!Print_Titles</vt:lpstr>
      <vt:lpstr>MESAVISTA!Print_Titles</vt:lpstr>
      <vt:lpstr>NORTHSIDE!Print_Titles</vt:lpstr>
      <vt:lpstr>PROVO!Print_Titles</vt:lpstr>
      <vt:lpstr>SUMMARY!Print_Titles</vt:lpstr>
      <vt:lpstr>'SYRACUSE S.L.'!Print_Titles</vt:lpstr>
      <vt:lpstr>TOPHAMS!Print_Titles</vt:lpstr>
      <vt:lpstr>WESTJORDAN!Print_Titles</vt:lpstr>
      <vt:lpstr>WESTSIDE!Print_Titles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Price</dc:creator>
  <cp:lastModifiedBy>Cody Simonsen</cp:lastModifiedBy>
  <cp:lastPrinted>2015-12-01T15:59:50Z</cp:lastPrinted>
  <dcterms:created xsi:type="dcterms:W3CDTF">1998-10-01T19:47:59Z</dcterms:created>
  <dcterms:modified xsi:type="dcterms:W3CDTF">2020-07-01T16:10:30Z</dcterms:modified>
</cp:coreProperties>
</file>