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9C59D519-A61C-4D8B-8F04-61D6A4301D38}" xr6:coauthVersionLast="36" xr6:coauthVersionMax="36" xr10:uidLastSave="{00000000-0000-0000-0000-000000000000}"/>
  <bookViews>
    <workbookView xWindow="0" yWindow="0" windowWidth="14380" windowHeight="4070" tabRatio="797" firstSheet="9" activeTab="17" xr2:uid="{00000000-000D-0000-FFFF-FFFF00000000}"/>
  </bookViews>
  <sheets>
    <sheet name="BUNGALOW" sheetId="21" r:id="rId1"/>
    <sheet name="EASTSIDE" sheetId="19" r:id="rId2"/>
    <sheet name="HIDDENHOLLOW" sheetId="20" r:id="rId3"/>
    <sheet name="HILLCREST" sheetId="5" r:id="rId4"/>
    <sheet name="LINDON" sheetId="22" r:id="rId5"/>
    <sheet name="MEDALLIONMANOR(Provo)" sheetId="6" r:id="rId6"/>
    <sheet name="MEDALLION SUP LVNG-LEHI" sheetId="27" r:id="rId7"/>
    <sheet name="MEDALLION SUP LVNG-PAYSON" sheetId="35" r:id="rId8"/>
    <sheet name="MEDALLION SUP LVNG-SPRINGVILLE" sheetId="36" r:id="rId9"/>
    <sheet name="MESAVISTA" sheetId="7" r:id="rId10"/>
    <sheet name="NORTHSIDE" sheetId="23" r:id="rId11"/>
    <sheet name="PROVO" sheetId="24" r:id="rId12"/>
    <sheet name="SYRACUSE S.L." sheetId="38" r:id="rId13"/>
    <sheet name="TOPHAMS" sheetId="10" r:id="rId14"/>
    <sheet name="WESTJORDAN" sheetId="11" r:id="rId15"/>
    <sheet name="WESTSIDE" sheetId="25" r:id="rId16"/>
    <sheet name="WIDEHORIZONS &amp; WH En" sheetId="13" r:id="rId17"/>
    <sheet name="SUMMARY" sheetId="1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EASTSIDE!$B$1:$L$205</definedName>
    <definedName name="_xlnm.Print_Area" localSheetId="2">HIDDENHOLLOW!$B$1:$L$205</definedName>
    <definedName name="_xlnm.Print_Area" localSheetId="3">HILLCREST!$B$1:$L$205</definedName>
    <definedName name="_xlnm.Print_Area" localSheetId="4">LINDON!$B$1:$L$207</definedName>
    <definedName name="_xlnm.Print_Area" localSheetId="6">'MEDALLION SUP LVNG-LEHI'!$B$1:$L$205</definedName>
    <definedName name="_xlnm.Print_Area" localSheetId="7">'MEDALLION SUP LVNG-PAYSON'!$B$1:$L$205</definedName>
    <definedName name="_xlnm.Print_Area" localSheetId="8">'MEDALLION SUP LVNG-SPRINGVILLE'!$B$1:$L$205</definedName>
    <definedName name="_xlnm.Print_Area" localSheetId="5">'MEDALLIONMANOR(Provo)'!$B$1:$L$205</definedName>
    <definedName name="_xlnm.Print_Area" localSheetId="9">MESAVISTA!$B$1:$L$205</definedName>
    <definedName name="_xlnm.Print_Area" localSheetId="10">NORTHSIDE!$B$1:$L$205</definedName>
    <definedName name="_xlnm.Print_Area" localSheetId="11">PROVO!$B$1:$L$205</definedName>
    <definedName name="_xlnm.Print_Area" localSheetId="17">SUMMARY!$A$1:$N$208</definedName>
    <definedName name="_xlnm.Print_Area" localSheetId="12">'SYRACUSE S.L.'!$B$1:$L$205</definedName>
    <definedName name="_xlnm.Print_Area" localSheetId="13">TOPHAMS!$B$1:$L$205</definedName>
    <definedName name="_xlnm.Print_Area" localSheetId="14">WESTJORDAN!$B$1:$L$205</definedName>
    <definedName name="_xlnm.Print_Area" localSheetId="15">WESTSIDE!$B$1:$L$205</definedName>
    <definedName name="_xlnm.Print_Area" localSheetId="16">'WIDEHORIZONS &amp; WH En'!#REF!</definedName>
    <definedName name="_xlnm.Print_Titles" localSheetId="0">BUNGALOW!$1:$9</definedName>
    <definedName name="_xlnm.Print_Titles" localSheetId="1">EASTSIDE!$1:$9</definedName>
    <definedName name="_xlnm.Print_Titles" localSheetId="2">HIDDENHOLLOW!$1:$9</definedName>
    <definedName name="_xlnm.Print_Titles" localSheetId="3">HILLCREST!$1:$9</definedName>
    <definedName name="_xlnm.Print_Titles" localSheetId="4">LINDON!$1:$9</definedName>
    <definedName name="_xlnm.Print_Titles" localSheetId="6">'MEDALLION SUP LVNG-LEHI'!$1:$9</definedName>
    <definedName name="_xlnm.Print_Titles" localSheetId="7">'MEDALLION SUP LVNG-PAYSON'!$1:$9</definedName>
    <definedName name="_xlnm.Print_Titles" localSheetId="8">'MEDALLION SUP LVNG-SPRINGVILLE'!$1:$9</definedName>
    <definedName name="_xlnm.Print_Titles" localSheetId="5">'MEDALLIONMANOR(Provo)'!$1:$9</definedName>
    <definedName name="_xlnm.Print_Titles" localSheetId="9">MESAVISTA!$1:$9</definedName>
    <definedName name="_xlnm.Print_Titles" localSheetId="10">NORTHSIDE!$1:$9</definedName>
    <definedName name="_xlnm.Print_Titles" localSheetId="11">PROVO!$1:$9</definedName>
    <definedName name="_xlnm.Print_Titles" localSheetId="17">SUMMARY!$1:$8</definedName>
    <definedName name="_xlnm.Print_Titles" localSheetId="12">'SYRACUSE S.L.'!$1:$9</definedName>
    <definedName name="_xlnm.Print_Titles" localSheetId="13">TOPHAMS!$1:$9</definedName>
    <definedName name="_xlnm.Print_Titles" localSheetId="14">WESTJORDAN!$1:$9</definedName>
    <definedName name="_xlnm.Print_Titles" localSheetId="15">WESTSIDE!$1:$9</definedName>
    <definedName name="_xlnm.Print_Titles" localSheetId="16">'WIDEHORIZONS &amp; WH En'!#REF!</definedName>
  </definedNames>
  <calcPr calcId="191029"/>
</workbook>
</file>

<file path=xl/calcChain.xml><?xml version="1.0" encoding="utf-8"?>
<calcChain xmlns="http://schemas.openxmlformats.org/spreadsheetml/2006/main">
  <c r="F70" i="38" l="1"/>
  <c r="F67" i="38"/>
  <c r="F61" i="38"/>
  <c r="F12" i="6" l="1"/>
  <c r="F85" i="6" l="1"/>
  <c r="F61" i="7" l="1"/>
  <c r="F31" i="6" l="1"/>
  <c r="F72" i="6"/>
  <c r="F163" i="13" l="1"/>
  <c r="F146" i="13"/>
  <c r="F98" i="13"/>
  <c r="D71" i="27" l="1"/>
  <c r="C208" i="38" l="1"/>
  <c r="C207" i="38"/>
  <c r="C206" i="38"/>
  <c r="C205" i="38"/>
  <c r="C203" i="38"/>
  <c r="C202" i="38"/>
  <c r="C201" i="38"/>
  <c r="C197" i="38"/>
  <c r="C196" i="38"/>
  <c r="C195" i="38"/>
  <c r="C194" i="38"/>
  <c r="C186" i="38"/>
  <c r="D180" i="38"/>
  <c r="C180" i="38"/>
  <c r="D179" i="38"/>
  <c r="C179" i="38"/>
  <c r="D178" i="38"/>
  <c r="C178" i="38"/>
  <c r="D177" i="38"/>
  <c r="C177" i="38"/>
  <c r="D176" i="38"/>
  <c r="C176" i="38"/>
  <c r="D175" i="38"/>
  <c r="C175" i="38"/>
  <c r="D174" i="38"/>
  <c r="C174" i="38"/>
  <c r="D173" i="38"/>
  <c r="C173" i="38"/>
  <c r="D172" i="38"/>
  <c r="C172" i="38"/>
  <c r="D171" i="38"/>
  <c r="C171" i="38"/>
  <c r="D170" i="38"/>
  <c r="C170" i="38"/>
  <c r="D169" i="38"/>
  <c r="C169" i="38"/>
  <c r="D168" i="38"/>
  <c r="C168" i="38"/>
  <c r="D167" i="38"/>
  <c r="C167" i="38"/>
  <c r="D163" i="38"/>
  <c r="C163" i="38"/>
  <c r="D162" i="38"/>
  <c r="C162" i="38"/>
  <c r="D161" i="38"/>
  <c r="C161" i="38"/>
  <c r="D160" i="38"/>
  <c r="C160" i="38"/>
  <c r="D159" i="38"/>
  <c r="C159" i="38"/>
  <c r="D158" i="38"/>
  <c r="C158" i="38"/>
  <c r="D157" i="38"/>
  <c r="C157" i="38"/>
  <c r="D156" i="38"/>
  <c r="C156" i="38"/>
  <c r="D155" i="38"/>
  <c r="C155" i="38"/>
  <c r="D154" i="38"/>
  <c r="C154" i="38"/>
  <c r="D153" i="38"/>
  <c r="C153" i="38"/>
  <c r="D152" i="38"/>
  <c r="C152" i="38"/>
  <c r="D151" i="38"/>
  <c r="C151" i="38"/>
  <c r="D150" i="38"/>
  <c r="C150" i="38"/>
  <c r="D146" i="38"/>
  <c r="C146" i="38"/>
  <c r="D145" i="38"/>
  <c r="C145" i="38"/>
  <c r="D144" i="38"/>
  <c r="C144" i="38"/>
  <c r="D143" i="38"/>
  <c r="C143" i="38"/>
  <c r="D142" i="38"/>
  <c r="C142" i="38"/>
  <c r="D138" i="38"/>
  <c r="C138" i="38"/>
  <c r="D137" i="38"/>
  <c r="C137" i="38"/>
  <c r="D136" i="38"/>
  <c r="C136" i="38"/>
  <c r="D135" i="38"/>
  <c r="C135" i="38"/>
  <c r="D134" i="38"/>
  <c r="C134" i="38"/>
  <c r="D133" i="38"/>
  <c r="C133" i="38"/>
  <c r="D131" i="38"/>
  <c r="C131" i="38"/>
  <c r="D130" i="38"/>
  <c r="C130" i="38"/>
  <c r="D129" i="38"/>
  <c r="C129" i="38"/>
  <c r="D128" i="38"/>
  <c r="C128" i="38"/>
  <c r="D127" i="38"/>
  <c r="C127" i="38"/>
  <c r="D126" i="38"/>
  <c r="C126" i="38"/>
  <c r="D125" i="38"/>
  <c r="C125" i="38"/>
  <c r="D124" i="38"/>
  <c r="C124" i="38"/>
  <c r="D123" i="38"/>
  <c r="C123" i="38"/>
  <c r="D122" i="38"/>
  <c r="C122" i="38"/>
  <c r="D121" i="38"/>
  <c r="C121" i="38"/>
  <c r="D117" i="38"/>
  <c r="C117" i="38"/>
  <c r="D116" i="38"/>
  <c r="C116" i="38"/>
  <c r="D115" i="38"/>
  <c r="C115" i="38"/>
  <c r="D114" i="38"/>
  <c r="C114" i="38"/>
  <c r="D113" i="38"/>
  <c r="C113" i="38"/>
  <c r="D109" i="38"/>
  <c r="C109" i="38"/>
  <c r="D108" i="38"/>
  <c r="C108" i="38"/>
  <c r="D107" i="38"/>
  <c r="C107" i="38"/>
  <c r="D106" i="38"/>
  <c r="C106" i="38"/>
  <c r="D105" i="38"/>
  <c r="C105" i="38"/>
  <c r="D104" i="38"/>
  <c r="C104" i="38"/>
  <c r="D100" i="38"/>
  <c r="C100" i="38"/>
  <c r="D99" i="38"/>
  <c r="C99" i="38"/>
  <c r="D98" i="38"/>
  <c r="C98" i="38"/>
  <c r="D97" i="38"/>
  <c r="C97" i="38"/>
  <c r="D96" i="38"/>
  <c r="C96" i="38"/>
  <c r="D95" i="38"/>
  <c r="C95" i="38"/>
  <c r="D91" i="38"/>
  <c r="C91" i="38"/>
  <c r="D90" i="38"/>
  <c r="C90" i="38"/>
  <c r="D89" i="38"/>
  <c r="C89" i="38"/>
  <c r="D88" i="38"/>
  <c r="C88" i="38"/>
  <c r="D87" i="38"/>
  <c r="C87" i="38"/>
  <c r="D86" i="38"/>
  <c r="C86" i="38"/>
  <c r="D85" i="38"/>
  <c r="C85" i="38"/>
  <c r="D84" i="38"/>
  <c r="C84" i="38"/>
  <c r="D83" i="38"/>
  <c r="C83" i="38"/>
  <c r="D82" i="38"/>
  <c r="C82" i="38"/>
  <c r="D81" i="38"/>
  <c r="C81" i="38"/>
  <c r="D80" i="38"/>
  <c r="C80" i="38"/>
  <c r="D76" i="38"/>
  <c r="C76" i="38"/>
  <c r="D75" i="38"/>
  <c r="C75" i="38"/>
  <c r="D74" i="38"/>
  <c r="C74" i="38"/>
  <c r="D73" i="38"/>
  <c r="C73" i="38"/>
  <c r="D72" i="38"/>
  <c r="C72" i="38"/>
  <c r="D71" i="38"/>
  <c r="C71" i="38"/>
  <c r="D70" i="38"/>
  <c r="C70" i="38"/>
  <c r="D69" i="38"/>
  <c r="C69" i="38"/>
  <c r="D68" i="38"/>
  <c r="C68" i="38"/>
  <c r="D67" i="38"/>
  <c r="C67" i="38"/>
  <c r="D66" i="38"/>
  <c r="C66" i="38"/>
  <c r="D65" i="38"/>
  <c r="C65" i="38"/>
  <c r="D64" i="38"/>
  <c r="C64" i="38"/>
  <c r="D63" i="38"/>
  <c r="C63" i="38"/>
  <c r="D62" i="38"/>
  <c r="C62" i="38"/>
  <c r="D61" i="38"/>
  <c r="C61" i="38"/>
  <c r="D60" i="38"/>
  <c r="C60" i="38"/>
  <c r="D56" i="38"/>
  <c r="C56" i="38"/>
  <c r="D55" i="38"/>
  <c r="C55" i="38"/>
  <c r="D54" i="38"/>
  <c r="C54" i="38"/>
  <c r="D53" i="38"/>
  <c r="C53" i="38"/>
  <c r="D52" i="38"/>
  <c r="C52" i="38"/>
  <c r="D51" i="38"/>
  <c r="C51" i="38"/>
  <c r="D50" i="38"/>
  <c r="C50" i="38"/>
  <c r="D49" i="38"/>
  <c r="C49" i="38"/>
  <c r="D48" i="38"/>
  <c r="C48" i="38"/>
  <c r="D47" i="38"/>
  <c r="C47" i="38"/>
  <c r="D46" i="38"/>
  <c r="C46" i="38"/>
  <c r="D45" i="38"/>
  <c r="C45" i="38"/>
  <c r="D44" i="38"/>
  <c r="C44" i="38"/>
  <c r="D43" i="38"/>
  <c r="C43" i="38"/>
  <c r="D42" i="38"/>
  <c r="C42" i="38"/>
  <c r="D41" i="38"/>
  <c r="C41" i="38"/>
  <c r="D40" i="38"/>
  <c r="C40" i="38"/>
  <c r="D39" i="38"/>
  <c r="C39" i="38"/>
  <c r="D38" i="38"/>
  <c r="C38" i="38"/>
  <c r="D37" i="38"/>
  <c r="C37" i="38"/>
  <c r="D36" i="38"/>
  <c r="C36" i="38"/>
  <c r="D35" i="38"/>
  <c r="C35" i="38"/>
  <c r="D34" i="38"/>
  <c r="C34" i="38"/>
  <c r="D33" i="38"/>
  <c r="C33" i="38"/>
  <c r="D32" i="38"/>
  <c r="C32" i="38"/>
  <c r="D31" i="38"/>
  <c r="C31" i="38"/>
  <c r="D30" i="38"/>
  <c r="C30" i="38"/>
  <c r="D29" i="38"/>
  <c r="C29" i="38"/>
  <c r="D28" i="38"/>
  <c r="C28" i="38"/>
  <c r="D27" i="38"/>
  <c r="C27" i="38"/>
  <c r="D26" i="38"/>
  <c r="C26" i="38"/>
  <c r="D25" i="38"/>
  <c r="C25" i="38"/>
  <c r="D24" i="38"/>
  <c r="C24" i="38"/>
  <c r="D23" i="38"/>
  <c r="C23" i="38"/>
  <c r="D22" i="38"/>
  <c r="C22" i="38"/>
  <c r="D21" i="38"/>
  <c r="C21" i="38"/>
  <c r="D16" i="38"/>
  <c r="C16" i="38"/>
  <c r="D15" i="38"/>
  <c r="C15" i="38"/>
  <c r="D14" i="38"/>
  <c r="C14" i="38"/>
  <c r="D13" i="38"/>
  <c r="C13" i="38"/>
  <c r="D12" i="38"/>
  <c r="C12" i="38"/>
  <c r="C17" i="38" l="1"/>
  <c r="C118" i="38"/>
  <c r="D139" i="38"/>
  <c r="C77" i="38"/>
  <c r="D110" i="38"/>
  <c r="C147" i="38"/>
  <c r="C164" i="38"/>
  <c r="D164" i="38"/>
  <c r="D17" i="38"/>
  <c r="C198" i="38"/>
  <c r="C92" i="38"/>
  <c r="C101" i="38"/>
  <c r="C110" i="38"/>
  <c r="C139" i="38"/>
  <c r="C181" i="38"/>
  <c r="D77" i="38"/>
  <c r="D92" i="38"/>
  <c r="D101" i="38"/>
  <c r="D118" i="38"/>
  <c r="D147" i="38"/>
  <c r="D181" i="38"/>
  <c r="D57" i="38"/>
  <c r="C57" i="38"/>
  <c r="D183" i="38" l="1"/>
  <c r="D190" i="38" s="1"/>
  <c r="C183" i="38"/>
  <c r="C190" i="38" s="1"/>
  <c r="C187" i="38" l="1"/>
  <c r="G213" i="11" l="1"/>
  <c r="G212" i="11"/>
  <c r="G211" i="11"/>
  <c r="G210" i="11"/>
  <c r="K187" i="13" l="1"/>
  <c r="J187" i="13"/>
  <c r="K150" i="13"/>
  <c r="J150" i="13"/>
  <c r="K142" i="13"/>
  <c r="J142" i="13"/>
  <c r="K123" i="13"/>
  <c r="J123" i="13"/>
  <c r="K121" i="13"/>
  <c r="J121" i="13"/>
  <c r="K113" i="13"/>
  <c r="J113" i="13"/>
  <c r="K104" i="13"/>
  <c r="J104" i="13"/>
  <c r="K95" i="13"/>
  <c r="J95" i="13"/>
  <c r="K80" i="13"/>
  <c r="J80" i="13"/>
  <c r="K23" i="13"/>
  <c r="J23" i="13"/>
  <c r="K21" i="13"/>
  <c r="J21" i="13"/>
  <c r="C208" i="13" l="1"/>
  <c r="C207" i="13"/>
  <c r="C206" i="13"/>
  <c r="C205" i="13"/>
  <c r="C203" i="13"/>
  <c r="C202" i="13"/>
  <c r="C201" i="13"/>
  <c r="C197" i="13"/>
  <c r="C196" i="13"/>
  <c r="C195" i="13"/>
  <c r="C194" i="13"/>
  <c r="C186" i="13"/>
  <c r="D180" i="13"/>
  <c r="C180" i="13"/>
  <c r="D179" i="13"/>
  <c r="C179" i="13"/>
  <c r="D178" i="13"/>
  <c r="C178" i="13"/>
  <c r="D177" i="13"/>
  <c r="C177" i="13"/>
  <c r="D176" i="13"/>
  <c r="C176" i="13"/>
  <c r="D175" i="13"/>
  <c r="C175" i="13"/>
  <c r="D174" i="13"/>
  <c r="C174" i="13"/>
  <c r="D173" i="13"/>
  <c r="C173" i="13"/>
  <c r="D172" i="13"/>
  <c r="C172" i="13"/>
  <c r="D171" i="13"/>
  <c r="C171" i="13"/>
  <c r="D170" i="13"/>
  <c r="C170" i="13"/>
  <c r="D169" i="13"/>
  <c r="C169" i="13"/>
  <c r="D168" i="13"/>
  <c r="C168" i="13"/>
  <c r="D167" i="13"/>
  <c r="C167" i="13"/>
  <c r="D163" i="13"/>
  <c r="C163" i="13"/>
  <c r="D162" i="13"/>
  <c r="C162" i="13"/>
  <c r="D161" i="13"/>
  <c r="C161" i="13"/>
  <c r="D160" i="13"/>
  <c r="C160" i="13"/>
  <c r="D159" i="13"/>
  <c r="C159" i="13"/>
  <c r="D158" i="13"/>
  <c r="C158" i="13"/>
  <c r="D157" i="13"/>
  <c r="C157" i="13"/>
  <c r="D156" i="13"/>
  <c r="C156" i="13"/>
  <c r="D155" i="13"/>
  <c r="C155" i="13"/>
  <c r="D154" i="13"/>
  <c r="C154" i="13"/>
  <c r="D153" i="13"/>
  <c r="C153" i="13"/>
  <c r="D152" i="13"/>
  <c r="C152" i="13"/>
  <c r="D151" i="13"/>
  <c r="C151" i="13"/>
  <c r="D150" i="13"/>
  <c r="C150" i="13"/>
  <c r="D146" i="13"/>
  <c r="C146" i="13"/>
  <c r="D145" i="13"/>
  <c r="C145" i="13"/>
  <c r="D144" i="13"/>
  <c r="C144" i="13"/>
  <c r="D143" i="13"/>
  <c r="C143" i="13"/>
  <c r="D142" i="13"/>
  <c r="C142" i="13"/>
  <c r="D138" i="13"/>
  <c r="C138" i="13"/>
  <c r="D137" i="13"/>
  <c r="C137" i="13"/>
  <c r="D136" i="13"/>
  <c r="C136" i="13"/>
  <c r="D135" i="13"/>
  <c r="C135" i="13"/>
  <c r="D134" i="13"/>
  <c r="C134" i="13"/>
  <c r="D133" i="13"/>
  <c r="C133" i="13"/>
  <c r="D131" i="13"/>
  <c r="C131" i="13"/>
  <c r="D130" i="13"/>
  <c r="C130" i="13"/>
  <c r="D129" i="13"/>
  <c r="C129" i="13"/>
  <c r="D128" i="13"/>
  <c r="C128" i="13"/>
  <c r="D127" i="13"/>
  <c r="C127" i="13"/>
  <c r="D126" i="13"/>
  <c r="C126" i="13"/>
  <c r="D125" i="13"/>
  <c r="C125" i="13"/>
  <c r="D124" i="13"/>
  <c r="C124" i="13"/>
  <c r="D123" i="13"/>
  <c r="C123" i="13"/>
  <c r="D122" i="13"/>
  <c r="C122" i="13"/>
  <c r="D121" i="13"/>
  <c r="C121" i="13"/>
  <c r="D117" i="13"/>
  <c r="C117" i="13"/>
  <c r="D116" i="13"/>
  <c r="C116" i="13"/>
  <c r="D115" i="13"/>
  <c r="C115" i="13"/>
  <c r="D114" i="13"/>
  <c r="C114" i="13"/>
  <c r="D113" i="13"/>
  <c r="C113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1" i="13"/>
  <c r="C91" i="13"/>
  <c r="D90" i="13"/>
  <c r="C90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80" i="13"/>
  <c r="C80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6" i="13"/>
  <c r="C56" i="13"/>
  <c r="D55" i="13"/>
  <c r="C55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16" i="13"/>
  <c r="C16" i="13"/>
  <c r="D15" i="13"/>
  <c r="C15" i="13"/>
  <c r="D14" i="13"/>
  <c r="C14" i="13"/>
  <c r="D13" i="13"/>
  <c r="C13" i="13"/>
  <c r="D12" i="13"/>
  <c r="C12" i="13"/>
  <c r="C147" i="13" l="1"/>
  <c r="D17" i="13"/>
  <c r="D164" i="13"/>
  <c r="C92" i="13"/>
  <c r="C101" i="13"/>
  <c r="C118" i="13"/>
  <c r="C164" i="13"/>
  <c r="D147" i="13"/>
  <c r="C198" i="13"/>
  <c r="C110" i="13"/>
  <c r="D139" i="13"/>
  <c r="D181" i="13"/>
  <c r="D110" i="13"/>
  <c r="C17" i="13"/>
  <c r="C77" i="13"/>
  <c r="D77" i="13"/>
  <c r="D92" i="13"/>
  <c r="D101" i="13"/>
  <c r="D118" i="13"/>
  <c r="C139" i="13"/>
  <c r="C181" i="13"/>
  <c r="C57" i="13"/>
  <c r="D57" i="13"/>
  <c r="C183" i="13" l="1"/>
  <c r="C187" i="13" s="1"/>
  <c r="D183" i="13"/>
  <c r="D190" i="13" s="1"/>
  <c r="C190" i="13" l="1"/>
  <c r="C208" i="25"/>
  <c r="C207" i="25"/>
  <c r="C206" i="25"/>
  <c r="C205" i="25"/>
  <c r="C203" i="25"/>
  <c r="C202" i="25"/>
  <c r="C201" i="25"/>
  <c r="C197" i="25"/>
  <c r="C196" i="25"/>
  <c r="C195" i="25"/>
  <c r="C194" i="25"/>
  <c r="C186" i="25"/>
  <c r="D180" i="25"/>
  <c r="C180" i="25"/>
  <c r="D179" i="25"/>
  <c r="C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D172" i="25"/>
  <c r="C172" i="25"/>
  <c r="D171" i="25"/>
  <c r="C171" i="25"/>
  <c r="D170" i="25"/>
  <c r="C170" i="25"/>
  <c r="D169" i="25"/>
  <c r="C169" i="25"/>
  <c r="D168" i="25"/>
  <c r="C168" i="25"/>
  <c r="D167" i="25"/>
  <c r="C167" i="25"/>
  <c r="D163" i="25"/>
  <c r="C163" i="25"/>
  <c r="D162" i="25"/>
  <c r="C162" i="25"/>
  <c r="D161" i="25"/>
  <c r="C161" i="25"/>
  <c r="D160" i="25"/>
  <c r="C160" i="25"/>
  <c r="D159" i="25"/>
  <c r="C159" i="25"/>
  <c r="D158" i="25"/>
  <c r="C158" i="25"/>
  <c r="D157" i="25"/>
  <c r="C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D150" i="25"/>
  <c r="C150" i="25"/>
  <c r="D146" i="25"/>
  <c r="C146" i="25"/>
  <c r="D145" i="25"/>
  <c r="C145" i="25"/>
  <c r="D144" i="25"/>
  <c r="C144" i="25"/>
  <c r="D143" i="25"/>
  <c r="C143" i="25"/>
  <c r="D142" i="25"/>
  <c r="C142" i="25"/>
  <c r="D138" i="25"/>
  <c r="C138" i="25"/>
  <c r="D137" i="25"/>
  <c r="C137" i="25"/>
  <c r="D136" i="25"/>
  <c r="C136" i="25"/>
  <c r="D135" i="25"/>
  <c r="C135" i="25"/>
  <c r="D134" i="25"/>
  <c r="C134" i="25"/>
  <c r="D133" i="25"/>
  <c r="C133" i="25"/>
  <c r="D131" i="25"/>
  <c r="C131" i="25"/>
  <c r="D130" i="25"/>
  <c r="C130" i="25"/>
  <c r="D129" i="25"/>
  <c r="C129" i="25"/>
  <c r="D128" i="25"/>
  <c r="C128" i="25"/>
  <c r="D127" i="25"/>
  <c r="C127" i="25"/>
  <c r="D126" i="25"/>
  <c r="C126" i="25"/>
  <c r="D125" i="25"/>
  <c r="C125" i="25"/>
  <c r="D124" i="25"/>
  <c r="C124" i="25"/>
  <c r="D123" i="25"/>
  <c r="C123" i="25"/>
  <c r="D122" i="25"/>
  <c r="C122" i="25"/>
  <c r="D121" i="25"/>
  <c r="C121" i="25"/>
  <c r="D117" i="25"/>
  <c r="C117" i="25"/>
  <c r="D116" i="25"/>
  <c r="C116" i="25"/>
  <c r="D115" i="25"/>
  <c r="C115" i="25"/>
  <c r="D114" i="25"/>
  <c r="C114" i="25"/>
  <c r="D113" i="25"/>
  <c r="C113" i="25"/>
  <c r="D109" i="25"/>
  <c r="C109" i="25"/>
  <c r="D108" i="25"/>
  <c r="C108" i="25"/>
  <c r="D107" i="25"/>
  <c r="C107" i="25"/>
  <c r="D106" i="25"/>
  <c r="C106" i="25"/>
  <c r="D105" i="25"/>
  <c r="C105" i="25"/>
  <c r="D104" i="25"/>
  <c r="C104" i="25"/>
  <c r="D100" i="25"/>
  <c r="C100" i="25"/>
  <c r="D99" i="25"/>
  <c r="C99" i="25"/>
  <c r="D98" i="25"/>
  <c r="C98" i="25"/>
  <c r="D97" i="25"/>
  <c r="C97" i="25"/>
  <c r="D96" i="25"/>
  <c r="C96" i="25"/>
  <c r="D95" i="25"/>
  <c r="C95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16" i="25"/>
  <c r="C16" i="25"/>
  <c r="D15" i="25"/>
  <c r="C15" i="25"/>
  <c r="D14" i="25"/>
  <c r="C14" i="25"/>
  <c r="D13" i="25"/>
  <c r="C13" i="25"/>
  <c r="D12" i="25"/>
  <c r="C12" i="25"/>
  <c r="D181" i="25" l="1"/>
  <c r="C110" i="25"/>
  <c r="D110" i="25"/>
  <c r="D147" i="25"/>
  <c r="C198" i="25"/>
  <c r="C77" i="25"/>
  <c r="C92" i="25"/>
  <c r="D92" i="25"/>
  <c r="C101" i="25"/>
  <c r="C17" i="25"/>
  <c r="C147" i="25"/>
  <c r="D17" i="25"/>
  <c r="D77" i="25"/>
  <c r="C164" i="25"/>
  <c r="D164" i="25"/>
  <c r="D101" i="25"/>
  <c r="C118" i="25"/>
  <c r="C139" i="25"/>
  <c r="D118" i="25"/>
  <c r="D139" i="25"/>
  <c r="C181" i="25"/>
  <c r="C57" i="25"/>
  <c r="D57" i="25"/>
  <c r="C183" i="25" l="1"/>
  <c r="C187" i="25" s="1"/>
  <c r="D183" i="25"/>
  <c r="D190" i="25" s="1"/>
  <c r="C190" i="25" l="1"/>
  <c r="C208" i="11"/>
  <c r="C207" i="11"/>
  <c r="C206" i="11"/>
  <c r="C205" i="11"/>
  <c r="C203" i="11"/>
  <c r="C202" i="11"/>
  <c r="C201" i="11"/>
  <c r="C197" i="11"/>
  <c r="C196" i="11"/>
  <c r="C195" i="11"/>
  <c r="C194" i="11"/>
  <c r="C186" i="11"/>
  <c r="D180" i="11"/>
  <c r="C180" i="11"/>
  <c r="D179" i="11"/>
  <c r="C179" i="11"/>
  <c r="D178" i="11"/>
  <c r="C178" i="11"/>
  <c r="D177" i="11"/>
  <c r="C177" i="11"/>
  <c r="D176" i="11"/>
  <c r="C176" i="11"/>
  <c r="D175" i="11"/>
  <c r="C175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8" i="11"/>
  <c r="C168" i="11"/>
  <c r="D167" i="11"/>
  <c r="C167" i="11"/>
  <c r="D163" i="11"/>
  <c r="C163" i="11"/>
  <c r="D162" i="11"/>
  <c r="C162" i="11"/>
  <c r="D161" i="11"/>
  <c r="C161" i="11"/>
  <c r="D160" i="11"/>
  <c r="C160" i="11"/>
  <c r="D159" i="11"/>
  <c r="C159" i="11"/>
  <c r="D158" i="11"/>
  <c r="C158" i="11"/>
  <c r="D157" i="11"/>
  <c r="C157" i="11"/>
  <c r="D156" i="11"/>
  <c r="C156" i="11"/>
  <c r="D155" i="11"/>
  <c r="C155" i="11"/>
  <c r="D154" i="11"/>
  <c r="C154" i="11"/>
  <c r="D153" i="11"/>
  <c r="C153" i="11"/>
  <c r="D152" i="11"/>
  <c r="C152" i="11"/>
  <c r="D151" i="11"/>
  <c r="C151" i="11"/>
  <c r="D150" i="11"/>
  <c r="C150" i="11"/>
  <c r="D146" i="11"/>
  <c r="C146" i="11"/>
  <c r="D145" i="11"/>
  <c r="C145" i="11"/>
  <c r="D144" i="11"/>
  <c r="C144" i="11"/>
  <c r="D143" i="11"/>
  <c r="C143" i="11"/>
  <c r="D142" i="11"/>
  <c r="C142" i="11"/>
  <c r="D138" i="11"/>
  <c r="C138" i="11"/>
  <c r="D137" i="11"/>
  <c r="C137" i="11"/>
  <c r="D136" i="11"/>
  <c r="C136" i="11"/>
  <c r="D135" i="11"/>
  <c r="C135" i="11"/>
  <c r="D134" i="11"/>
  <c r="C134" i="11"/>
  <c r="D133" i="11"/>
  <c r="C133" i="11"/>
  <c r="D131" i="11"/>
  <c r="C131" i="11"/>
  <c r="D130" i="11"/>
  <c r="C130" i="11"/>
  <c r="D129" i="11"/>
  <c r="C129" i="11"/>
  <c r="D128" i="11"/>
  <c r="C128" i="11"/>
  <c r="D127" i="11"/>
  <c r="C127" i="11"/>
  <c r="D126" i="11"/>
  <c r="C126" i="11"/>
  <c r="D125" i="11"/>
  <c r="C125" i="11"/>
  <c r="D124" i="11"/>
  <c r="C124" i="11"/>
  <c r="D123" i="11"/>
  <c r="C123" i="11"/>
  <c r="D122" i="11"/>
  <c r="C122" i="11"/>
  <c r="D121" i="11"/>
  <c r="C121" i="11"/>
  <c r="D117" i="11"/>
  <c r="C117" i="11"/>
  <c r="D116" i="11"/>
  <c r="C116" i="11"/>
  <c r="D115" i="11"/>
  <c r="C115" i="11"/>
  <c r="D114" i="11"/>
  <c r="C114" i="11"/>
  <c r="D113" i="11"/>
  <c r="C113" i="11"/>
  <c r="D109" i="11"/>
  <c r="C109" i="11"/>
  <c r="D108" i="11"/>
  <c r="C108" i="11"/>
  <c r="D107" i="11"/>
  <c r="C107" i="11"/>
  <c r="D106" i="11"/>
  <c r="C106" i="11"/>
  <c r="D105" i="11"/>
  <c r="C105" i="11"/>
  <c r="D104" i="11"/>
  <c r="C104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16" i="11"/>
  <c r="C16" i="11"/>
  <c r="D15" i="11"/>
  <c r="C15" i="11"/>
  <c r="D14" i="11"/>
  <c r="C14" i="11"/>
  <c r="D13" i="11"/>
  <c r="C13" i="11"/>
  <c r="D12" i="11"/>
  <c r="C12" i="11"/>
  <c r="C118" i="11" l="1"/>
  <c r="C181" i="11"/>
  <c r="C139" i="11"/>
  <c r="D17" i="11"/>
  <c r="C198" i="11"/>
  <c r="D118" i="11"/>
  <c r="D139" i="11"/>
  <c r="D164" i="11"/>
  <c r="D181" i="11"/>
  <c r="D101" i="11"/>
  <c r="C147" i="11"/>
  <c r="D57" i="11"/>
  <c r="D147" i="11"/>
  <c r="C110" i="11"/>
  <c r="C17" i="11"/>
  <c r="C164" i="11"/>
  <c r="C92" i="11"/>
  <c r="C101" i="11"/>
  <c r="D110" i="11"/>
  <c r="C77" i="11"/>
  <c r="D77" i="11"/>
  <c r="D92" i="11"/>
  <c r="C57" i="11"/>
  <c r="D183" i="11" l="1"/>
  <c r="D190" i="11" s="1"/>
  <c r="C183" i="11"/>
  <c r="C187" i="11" s="1"/>
  <c r="C190" i="11" l="1"/>
  <c r="C202" i="10"/>
  <c r="C201" i="10"/>
  <c r="C197" i="10"/>
  <c r="C196" i="10"/>
  <c r="C195" i="10"/>
  <c r="C194" i="10"/>
  <c r="C186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6" i="10"/>
  <c r="C146" i="10"/>
  <c r="D145" i="10"/>
  <c r="C145" i="10"/>
  <c r="D144" i="10"/>
  <c r="C144" i="10"/>
  <c r="D143" i="10"/>
  <c r="C143" i="10"/>
  <c r="D142" i="10"/>
  <c r="C142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17" i="10"/>
  <c r="C117" i="10"/>
  <c r="D116" i="10"/>
  <c r="C116" i="10"/>
  <c r="D115" i="10"/>
  <c r="C115" i="10"/>
  <c r="D114" i="10"/>
  <c r="C114" i="10"/>
  <c r="D113" i="10"/>
  <c r="C113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16" i="10"/>
  <c r="C16" i="10"/>
  <c r="D15" i="10"/>
  <c r="C15" i="10"/>
  <c r="D14" i="10"/>
  <c r="C14" i="10"/>
  <c r="D13" i="10"/>
  <c r="C13" i="10"/>
  <c r="D12" i="10"/>
  <c r="C12" i="10"/>
  <c r="D110" i="10" l="1"/>
  <c r="D147" i="10"/>
  <c r="C57" i="10"/>
  <c r="D57" i="10"/>
  <c r="D101" i="10"/>
  <c r="C198" i="10"/>
  <c r="C77" i="10"/>
  <c r="C92" i="10"/>
  <c r="D77" i="10"/>
  <c r="D92" i="10"/>
  <c r="C118" i="10"/>
  <c r="C17" i="10"/>
  <c r="C101" i="10"/>
  <c r="D139" i="10"/>
  <c r="D164" i="10"/>
  <c r="D181" i="10"/>
  <c r="D118" i="10"/>
  <c r="C139" i="10"/>
  <c r="C164" i="10"/>
  <c r="C181" i="10"/>
  <c r="D17" i="10"/>
  <c r="C110" i="10"/>
  <c r="C147" i="10"/>
  <c r="D183" i="10" l="1"/>
  <c r="D190" i="10" s="1"/>
  <c r="C183" i="10"/>
  <c r="C187" i="10" s="1"/>
  <c r="C190" i="10" l="1"/>
  <c r="C208" i="24"/>
  <c r="C207" i="24"/>
  <c r="C206" i="24"/>
  <c r="C205" i="24"/>
  <c r="C203" i="24"/>
  <c r="C202" i="24"/>
  <c r="C201" i="24"/>
  <c r="C197" i="24"/>
  <c r="C196" i="24"/>
  <c r="C195" i="24"/>
  <c r="C194" i="24"/>
  <c r="C186" i="24"/>
  <c r="D180" i="24"/>
  <c r="C180" i="24"/>
  <c r="D179" i="24"/>
  <c r="C179" i="24"/>
  <c r="D178" i="24"/>
  <c r="C178" i="24"/>
  <c r="D177" i="24"/>
  <c r="C177" i="24"/>
  <c r="D176" i="24"/>
  <c r="C176" i="24"/>
  <c r="D175" i="24"/>
  <c r="C175" i="24"/>
  <c r="D174" i="24"/>
  <c r="C174" i="24"/>
  <c r="D173" i="24"/>
  <c r="C173" i="24"/>
  <c r="D172" i="24"/>
  <c r="C172" i="24"/>
  <c r="D171" i="24"/>
  <c r="C171" i="24"/>
  <c r="D170" i="24"/>
  <c r="C170" i="24"/>
  <c r="D169" i="24"/>
  <c r="C169" i="24"/>
  <c r="D168" i="24"/>
  <c r="C168" i="24"/>
  <c r="D167" i="24"/>
  <c r="C167" i="24"/>
  <c r="D163" i="24"/>
  <c r="C163" i="24"/>
  <c r="D162" i="24"/>
  <c r="C162" i="24"/>
  <c r="D161" i="24"/>
  <c r="C161" i="24"/>
  <c r="D160" i="24"/>
  <c r="C160" i="24"/>
  <c r="D159" i="24"/>
  <c r="C159" i="24"/>
  <c r="D158" i="24"/>
  <c r="C158" i="24"/>
  <c r="D157" i="24"/>
  <c r="C157" i="24"/>
  <c r="D156" i="24"/>
  <c r="C156" i="24"/>
  <c r="D155" i="24"/>
  <c r="C155" i="24"/>
  <c r="D154" i="24"/>
  <c r="C154" i="24"/>
  <c r="D153" i="24"/>
  <c r="C153" i="24"/>
  <c r="D152" i="24"/>
  <c r="C152" i="24"/>
  <c r="D151" i="24"/>
  <c r="C151" i="24"/>
  <c r="D150" i="24"/>
  <c r="C150" i="24"/>
  <c r="D146" i="24"/>
  <c r="C146" i="24"/>
  <c r="D145" i="24"/>
  <c r="C145" i="24"/>
  <c r="D144" i="24"/>
  <c r="C144" i="24"/>
  <c r="D143" i="24"/>
  <c r="C143" i="24"/>
  <c r="D142" i="24"/>
  <c r="C142" i="24"/>
  <c r="D138" i="24"/>
  <c r="C138" i="24"/>
  <c r="D137" i="24"/>
  <c r="C137" i="24"/>
  <c r="D136" i="24"/>
  <c r="C136" i="24"/>
  <c r="D135" i="24"/>
  <c r="C135" i="24"/>
  <c r="D134" i="24"/>
  <c r="C134" i="24"/>
  <c r="D133" i="24"/>
  <c r="C133" i="24"/>
  <c r="D131" i="24"/>
  <c r="C131" i="24"/>
  <c r="D130" i="24"/>
  <c r="C130" i="24"/>
  <c r="D129" i="24"/>
  <c r="C129" i="24"/>
  <c r="D128" i="24"/>
  <c r="C128" i="24"/>
  <c r="D127" i="24"/>
  <c r="C127" i="24"/>
  <c r="D126" i="24"/>
  <c r="C126" i="24"/>
  <c r="D125" i="24"/>
  <c r="C125" i="24"/>
  <c r="D124" i="24"/>
  <c r="C124" i="24"/>
  <c r="D123" i="24"/>
  <c r="C123" i="24"/>
  <c r="D122" i="24"/>
  <c r="C122" i="24"/>
  <c r="D121" i="24"/>
  <c r="C121" i="24"/>
  <c r="D117" i="24"/>
  <c r="C117" i="24"/>
  <c r="D116" i="24"/>
  <c r="C116" i="24"/>
  <c r="D115" i="24"/>
  <c r="C115" i="24"/>
  <c r="D114" i="24"/>
  <c r="C114" i="24"/>
  <c r="D113" i="24"/>
  <c r="C113" i="24"/>
  <c r="D109" i="24"/>
  <c r="C109" i="24"/>
  <c r="D108" i="24"/>
  <c r="C108" i="24"/>
  <c r="D107" i="24"/>
  <c r="C107" i="24"/>
  <c r="D106" i="24"/>
  <c r="C106" i="24"/>
  <c r="D105" i="24"/>
  <c r="C105" i="24"/>
  <c r="D104" i="24"/>
  <c r="C104" i="24"/>
  <c r="D100" i="24"/>
  <c r="C100" i="24"/>
  <c r="D99" i="24"/>
  <c r="C99" i="24"/>
  <c r="D98" i="24"/>
  <c r="C98" i="24"/>
  <c r="D97" i="24"/>
  <c r="C97" i="24"/>
  <c r="D96" i="24"/>
  <c r="C96" i="24"/>
  <c r="D95" i="24"/>
  <c r="C95" i="24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16" i="24"/>
  <c r="C16" i="24"/>
  <c r="D15" i="24"/>
  <c r="C15" i="24"/>
  <c r="D14" i="24"/>
  <c r="C14" i="24"/>
  <c r="D13" i="24"/>
  <c r="C13" i="24"/>
  <c r="D12" i="24"/>
  <c r="C12" i="24"/>
  <c r="C198" i="24" l="1"/>
  <c r="C110" i="24"/>
  <c r="C139" i="24"/>
  <c r="D118" i="24"/>
  <c r="D181" i="24"/>
  <c r="D139" i="24"/>
  <c r="C77" i="24"/>
  <c r="C147" i="24"/>
  <c r="C92" i="24"/>
  <c r="C101" i="24"/>
  <c r="D110" i="24"/>
  <c r="C164" i="24"/>
  <c r="D164" i="24"/>
  <c r="D92" i="24"/>
  <c r="D101" i="24"/>
  <c r="C17" i="24"/>
  <c r="D17" i="24"/>
  <c r="D77" i="24"/>
  <c r="D147" i="24"/>
  <c r="C118" i="24"/>
  <c r="C181" i="24"/>
  <c r="C57" i="24"/>
  <c r="D57" i="24"/>
  <c r="D183" i="24" l="1"/>
  <c r="D190" i="24" s="1"/>
  <c r="C183" i="24"/>
  <c r="C187" i="24" s="1"/>
  <c r="C190" i="24" l="1"/>
  <c r="C208" i="23"/>
  <c r="C207" i="23"/>
  <c r="C206" i="23"/>
  <c r="C205" i="23"/>
  <c r="C203" i="23"/>
  <c r="C202" i="23"/>
  <c r="C201" i="23"/>
  <c r="C197" i="23"/>
  <c r="C196" i="23"/>
  <c r="C195" i="23"/>
  <c r="C194" i="23"/>
  <c r="C186" i="23"/>
  <c r="D180" i="23"/>
  <c r="C180" i="23"/>
  <c r="D179" i="23"/>
  <c r="C179" i="23"/>
  <c r="D178" i="23"/>
  <c r="C178" i="23"/>
  <c r="D177" i="23"/>
  <c r="C177" i="23"/>
  <c r="D176" i="23"/>
  <c r="C176" i="23"/>
  <c r="D175" i="23"/>
  <c r="C175" i="23"/>
  <c r="D174" i="23"/>
  <c r="C174" i="23"/>
  <c r="D173" i="23"/>
  <c r="C173" i="23"/>
  <c r="D172" i="23"/>
  <c r="C172" i="23"/>
  <c r="D171" i="23"/>
  <c r="C171" i="23"/>
  <c r="D170" i="23"/>
  <c r="C170" i="23"/>
  <c r="D169" i="23"/>
  <c r="C169" i="23"/>
  <c r="D168" i="23"/>
  <c r="C168" i="23"/>
  <c r="D167" i="23"/>
  <c r="C167" i="23"/>
  <c r="D163" i="23"/>
  <c r="C163" i="23"/>
  <c r="D162" i="23"/>
  <c r="C162" i="23"/>
  <c r="D161" i="23"/>
  <c r="C161" i="23"/>
  <c r="D160" i="23"/>
  <c r="C160" i="23"/>
  <c r="D159" i="23"/>
  <c r="C159" i="23"/>
  <c r="D158" i="23"/>
  <c r="C158" i="23"/>
  <c r="D157" i="23"/>
  <c r="C157" i="23"/>
  <c r="D156" i="23"/>
  <c r="C156" i="23"/>
  <c r="D155" i="23"/>
  <c r="C155" i="23"/>
  <c r="D154" i="23"/>
  <c r="C154" i="23"/>
  <c r="D153" i="23"/>
  <c r="C153" i="23"/>
  <c r="D152" i="23"/>
  <c r="C152" i="23"/>
  <c r="D151" i="23"/>
  <c r="C151" i="23"/>
  <c r="D150" i="23"/>
  <c r="C150" i="23"/>
  <c r="D146" i="23"/>
  <c r="C146" i="23"/>
  <c r="D145" i="23"/>
  <c r="C145" i="23"/>
  <c r="D144" i="23"/>
  <c r="C144" i="23"/>
  <c r="D143" i="23"/>
  <c r="C143" i="23"/>
  <c r="D142" i="23"/>
  <c r="C142" i="23"/>
  <c r="D138" i="23"/>
  <c r="C138" i="23"/>
  <c r="D137" i="23"/>
  <c r="C137" i="23"/>
  <c r="D136" i="23"/>
  <c r="C136" i="23"/>
  <c r="D135" i="23"/>
  <c r="C135" i="23"/>
  <c r="D134" i="23"/>
  <c r="C134" i="23"/>
  <c r="D133" i="23"/>
  <c r="C133" i="23"/>
  <c r="D131" i="23"/>
  <c r="C131" i="23"/>
  <c r="D130" i="23"/>
  <c r="C13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D122" i="23"/>
  <c r="C122" i="23"/>
  <c r="D121" i="23"/>
  <c r="C121" i="23"/>
  <c r="D117" i="23"/>
  <c r="C117" i="23"/>
  <c r="D116" i="23"/>
  <c r="C116" i="23"/>
  <c r="D115" i="23"/>
  <c r="C115" i="23"/>
  <c r="D114" i="23"/>
  <c r="C114" i="23"/>
  <c r="D113" i="23"/>
  <c r="C113" i="23"/>
  <c r="D109" i="23"/>
  <c r="C109" i="23"/>
  <c r="D108" i="23"/>
  <c r="C108" i="23"/>
  <c r="D107" i="23"/>
  <c r="C107" i="23"/>
  <c r="D106" i="23"/>
  <c r="C106" i="23"/>
  <c r="D105" i="23"/>
  <c r="C105" i="23"/>
  <c r="D104" i="23"/>
  <c r="C104" i="23"/>
  <c r="D100" i="23"/>
  <c r="C100" i="23"/>
  <c r="D99" i="23"/>
  <c r="C99" i="23"/>
  <c r="D98" i="23"/>
  <c r="C98" i="23"/>
  <c r="D97" i="23"/>
  <c r="C97" i="23"/>
  <c r="D96" i="23"/>
  <c r="C96" i="23"/>
  <c r="D95" i="23"/>
  <c r="C95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16" i="23"/>
  <c r="C16" i="23"/>
  <c r="D15" i="23"/>
  <c r="C15" i="23"/>
  <c r="D14" i="23"/>
  <c r="C14" i="23"/>
  <c r="D13" i="23"/>
  <c r="C13" i="23"/>
  <c r="D12" i="23"/>
  <c r="C12" i="23"/>
  <c r="C198" i="23" l="1"/>
  <c r="C147" i="23"/>
  <c r="C164" i="23"/>
  <c r="D17" i="23"/>
  <c r="C92" i="23"/>
  <c r="C101" i="23"/>
  <c r="C118" i="23"/>
  <c r="D118" i="23"/>
  <c r="D77" i="23"/>
  <c r="D92" i="23"/>
  <c r="D147" i="23"/>
  <c r="D164" i="23"/>
  <c r="C110" i="23"/>
  <c r="C139" i="23"/>
  <c r="C181" i="23"/>
  <c r="D101" i="23"/>
  <c r="C17" i="23"/>
  <c r="D110" i="23"/>
  <c r="D139" i="23"/>
  <c r="D181" i="23"/>
  <c r="C77" i="23"/>
  <c r="C57" i="23"/>
  <c r="D57" i="23"/>
  <c r="C183" i="23" l="1"/>
  <c r="C187" i="23" s="1"/>
  <c r="D183" i="23"/>
  <c r="D190" i="23" s="1"/>
  <c r="C190" i="23" l="1"/>
  <c r="C208" i="7"/>
  <c r="C207" i="7"/>
  <c r="C206" i="7"/>
  <c r="C205" i="7"/>
  <c r="C203" i="7"/>
  <c r="C202" i="7"/>
  <c r="C201" i="7"/>
  <c r="C197" i="7"/>
  <c r="C196" i="7"/>
  <c r="C195" i="7"/>
  <c r="C194" i="7"/>
  <c r="C186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6" i="7"/>
  <c r="C146" i="7"/>
  <c r="D145" i="7"/>
  <c r="C145" i="7"/>
  <c r="D144" i="7"/>
  <c r="C144" i="7"/>
  <c r="D143" i="7"/>
  <c r="C143" i="7"/>
  <c r="D142" i="7"/>
  <c r="C142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17" i="7"/>
  <c r="C117" i="7"/>
  <c r="D116" i="7"/>
  <c r="C116" i="7"/>
  <c r="D115" i="7"/>
  <c r="C115" i="7"/>
  <c r="D114" i="7"/>
  <c r="C114" i="7"/>
  <c r="D113" i="7"/>
  <c r="C113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0" i="7"/>
  <c r="C100" i="7"/>
  <c r="D99" i="7"/>
  <c r="C99" i="7"/>
  <c r="D98" i="7"/>
  <c r="C98" i="7"/>
  <c r="D97" i="7"/>
  <c r="C97" i="7"/>
  <c r="D96" i="7"/>
  <c r="C96" i="7"/>
  <c r="D95" i="7"/>
  <c r="C95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16" i="7"/>
  <c r="C16" i="7"/>
  <c r="D15" i="7"/>
  <c r="C15" i="7"/>
  <c r="D14" i="7"/>
  <c r="C14" i="7"/>
  <c r="D13" i="7"/>
  <c r="C13" i="7"/>
  <c r="D12" i="7"/>
  <c r="C12" i="7"/>
  <c r="C198" i="7" l="1"/>
  <c r="D181" i="7"/>
  <c r="C110" i="7"/>
  <c r="D118" i="7"/>
  <c r="C147" i="7"/>
  <c r="C164" i="7"/>
  <c r="D17" i="7"/>
  <c r="D77" i="7"/>
  <c r="D139" i="7"/>
  <c r="D110" i="7"/>
  <c r="C17" i="7"/>
  <c r="C77" i="7"/>
  <c r="C92" i="7"/>
  <c r="D92" i="7"/>
  <c r="D101" i="7"/>
  <c r="C101" i="7"/>
  <c r="D164" i="7"/>
  <c r="C118" i="7"/>
  <c r="D147" i="7"/>
  <c r="C139" i="7"/>
  <c r="C181" i="7"/>
  <c r="C57" i="7"/>
  <c r="D57" i="7"/>
  <c r="D183" i="7" l="1"/>
  <c r="D190" i="7" s="1"/>
  <c r="C183" i="7"/>
  <c r="C190" i="7" s="1"/>
  <c r="C187" i="7" l="1"/>
  <c r="C208" i="35"/>
  <c r="C207" i="35"/>
  <c r="C206" i="35"/>
  <c r="C205" i="35"/>
  <c r="C203" i="35"/>
  <c r="C202" i="35"/>
  <c r="C201" i="35"/>
  <c r="C197" i="35"/>
  <c r="C196" i="35"/>
  <c r="C195" i="35"/>
  <c r="C194" i="35"/>
  <c r="C186" i="35"/>
  <c r="D180" i="35"/>
  <c r="C180" i="35"/>
  <c r="D179" i="35"/>
  <c r="C179" i="35"/>
  <c r="D178" i="35"/>
  <c r="C178" i="35"/>
  <c r="D177" i="35"/>
  <c r="C177" i="35"/>
  <c r="D176" i="35"/>
  <c r="C176" i="35"/>
  <c r="D175" i="35"/>
  <c r="C175" i="35"/>
  <c r="D174" i="35"/>
  <c r="C174" i="35"/>
  <c r="D173" i="35"/>
  <c r="C173" i="35"/>
  <c r="D172" i="35"/>
  <c r="C172" i="35"/>
  <c r="D171" i="35"/>
  <c r="C171" i="35"/>
  <c r="D170" i="35"/>
  <c r="C170" i="35"/>
  <c r="D169" i="35"/>
  <c r="C169" i="35"/>
  <c r="D168" i="35"/>
  <c r="C168" i="35"/>
  <c r="D167" i="35"/>
  <c r="C167" i="35"/>
  <c r="D163" i="35"/>
  <c r="C163" i="35"/>
  <c r="D162" i="35"/>
  <c r="C162" i="35"/>
  <c r="D161" i="35"/>
  <c r="C161" i="35"/>
  <c r="D160" i="35"/>
  <c r="C160" i="35"/>
  <c r="D159" i="35"/>
  <c r="C159" i="35"/>
  <c r="D158" i="35"/>
  <c r="C158" i="35"/>
  <c r="D157" i="35"/>
  <c r="C157" i="35"/>
  <c r="D156" i="35"/>
  <c r="C156" i="35"/>
  <c r="D155" i="35"/>
  <c r="C155" i="35"/>
  <c r="D154" i="35"/>
  <c r="C154" i="35"/>
  <c r="D153" i="35"/>
  <c r="C153" i="35"/>
  <c r="D152" i="35"/>
  <c r="C152" i="35"/>
  <c r="D151" i="35"/>
  <c r="C151" i="35"/>
  <c r="D150" i="35"/>
  <c r="C150" i="35"/>
  <c r="D146" i="35"/>
  <c r="C146" i="35"/>
  <c r="D145" i="35"/>
  <c r="C145" i="35"/>
  <c r="D144" i="35"/>
  <c r="C144" i="35"/>
  <c r="D143" i="35"/>
  <c r="C143" i="35"/>
  <c r="D142" i="35"/>
  <c r="C142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1" i="35"/>
  <c r="C131" i="35"/>
  <c r="D130" i="35"/>
  <c r="C130" i="35"/>
  <c r="D129" i="35"/>
  <c r="C129" i="35"/>
  <c r="D128" i="35"/>
  <c r="C128" i="35"/>
  <c r="D127" i="35"/>
  <c r="C127" i="35"/>
  <c r="D126" i="35"/>
  <c r="C126" i="35"/>
  <c r="D125" i="35"/>
  <c r="C125" i="35"/>
  <c r="D124" i="35"/>
  <c r="C124" i="35"/>
  <c r="D123" i="35"/>
  <c r="C123" i="35"/>
  <c r="D122" i="35"/>
  <c r="C122" i="35"/>
  <c r="D121" i="35"/>
  <c r="C121" i="35"/>
  <c r="D117" i="35"/>
  <c r="C117" i="35"/>
  <c r="D116" i="35"/>
  <c r="C116" i="35"/>
  <c r="D115" i="35"/>
  <c r="C115" i="35"/>
  <c r="D114" i="35"/>
  <c r="C114" i="35"/>
  <c r="D113" i="35"/>
  <c r="C113" i="35"/>
  <c r="D109" i="35"/>
  <c r="C109" i="35"/>
  <c r="D108" i="35"/>
  <c r="C108" i="35"/>
  <c r="D107" i="35"/>
  <c r="C107" i="35"/>
  <c r="D106" i="35"/>
  <c r="C106" i="35"/>
  <c r="D105" i="35"/>
  <c r="C105" i="35"/>
  <c r="D104" i="35"/>
  <c r="C104" i="35"/>
  <c r="D100" i="35"/>
  <c r="C100" i="35"/>
  <c r="D99" i="35"/>
  <c r="C99" i="35"/>
  <c r="D98" i="35"/>
  <c r="C98" i="35"/>
  <c r="D97" i="35"/>
  <c r="C97" i="35"/>
  <c r="D96" i="35"/>
  <c r="C96" i="35"/>
  <c r="D95" i="35"/>
  <c r="C95" i="35"/>
  <c r="D91" i="35"/>
  <c r="C91" i="35"/>
  <c r="D90" i="35"/>
  <c r="C90" i="35"/>
  <c r="D89" i="35"/>
  <c r="C89" i="35"/>
  <c r="D88" i="35"/>
  <c r="C88" i="35"/>
  <c r="D87" i="35"/>
  <c r="C87" i="35"/>
  <c r="D86" i="35"/>
  <c r="C86" i="35"/>
  <c r="D85" i="35"/>
  <c r="C85" i="35"/>
  <c r="D84" i="35"/>
  <c r="C84" i="35"/>
  <c r="D83" i="35"/>
  <c r="C83" i="35"/>
  <c r="D82" i="35"/>
  <c r="C82" i="35"/>
  <c r="D81" i="35"/>
  <c r="C81" i="35"/>
  <c r="D80" i="35"/>
  <c r="C80" i="35"/>
  <c r="D76" i="35"/>
  <c r="C76" i="35"/>
  <c r="D75" i="35"/>
  <c r="C75" i="35"/>
  <c r="D74" i="35"/>
  <c r="C74" i="35"/>
  <c r="D73" i="35"/>
  <c r="C73" i="35"/>
  <c r="D72" i="35"/>
  <c r="C72" i="35"/>
  <c r="D71" i="35"/>
  <c r="C71" i="35"/>
  <c r="D70" i="35"/>
  <c r="C70" i="35"/>
  <c r="D69" i="35"/>
  <c r="C69" i="35"/>
  <c r="D68" i="35"/>
  <c r="C68" i="35"/>
  <c r="D67" i="35"/>
  <c r="C67" i="35"/>
  <c r="D66" i="35"/>
  <c r="C66" i="35"/>
  <c r="D65" i="35"/>
  <c r="C65" i="35"/>
  <c r="D64" i="35"/>
  <c r="C64" i="35"/>
  <c r="D63" i="35"/>
  <c r="C63" i="35"/>
  <c r="D62" i="35"/>
  <c r="C62" i="35"/>
  <c r="D61" i="35"/>
  <c r="C61" i="35"/>
  <c r="D60" i="35"/>
  <c r="C60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16" i="35"/>
  <c r="C16" i="35"/>
  <c r="D15" i="35"/>
  <c r="C15" i="35"/>
  <c r="D14" i="35"/>
  <c r="C14" i="35"/>
  <c r="D13" i="35"/>
  <c r="C13" i="35"/>
  <c r="D12" i="35"/>
  <c r="C12" i="35"/>
  <c r="C198" i="35" l="1"/>
  <c r="D77" i="35"/>
  <c r="D92" i="35"/>
  <c r="D101" i="35"/>
  <c r="D118" i="35"/>
  <c r="D181" i="35"/>
  <c r="D147" i="35"/>
  <c r="C17" i="35"/>
  <c r="C57" i="35"/>
  <c r="C77" i="35"/>
  <c r="C147" i="35"/>
  <c r="C164" i="35"/>
  <c r="D17" i="35"/>
  <c r="C92" i="35"/>
  <c r="C101" i="35"/>
  <c r="D164" i="35"/>
  <c r="C139" i="35"/>
  <c r="C118" i="35"/>
  <c r="C110" i="35"/>
  <c r="D139" i="35"/>
  <c r="D110" i="35"/>
  <c r="C181" i="35"/>
  <c r="D57" i="35"/>
  <c r="C183" i="35" l="1"/>
  <c r="C187" i="35" s="1"/>
  <c r="D183" i="35"/>
  <c r="D190" i="35" s="1"/>
  <c r="C190" i="35" l="1"/>
  <c r="C208" i="6"/>
  <c r="C207" i="6"/>
  <c r="C206" i="6"/>
  <c r="C205" i="6"/>
  <c r="C203" i="6"/>
  <c r="C202" i="6"/>
  <c r="C201" i="6"/>
  <c r="C197" i="6"/>
  <c r="C196" i="6"/>
  <c r="C195" i="6"/>
  <c r="C194" i="6"/>
  <c r="C186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6" i="6"/>
  <c r="C146" i="6"/>
  <c r="D145" i="6"/>
  <c r="C145" i="6"/>
  <c r="D144" i="6"/>
  <c r="C144" i="6"/>
  <c r="D143" i="6"/>
  <c r="C143" i="6"/>
  <c r="D142" i="6"/>
  <c r="C142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17" i="6"/>
  <c r="C117" i="6"/>
  <c r="D116" i="6"/>
  <c r="C116" i="6"/>
  <c r="D115" i="6"/>
  <c r="C115" i="6"/>
  <c r="D114" i="6"/>
  <c r="C114" i="6"/>
  <c r="D113" i="6"/>
  <c r="C113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0" i="6"/>
  <c r="C100" i="6"/>
  <c r="D99" i="6"/>
  <c r="C99" i="6"/>
  <c r="D98" i="6"/>
  <c r="C98" i="6"/>
  <c r="D97" i="6"/>
  <c r="C97" i="6"/>
  <c r="D96" i="6"/>
  <c r="C96" i="6"/>
  <c r="D95" i="6"/>
  <c r="C95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16" i="6"/>
  <c r="C16" i="6"/>
  <c r="D15" i="6"/>
  <c r="C15" i="6"/>
  <c r="D14" i="6"/>
  <c r="C14" i="6"/>
  <c r="D13" i="6"/>
  <c r="C13" i="6"/>
  <c r="D12" i="6"/>
  <c r="C12" i="6"/>
  <c r="C198" i="6" l="1"/>
  <c r="D181" i="6"/>
  <c r="D110" i="6"/>
  <c r="D147" i="6"/>
  <c r="C77" i="6"/>
  <c r="C92" i="6"/>
  <c r="D118" i="6"/>
  <c r="C164" i="6"/>
  <c r="C101" i="6"/>
  <c r="C17" i="6"/>
  <c r="C57" i="6"/>
  <c r="D17" i="6"/>
  <c r="D77" i="6"/>
  <c r="C147" i="6"/>
  <c r="D101" i="6"/>
  <c r="C118" i="6"/>
  <c r="D164" i="6"/>
  <c r="C139" i="6"/>
  <c r="D92" i="6"/>
  <c r="C110" i="6"/>
  <c r="D139" i="6"/>
  <c r="C181" i="6"/>
  <c r="D57" i="6"/>
  <c r="C183" i="6" l="1"/>
  <c r="C187" i="6" s="1"/>
  <c r="D183" i="6"/>
  <c r="D190" i="6" s="1"/>
  <c r="C208" i="27"/>
  <c r="C207" i="27"/>
  <c r="C206" i="27"/>
  <c r="C205" i="27"/>
  <c r="C203" i="27"/>
  <c r="C202" i="27"/>
  <c r="C201" i="27"/>
  <c r="C197" i="27"/>
  <c r="C196" i="27"/>
  <c r="C195" i="27"/>
  <c r="C194" i="27"/>
  <c r="C186" i="27"/>
  <c r="D180" i="27"/>
  <c r="C180" i="27"/>
  <c r="D179" i="27"/>
  <c r="C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D172" i="27"/>
  <c r="C172" i="27"/>
  <c r="D171" i="27"/>
  <c r="C171" i="27"/>
  <c r="D170" i="27"/>
  <c r="C170" i="27"/>
  <c r="D169" i="27"/>
  <c r="C169" i="27"/>
  <c r="D168" i="27"/>
  <c r="C168" i="27"/>
  <c r="D167" i="27"/>
  <c r="C167" i="27"/>
  <c r="D163" i="27"/>
  <c r="C163" i="27"/>
  <c r="D162" i="27"/>
  <c r="C162" i="27"/>
  <c r="D161" i="27"/>
  <c r="C161" i="27"/>
  <c r="D160" i="27"/>
  <c r="C160" i="27"/>
  <c r="D159" i="27"/>
  <c r="C159" i="27"/>
  <c r="D158" i="27"/>
  <c r="C158" i="27"/>
  <c r="D157" i="27"/>
  <c r="C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D150" i="27"/>
  <c r="C150" i="27"/>
  <c r="D146" i="27"/>
  <c r="C146" i="27"/>
  <c r="D145" i="27"/>
  <c r="C145" i="27"/>
  <c r="D144" i="27"/>
  <c r="C144" i="27"/>
  <c r="D143" i="27"/>
  <c r="C143" i="27"/>
  <c r="D142" i="27"/>
  <c r="C142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1" i="27"/>
  <c r="C131" i="27"/>
  <c r="D130" i="27"/>
  <c r="C130" i="27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D117" i="27"/>
  <c r="C117" i="27"/>
  <c r="D116" i="27"/>
  <c r="C116" i="27"/>
  <c r="D115" i="27"/>
  <c r="C115" i="27"/>
  <c r="D114" i="27"/>
  <c r="C114" i="27"/>
  <c r="D113" i="27"/>
  <c r="C113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0" i="27"/>
  <c r="C100" i="27"/>
  <c r="D99" i="27"/>
  <c r="C99" i="27"/>
  <c r="D98" i="27"/>
  <c r="C98" i="27"/>
  <c r="D97" i="27"/>
  <c r="C97" i="27"/>
  <c r="D96" i="27"/>
  <c r="C96" i="27"/>
  <c r="D95" i="27"/>
  <c r="C95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6" i="27"/>
  <c r="C76" i="27"/>
  <c r="D75" i="27"/>
  <c r="C75" i="27"/>
  <c r="D74" i="27"/>
  <c r="C74" i="27"/>
  <c r="D73" i="27"/>
  <c r="C73" i="27"/>
  <c r="D72" i="27"/>
  <c r="C72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16" i="27"/>
  <c r="C16" i="27"/>
  <c r="D15" i="27"/>
  <c r="C15" i="27"/>
  <c r="D14" i="27"/>
  <c r="C14" i="27"/>
  <c r="D13" i="27"/>
  <c r="C13" i="27"/>
  <c r="D12" i="27"/>
  <c r="C12" i="27"/>
  <c r="C198" i="27" l="1"/>
  <c r="C190" i="6"/>
  <c r="C57" i="27"/>
  <c r="C17" i="27"/>
  <c r="C77" i="27"/>
  <c r="D110" i="27"/>
  <c r="D118" i="27"/>
  <c r="D77" i="27"/>
  <c r="C92" i="27"/>
  <c r="D92" i="27"/>
  <c r="C118" i="27"/>
  <c r="D17" i="27"/>
  <c r="C147" i="27"/>
  <c r="D164" i="27"/>
  <c r="D101" i="27"/>
  <c r="C139" i="27"/>
  <c r="C181" i="27"/>
  <c r="C164" i="27"/>
  <c r="C101" i="27"/>
  <c r="D147" i="27"/>
  <c r="C110" i="27"/>
  <c r="D139" i="27"/>
  <c r="D181" i="27"/>
  <c r="D57" i="27"/>
  <c r="C183" i="27" l="1"/>
  <c r="C187" i="27" s="1"/>
  <c r="D183" i="27"/>
  <c r="D190" i="27" s="1"/>
  <c r="C208" i="22"/>
  <c r="C207" i="22"/>
  <c r="C206" i="22"/>
  <c r="C205" i="22"/>
  <c r="C203" i="22"/>
  <c r="C202" i="22"/>
  <c r="C201" i="22"/>
  <c r="C197" i="22"/>
  <c r="C196" i="22"/>
  <c r="C195" i="22"/>
  <c r="C194" i="22"/>
  <c r="C186" i="22"/>
  <c r="D180" i="22"/>
  <c r="C180" i="22"/>
  <c r="D179" i="22"/>
  <c r="C179" i="22"/>
  <c r="D178" i="22"/>
  <c r="C178" i="22"/>
  <c r="D177" i="22"/>
  <c r="C177" i="22"/>
  <c r="D176" i="22"/>
  <c r="C176" i="22"/>
  <c r="D175" i="22"/>
  <c r="C175" i="22"/>
  <c r="D174" i="22"/>
  <c r="C174" i="22"/>
  <c r="D173" i="22"/>
  <c r="C173" i="22"/>
  <c r="D172" i="22"/>
  <c r="C172" i="22"/>
  <c r="D171" i="22"/>
  <c r="C171" i="22"/>
  <c r="D170" i="22"/>
  <c r="C170" i="22"/>
  <c r="D169" i="22"/>
  <c r="C169" i="22"/>
  <c r="D168" i="22"/>
  <c r="C168" i="22"/>
  <c r="D167" i="22"/>
  <c r="C167" i="22"/>
  <c r="D163" i="22"/>
  <c r="C163" i="22"/>
  <c r="D162" i="22"/>
  <c r="C162" i="22"/>
  <c r="D161" i="22"/>
  <c r="C161" i="22"/>
  <c r="D160" i="22"/>
  <c r="C160" i="22"/>
  <c r="D159" i="22"/>
  <c r="C159" i="22"/>
  <c r="D158" i="22"/>
  <c r="C158" i="22"/>
  <c r="D157" i="22"/>
  <c r="C157" i="22"/>
  <c r="D156" i="22"/>
  <c r="C156" i="22"/>
  <c r="D155" i="22"/>
  <c r="C155" i="22"/>
  <c r="D154" i="22"/>
  <c r="C154" i="22"/>
  <c r="D153" i="22"/>
  <c r="C153" i="22"/>
  <c r="D152" i="22"/>
  <c r="C152" i="22"/>
  <c r="D151" i="22"/>
  <c r="C151" i="22"/>
  <c r="D150" i="22"/>
  <c r="C150" i="22"/>
  <c r="D146" i="22"/>
  <c r="C146" i="22"/>
  <c r="D145" i="22"/>
  <c r="C145" i="22"/>
  <c r="D144" i="22"/>
  <c r="C144" i="22"/>
  <c r="D143" i="22"/>
  <c r="C143" i="22"/>
  <c r="D142" i="22"/>
  <c r="C142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1" i="22"/>
  <c r="C131" i="22"/>
  <c r="D130" i="22"/>
  <c r="C130" i="22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17" i="22"/>
  <c r="C117" i="22"/>
  <c r="D116" i="22"/>
  <c r="C116" i="22"/>
  <c r="D115" i="22"/>
  <c r="C115" i="22"/>
  <c r="D114" i="22"/>
  <c r="C114" i="22"/>
  <c r="D113" i="22"/>
  <c r="C113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D100" i="22"/>
  <c r="C100" i="22"/>
  <c r="D99" i="22"/>
  <c r="C99" i="22"/>
  <c r="D98" i="22"/>
  <c r="C98" i="22"/>
  <c r="D97" i="22"/>
  <c r="C97" i="22"/>
  <c r="D96" i="22"/>
  <c r="C96" i="22"/>
  <c r="D95" i="22"/>
  <c r="C95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16" i="22"/>
  <c r="C16" i="22"/>
  <c r="D15" i="22"/>
  <c r="C15" i="22"/>
  <c r="D14" i="22"/>
  <c r="C14" i="22"/>
  <c r="D13" i="22"/>
  <c r="C13" i="22"/>
  <c r="D12" i="22"/>
  <c r="C12" i="22"/>
  <c r="C17" i="22" l="1"/>
  <c r="C147" i="22"/>
  <c r="C190" i="27"/>
  <c r="C198" i="22"/>
  <c r="C77" i="22"/>
  <c r="D17" i="22"/>
  <c r="D77" i="22"/>
  <c r="D118" i="22"/>
  <c r="D147" i="22"/>
  <c r="D181" i="22"/>
  <c r="C92" i="22"/>
  <c r="C101" i="22"/>
  <c r="D92" i="22"/>
  <c r="D101" i="22"/>
  <c r="C164" i="22"/>
  <c r="C139" i="22"/>
  <c r="C110" i="22"/>
  <c r="D139" i="22"/>
  <c r="C118" i="22"/>
  <c r="D164" i="22"/>
  <c r="D110" i="22"/>
  <c r="C181" i="22"/>
  <c r="D57" i="22"/>
  <c r="C57" i="22"/>
  <c r="C183" i="22" l="1"/>
  <c r="C187" i="22" s="1"/>
  <c r="D183" i="22"/>
  <c r="D190" i="22" s="1"/>
  <c r="C190" i="22" l="1"/>
  <c r="C208" i="5"/>
  <c r="C207" i="5"/>
  <c r="C206" i="5"/>
  <c r="C205" i="5"/>
  <c r="C203" i="5"/>
  <c r="C202" i="5"/>
  <c r="C201" i="5"/>
  <c r="C197" i="5"/>
  <c r="C196" i="5"/>
  <c r="C195" i="5"/>
  <c r="C194" i="5"/>
  <c r="C186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6" i="5"/>
  <c r="C146" i="5"/>
  <c r="D145" i="5"/>
  <c r="C145" i="5"/>
  <c r="D144" i="5"/>
  <c r="C144" i="5"/>
  <c r="D143" i="5"/>
  <c r="C143" i="5"/>
  <c r="D142" i="5"/>
  <c r="C142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17" i="5"/>
  <c r="C117" i="5"/>
  <c r="D116" i="5"/>
  <c r="C116" i="5"/>
  <c r="D115" i="5"/>
  <c r="C115" i="5"/>
  <c r="D114" i="5"/>
  <c r="C114" i="5"/>
  <c r="D113" i="5"/>
  <c r="C113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0" i="5"/>
  <c r="C100" i="5"/>
  <c r="D99" i="5"/>
  <c r="C99" i="5"/>
  <c r="D98" i="5"/>
  <c r="C98" i="5"/>
  <c r="D97" i="5"/>
  <c r="C97" i="5"/>
  <c r="D96" i="5"/>
  <c r="C96" i="5"/>
  <c r="D95" i="5"/>
  <c r="C95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16" i="5"/>
  <c r="C16" i="5"/>
  <c r="D15" i="5"/>
  <c r="C15" i="5"/>
  <c r="D14" i="5"/>
  <c r="C14" i="5"/>
  <c r="D13" i="5"/>
  <c r="C13" i="5"/>
  <c r="D12" i="5"/>
  <c r="C12" i="5"/>
  <c r="C198" i="5" l="1"/>
  <c r="C181" i="5"/>
  <c r="C110" i="5"/>
  <c r="C57" i="5"/>
  <c r="C77" i="5"/>
  <c r="D147" i="5"/>
  <c r="D181" i="5"/>
  <c r="D57" i="5"/>
  <c r="D110" i="5"/>
  <c r="D77" i="5"/>
  <c r="C92" i="5"/>
  <c r="D164" i="5"/>
  <c r="D101" i="5"/>
  <c r="C164" i="5"/>
  <c r="C101" i="5"/>
  <c r="D92" i="5"/>
  <c r="C17" i="5"/>
  <c r="D139" i="5"/>
  <c r="C118" i="5"/>
  <c r="D118" i="5"/>
  <c r="D17" i="5"/>
  <c r="C139" i="5"/>
  <c r="C147" i="5"/>
  <c r="C183" i="5" l="1"/>
  <c r="C187" i="5" s="1"/>
  <c r="D183" i="5"/>
  <c r="D190" i="5" s="1"/>
  <c r="C190" i="5" l="1"/>
  <c r="C208" i="20"/>
  <c r="C207" i="20"/>
  <c r="C206" i="20"/>
  <c r="C205" i="20"/>
  <c r="C203" i="20"/>
  <c r="C202" i="20"/>
  <c r="C201" i="20"/>
  <c r="C197" i="20"/>
  <c r="C196" i="20"/>
  <c r="C195" i="20"/>
  <c r="C194" i="20"/>
  <c r="C186" i="20"/>
  <c r="D180" i="20"/>
  <c r="C180" i="20"/>
  <c r="D179" i="20"/>
  <c r="C179" i="20"/>
  <c r="D178" i="20"/>
  <c r="C178" i="20"/>
  <c r="D177" i="20"/>
  <c r="C177" i="20"/>
  <c r="D176" i="20"/>
  <c r="C176" i="20"/>
  <c r="D175" i="20"/>
  <c r="C175" i="20"/>
  <c r="D174" i="20"/>
  <c r="C174" i="20"/>
  <c r="D173" i="20"/>
  <c r="C173" i="20"/>
  <c r="D172" i="20"/>
  <c r="C172" i="20"/>
  <c r="D171" i="20"/>
  <c r="C171" i="20"/>
  <c r="D170" i="20"/>
  <c r="C170" i="20"/>
  <c r="D169" i="20"/>
  <c r="C169" i="20"/>
  <c r="D168" i="20"/>
  <c r="C168" i="20"/>
  <c r="D167" i="20"/>
  <c r="C167" i="20"/>
  <c r="D163" i="20"/>
  <c r="C163" i="20"/>
  <c r="D162" i="20"/>
  <c r="C162" i="20"/>
  <c r="D161" i="20"/>
  <c r="C161" i="20"/>
  <c r="D160" i="20"/>
  <c r="C160" i="20"/>
  <c r="D159" i="20"/>
  <c r="C159" i="20"/>
  <c r="D158" i="20"/>
  <c r="C158" i="20"/>
  <c r="D157" i="20"/>
  <c r="C157" i="20"/>
  <c r="D156" i="20"/>
  <c r="C156" i="20"/>
  <c r="D155" i="20"/>
  <c r="C155" i="20"/>
  <c r="D154" i="20"/>
  <c r="C154" i="20"/>
  <c r="D153" i="20"/>
  <c r="C153" i="20"/>
  <c r="D152" i="20"/>
  <c r="C152" i="20"/>
  <c r="D151" i="20"/>
  <c r="C151" i="20"/>
  <c r="D150" i="20"/>
  <c r="C150" i="20"/>
  <c r="D146" i="20"/>
  <c r="C146" i="20"/>
  <c r="D145" i="20"/>
  <c r="C145" i="20"/>
  <c r="D144" i="20"/>
  <c r="C144" i="20"/>
  <c r="D143" i="20"/>
  <c r="C143" i="20"/>
  <c r="D142" i="20"/>
  <c r="C142" i="20"/>
  <c r="D138" i="20"/>
  <c r="C138" i="20"/>
  <c r="D137" i="20"/>
  <c r="C137" i="20"/>
  <c r="D136" i="20"/>
  <c r="C136" i="20"/>
  <c r="D135" i="20"/>
  <c r="C135" i="20"/>
  <c r="D134" i="20"/>
  <c r="C134" i="20"/>
  <c r="D133" i="20"/>
  <c r="C133" i="20"/>
  <c r="D131" i="20"/>
  <c r="C131" i="20"/>
  <c r="D130" i="20"/>
  <c r="C130" i="20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17" i="20"/>
  <c r="C117" i="20"/>
  <c r="D116" i="20"/>
  <c r="C116" i="20"/>
  <c r="D115" i="20"/>
  <c r="C115" i="20"/>
  <c r="D114" i="20"/>
  <c r="C114" i="20"/>
  <c r="D113" i="20"/>
  <c r="C113" i="20"/>
  <c r="D109" i="20"/>
  <c r="C109" i="20"/>
  <c r="D108" i="20"/>
  <c r="C108" i="20"/>
  <c r="D107" i="20"/>
  <c r="C107" i="20"/>
  <c r="D106" i="20"/>
  <c r="C106" i="20"/>
  <c r="D105" i="20"/>
  <c r="C105" i="20"/>
  <c r="D104" i="20"/>
  <c r="C104" i="20"/>
  <c r="D100" i="20"/>
  <c r="C100" i="20"/>
  <c r="D99" i="20"/>
  <c r="C99" i="20"/>
  <c r="D98" i="20"/>
  <c r="C98" i="20"/>
  <c r="D97" i="20"/>
  <c r="C97" i="20"/>
  <c r="D96" i="20"/>
  <c r="C96" i="20"/>
  <c r="D95" i="20"/>
  <c r="C95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16" i="20"/>
  <c r="C16" i="20"/>
  <c r="D15" i="20"/>
  <c r="C15" i="20"/>
  <c r="D14" i="20"/>
  <c r="C14" i="20"/>
  <c r="D13" i="20"/>
  <c r="C13" i="20"/>
  <c r="D12" i="20"/>
  <c r="C12" i="20"/>
  <c r="C101" i="20" l="1"/>
  <c r="C118" i="20"/>
  <c r="C181" i="20"/>
  <c r="D17" i="20"/>
  <c r="D77" i="20"/>
  <c r="D164" i="20"/>
  <c r="C198" i="20"/>
  <c r="D147" i="20"/>
  <c r="D139" i="20"/>
  <c r="D181" i="20"/>
  <c r="C139" i="20"/>
  <c r="D110" i="20"/>
  <c r="D118" i="20"/>
  <c r="C110" i="20"/>
  <c r="C17" i="20"/>
  <c r="C77" i="20"/>
  <c r="C147" i="20"/>
  <c r="C92" i="20"/>
  <c r="C164" i="20"/>
  <c r="D92" i="20"/>
  <c r="D101" i="20"/>
  <c r="C57" i="20"/>
  <c r="D57" i="20"/>
  <c r="C183" i="20" l="1"/>
  <c r="C190" i="20" s="1"/>
  <c r="D183" i="20"/>
  <c r="D190" i="20" s="1"/>
  <c r="C187" i="20" l="1"/>
  <c r="C208" i="19"/>
  <c r="C207" i="19"/>
  <c r="C206" i="19"/>
  <c r="C205" i="19"/>
  <c r="C203" i="19"/>
  <c r="C202" i="19"/>
  <c r="C201" i="19"/>
  <c r="C197" i="19"/>
  <c r="C196" i="19"/>
  <c r="C195" i="19"/>
  <c r="C194" i="19"/>
  <c r="C186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6" i="19"/>
  <c r="C146" i="19"/>
  <c r="D145" i="19"/>
  <c r="C145" i="19"/>
  <c r="D144" i="19"/>
  <c r="C144" i="19"/>
  <c r="D143" i="19"/>
  <c r="C143" i="19"/>
  <c r="D142" i="19"/>
  <c r="C142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17" i="19"/>
  <c r="C117" i="19"/>
  <c r="D116" i="19"/>
  <c r="C116" i="19"/>
  <c r="D115" i="19"/>
  <c r="C115" i="19"/>
  <c r="D114" i="19"/>
  <c r="C114" i="19"/>
  <c r="D113" i="19"/>
  <c r="C113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16" i="19"/>
  <c r="C16" i="19"/>
  <c r="D15" i="19"/>
  <c r="C15" i="19"/>
  <c r="D14" i="19"/>
  <c r="C14" i="19"/>
  <c r="D13" i="19"/>
  <c r="C13" i="19"/>
  <c r="D12" i="19"/>
  <c r="C12" i="19"/>
  <c r="C203" i="10"/>
  <c r="C198" i="19" l="1"/>
  <c r="C110" i="19"/>
  <c r="C147" i="19"/>
  <c r="C181" i="19"/>
  <c r="D118" i="19"/>
  <c r="D139" i="19"/>
  <c r="C17" i="19"/>
  <c r="D17" i="19"/>
  <c r="D77" i="19"/>
  <c r="D147" i="19"/>
  <c r="C164" i="19"/>
  <c r="D181" i="19"/>
  <c r="D110" i="19"/>
  <c r="C57" i="19"/>
  <c r="C77" i="19"/>
  <c r="C92" i="19"/>
  <c r="C101" i="19"/>
  <c r="D164" i="19"/>
  <c r="D92" i="19"/>
  <c r="D101" i="19"/>
  <c r="C118" i="19"/>
  <c r="C139" i="19"/>
  <c r="D57" i="19"/>
  <c r="D183" i="19" l="1"/>
  <c r="D190" i="19" s="1"/>
  <c r="C183" i="19"/>
  <c r="C187" i="19" s="1"/>
  <c r="C190" i="19" l="1"/>
  <c r="C208" i="21"/>
  <c r="C207" i="21"/>
  <c r="C206" i="21"/>
  <c r="C205" i="21"/>
  <c r="C203" i="21"/>
  <c r="C202" i="21"/>
  <c r="C201" i="21"/>
  <c r="C197" i="21"/>
  <c r="C196" i="21"/>
  <c r="C195" i="21"/>
  <c r="C194" i="21"/>
  <c r="C186" i="21"/>
  <c r="D180" i="21"/>
  <c r="C180" i="21"/>
  <c r="D179" i="21"/>
  <c r="C179" i="21"/>
  <c r="D178" i="21"/>
  <c r="C178" i="21"/>
  <c r="D177" i="21"/>
  <c r="C177" i="21"/>
  <c r="D176" i="21"/>
  <c r="C176" i="21"/>
  <c r="D175" i="21"/>
  <c r="C175" i="21"/>
  <c r="D174" i="21"/>
  <c r="C174" i="21"/>
  <c r="D173" i="21"/>
  <c r="C173" i="21"/>
  <c r="D172" i="21"/>
  <c r="C172" i="21"/>
  <c r="D171" i="21"/>
  <c r="C171" i="21"/>
  <c r="D170" i="21"/>
  <c r="C170" i="21"/>
  <c r="D169" i="21"/>
  <c r="C169" i="21"/>
  <c r="D168" i="21"/>
  <c r="C168" i="21"/>
  <c r="D167" i="21"/>
  <c r="C167" i="21"/>
  <c r="D163" i="21"/>
  <c r="C163" i="21"/>
  <c r="D162" i="21"/>
  <c r="C162" i="21"/>
  <c r="D161" i="21"/>
  <c r="C161" i="21"/>
  <c r="D160" i="21"/>
  <c r="C160" i="21"/>
  <c r="D159" i="21"/>
  <c r="C159" i="21"/>
  <c r="D158" i="21"/>
  <c r="C158" i="21"/>
  <c r="D157" i="21"/>
  <c r="C157" i="21"/>
  <c r="D156" i="21"/>
  <c r="C156" i="21"/>
  <c r="D155" i="21"/>
  <c r="C155" i="21"/>
  <c r="D154" i="21"/>
  <c r="C154" i="21"/>
  <c r="D153" i="21"/>
  <c r="C153" i="21"/>
  <c r="D152" i="21"/>
  <c r="C152" i="21"/>
  <c r="D151" i="21"/>
  <c r="C151" i="21"/>
  <c r="D150" i="21"/>
  <c r="C150" i="21"/>
  <c r="D146" i="21"/>
  <c r="C146" i="21"/>
  <c r="D145" i="21"/>
  <c r="C145" i="21"/>
  <c r="D144" i="21"/>
  <c r="C144" i="21"/>
  <c r="D143" i="21"/>
  <c r="C143" i="21"/>
  <c r="D142" i="21"/>
  <c r="C142" i="21"/>
  <c r="D138" i="21"/>
  <c r="C138" i="21"/>
  <c r="D137" i="21"/>
  <c r="C137" i="21"/>
  <c r="D136" i="21"/>
  <c r="C136" i="21"/>
  <c r="D135" i="21"/>
  <c r="C135" i="21"/>
  <c r="D134" i="21"/>
  <c r="C134" i="21"/>
  <c r="D133" i="21"/>
  <c r="C133" i="21"/>
  <c r="D131" i="21"/>
  <c r="C131" i="21"/>
  <c r="D130" i="21"/>
  <c r="C130" i="21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2" i="21"/>
  <c r="C122" i="21"/>
  <c r="D121" i="21"/>
  <c r="C121" i="21"/>
  <c r="D117" i="21"/>
  <c r="C117" i="21"/>
  <c r="D116" i="21"/>
  <c r="C116" i="21"/>
  <c r="D115" i="21"/>
  <c r="C115" i="21"/>
  <c r="D114" i="21"/>
  <c r="C114" i="21"/>
  <c r="D113" i="21"/>
  <c r="C113" i="21"/>
  <c r="D109" i="21"/>
  <c r="C109" i="21"/>
  <c r="D108" i="21"/>
  <c r="C108" i="21"/>
  <c r="D107" i="21"/>
  <c r="C107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D97" i="21"/>
  <c r="C97" i="21"/>
  <c r="D96" i="21"/>
  <c r="C96" i="21"/>
  <c r="D95" i="21"/>
  <c r="C95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16" i="21"/>
  <c r="C16" i="21"/>
  <c r="D15" i="21"/>
  <c r="C15" i="21"/>
  <c r="D14" i="21"/>
  <c r="C14" i="21"/>
  <c r="D13" i="21"/>
  <c r="C13" i="21"/>
  <c r="D12" i="21"/>
  <c r="C12" i="21"/>
  <c r="C198" i="21" l="1"/>
  <c r="D101" i="21"/>
  <c r="D118" i="21"/>
  <c r="C147" i="21"/>
  <c r="C164" i="21"/>
  <c r="D92" i="21"/>
  <c r="D77" i="21"/>
  <c r="D17" i="21"/>
  <c r="D181" i="21"/>
  <c r="C110" i="21"/>
  <c r="C139" i="21"/>
  <c r="C17" i="21"/>
  <c r="C77" i="21"/>
  <c r="D110" i="21"/>
  <c r="D139" i="21"/>
  <c r="D147" i="21"/>
  <c r="C101" i="21"/>
  <c r="C92" i="21"/>
  <c r="D164" i="21"/>
  <c r="C118" i="21"/>
  <c r="C181" i="21"/>
  <c r="C57" i="21"/>
  <c r="D57" i="21"/>
  <c r="C183" i="21" l="1"/>
  <c r="C187" i="21" s="1"/>
  <c r="D183" i="21"/>
  <c r="D190" i="21" s="1"/>
  <c r="C190" i="21" l="1"/>
  <c r="G203" i="5" l="1"/>
  <c r="F198" i="38" l="1"/>
  <c r="E203" i="38" l="1"/>
  <c r="E202" i="38"/>
  <c r="E201" i="38"/>
  <c r="E197" i="38"/>
  <c r="E196" i="38"/>
  <c r="E195" i="38"/>
  <c r="E194" i="38"/>
  <c r="F181" i="38"/>
  <c r="E180" i="38"/>
  <c r="E179" i="38"/>
  <c r="E178" i="38"/>
  <c r="E177" i="38"/>
  <c r="E176" i="38"/>
  <c r="E175" i="38"/>
  <c r="E174" i="38"/>
  <c r="E173" i="38"/>
  <c r="E172" i="38"/>
  <c r="E171" i="38"/>
  <c r="E170" i="38"/>
  <c r="E169" i="38"/>
  <c r="E168" i="38"/>
  <c r="E167" i="38"/>
  <c r="F164" i="38"/>
  <c r="E163" i="38"/>
  <c r="E162" i="38"/>
  <c r="E161" i="38"/>
  <c r="E160" i="38"/>
  <c r="E159" i="38"/>
  <c r="E158" i="38"/>
  <c r="E157" i="38"/>
  <c r="E156" i="38"/>
  <c r="E155" i="38"/>
  <c r="E154" i="38"/>
  <c r="E153" i="38"/>
  <c r="E152" i="38"/>
  <c r="E151" i="38"/>
  <c r="E150" i="38"/>
  <c r="F147" i="38"/>
  <c r="E146" i="38"/>
  <c r="E145" i="38"/>
  <c r="E144" i="38"/>
  <c r="E143" i="38"/>
  <c r="E142" i="38"/>
  <c r="E138" i="38"/>
  <c r="E137" i="38"/>
  <c r="E136" i="38"/>
  <c r="E135" i="38"/>
  <c r="E134" i="38"/>
  <c r="E133" i="38"/>
  <c r="E131" i="38"/>
  <c r="E130" i="38"/>
  <c r="F139" i="38"/>
  <c r="E129" i="38"/>
  <c r="E128" i="38"/>
  <c r="E127" i="38"/>
  <c r="E126" i="38"/>
  <c r="E125" i="38"/>
  <c r="E124" i="38"/>
  <c r="E123" i="38"/>
  <c r="E122" i="38"/>
  <c r="E121" i="38"/>
  <c r="F118" i="38"/>
  <c r="E117" i="38"/>
  <c r="E116" i="38"/>
  <c r="E115" i="38"/>
  <c r="E114" i="38"/>
  <c r="E113" i="38"/>
  <c r="F110" i="38"/>
  <c r="E109" i="38"/>
  <c r="E108" i="38"/>
  <c r="E107" i="38"/>
  <c r="E106" i="38"/>
  <c r="E105" i="38"/>
  <c r="E104" i="38"/>
  <c r="F101" i="38"/>
  <c r="E100" i="38"/>
  <c r="E99" i="38"/>
  <c r="E98" i="38"/>
  <c r="E97" i="38"/>
  <c r="E96" i="38"/>
  <c r="E95" i="38"/>
  <c r="E91" i="38"/>
  <c r="E90" i="38"/>
  <c r="E89" i="38"/>
  <c r="E88" i="38"/>
  <c r="E87" i="38"/>
  <c r="E86" i="38"/>
  <c r="E85" i="38"/>
  <c r="E84" i="38"/>
  <c r="E83" i="38"/>
  <c r="E82" i="38"/>
  <c r="E81" i="38"/>
  <c r="E80" i="38"/>
  <c r="F77" i="38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F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K183" i="38"/>
  <c r="E23" i="38"/>
  <c r="E22" i="38"/>
  <c r="J183" i="38"/>
  <c r="E21" i="38"/>
  <c r="F17" i="38"/>
  <c r="E16" i="38"/>
  <c r="E15" i="38"/>
  <c r="E14" i="38"/>
  <c r="E13" i="38"/>
  <c r="E12" i="38"/>
  <c r="K18" i="38" l="1"/>
  <c r="K19" i="38"/>
  <c r="G169" i="38"/>
  <c r="G177" i="38"/>
  <c r="G170" i="38"/>
  <c r="G178" i="38"/>
  <c r="G171" i="38"/>
  <c r="G179" i="38"/>
  <c r="G172" i="38"/>
  <c r="G180" i="38"/>
  <c r="G173" i="38"/>
  <c r="G174" i="38"/>
  <c r="G167" i="38"/>
  <c r="G175" i="38"/>
  <c r="G168" i="38"/>
  <c r="G176" i="38"/>
  <c r="G159" i="38"/>
  <c r="G160" i="38"/>
  <c r="G153" i="38"/>
  <c r="G154" i="38"/>
  <c r="G162" i="38"/>
  <c r="G151" i="38"/>
  <c r="G152" i="38"/>
  <c r="G161" i="38"/>
  <c r="G155" i="38"/>
  <c r="G163" i="38"/>
  <c r="G156" i="38"/>
  <c r="G157" i="38"/>
  <c r="G150" i="38"/>
  <c r="G158" i="38"/>
  <c r="G143" i="38"/>
  <c r="G144" i="38"/>
  <c r="G146" i="38"/>
  <c r="G145" i="38"/>
  <c r="G121" i="38"/>
  <c r="G129" i="38"/>
  <c r="G137" i="38"/>
  <c r="G122" i="38"/>
  <c r="G138" i="38"/>
  <c r="G123" i="38"/>
  <c r="G130" i="38"/>
  <c r="G124" i="38"/>
  <c r="G131" i="38"/>
  <c r="G125" i="38"/>
  <c r="G133" i="38"/>
  <c r="G126" i="38"/>
  <c r="G134" i="38"/>
  <c r="G127" i="38"/>
  <c r="G135" i="38"/>
  <c r="G128" i="38"/>
  <c r="G136" i="38"/>
  <c r="G113" i="38"/>
  <c r="G114" i="38"/>
  <c r="G115" i="38"/>
  <c r="G116" i="38"/>
  <c r="G117" i="38"/>
  <c r="G105" i="38"/>
  <c r="G106" i="38"/>
  <c r="G108" i="38"/>
  <c r="G107" i="38"/>
  <c r="G109" i="38"/>
  <c r="G96" i="38"/>
  <c r="G97" i="38"/>
  <c r="G98" i="38"/>
  <c r="G99" i="38"/>
  <c r="G100" i="38"/>
  <c r="G85" i="38"/>
  <c r="G86" i="38"/>
  <c r="G87" i="38"/>
  <c r="G81" i="38"/>
  <c r="G82" i="38"/>
  <c r="G90" i="38"/>
  <c r="G83" i="38"/>
  <c r="G91" i="38"/>
  <c r="G84" i="38"/>
  <c r="G80" i="38"/>
  <c r="G88" i="38"/>
  <c r="G63" i="38"/>
  <c r="G72" i="38"/>
  <c r="G65" i="38"/>
  <c r="G74" i="38"/>
  <c r="G75" i="38"/>
  <c r="G68" i="38"/>
  <c r="G76" i="38"/>
  <c r="G61" i="38"/>
  <c r="G69" i="38"/>
  <c r="G71" i="38"/>
  <c r="G64" i="38"/>
  <c r="G73" i="38"/>
  <c r="G66" i="38"/>
  <c r="G67" i="38"/>
  <c r="G62" i="38"/>
  <c r="G70" i="38"/>
  <c r="G34" i="38"/>
  <c r="G27" i="38"/>
  <c r="G35" i="38"/>
  <c r="G51" i="38"/>
  <c r="G28" i="38"/>
  <c r="G36" i="38"/>
  <c r="G44" i="38"/>
  <c r="G52" i="38"/>
  <c r="G22" i="38"/>
  <c r="G29" i="38"/>
  <c r="G37" i="38"/>
  <c r="G45" i="38"/>
  <c r="G53" i="38"/>
  <c r="G26" i="38"/>
  <c r="G42" i="38"/>
  <c r="G23" i="38"/>
  <c r="G30" i="38"/>
  <c r="G38" i="38"/>
  <c r="G46" i="38"/>
  <c r="G54" i="38"/>
  <c r="G31" i="38"/>
  <c r="G39" i="38"/>
  <c r="G47" i="38"/>
  <c r="G55" i="38"/>
  <c r="G24" i="38"/>
  <c r="G32" i="38"/>
  <c r="G40" i="38"/>
  <c r="G48" i="38"/>
  <c r="G56" i="38"/>
  <c r="G25" i="38"/>
  <c r="G33" i="38"/>
  <c r="G41" i="38"/>
  <c r="G49" i="38"/>
  <c r="G50" i="38"/>
  <c r="G43" i="38"/>
  <c r="G13" i="38"/>
  <c r="G14" i="38"/>
  <c r="G15" i="38"/>
  <c r="G16" i="38"/>
  <c r="E205" i="38"/>
  <c r="G195" i="38"/>
  <c r="G197" i="38"/>
  <c r="G196" i="38"/>
  <c r="G194" i="38"/>
  <c r="G203" i="38"/>
  <c r="E198" i="38"/>
  <c r="E17" i="38"/>
  <c r="G12" i="38"/>
  <c r="G21" i="38"/>
  <c r="E57" i="38"/>
  <c r="G57" i="38" s="1"/>
  <c r="E101" i="38"/>
  <c r="G101" i="38" s="1"/>
  <c r="G95" i="38"/>
  <c r="E181" i="38"/>
  <c r="G181" i="38" s="1"/>
  <c r="E118" i="38"/>
  <c r="G118" i="38" s="1"/>
  <c r="E164" i="38"/>
  <c r="G164" i="38" s="1"/>
  <c r="F92" i="38"/>
  <c r="F183" i="38" s="1"/>
  <c r="G89" i="38"/>
  <c r="E110" i="38"/>
  <c r="G110" i="38" s="1"/>
  <c r="E139" i="38"/>
  <c r="G139" i="38" s="1"/>
  <c r="E77" i="38"/>
  <c r="G77" i="38" s="1"/>
  <c r="G60" i="38"/>
  <c r="E92" i="38"/>
  <c r="G104" i="38"/>
  <c r="E147" i="38"/>
  <c r="G147" i="38" s="1"/>
  <c r="G142" i="38"/>
  <c r="F190" i="38" l="1"/>
  <c r="G202" i="38"/>
  <c r="G201" i="38"/>
  <c r="G205" i="38" s="1"/>
  <c r="E207" i="38"/>
  <c r="G198" i="38"/>
  <c r="G92" i="38"/>
  <c r="E206" i="38"/>
  <c r="E183" i="38"/>
  <c r="G17" i="38"/>
  <c r="E190" i="38" l="1"/>
  <c r="K14" i="38"/>
  <c r="H197" i="38"/>
  <c r="H196" i="38"/>
  <c r="F205" i="38"/>
  <c r="K15" i="38"/>
  <c r="H195" i="38"/>
  <c r="H198" i="38"/>
  <c r="H194" i="38"/>
  <c r="E208" i="38"/>
  <c r="G183" i="38"/>
  <c r="H170" i="38" s="1"/>
  <c r="H12" i="38"/>
  <c r="K16" i="38"/>
  <c r="G207" i="38"/>
  <c r="G206" i="38"/>
  <c r="H17" i="38"/>
  <c r="K12" i="38"/>
  <c r="H14" i="38"/>
  <c r="H15" i="38"/>
  <c r="H13" i="38"/>
  <c r="H16" i="38"/>
  <c r="H162" i="38" l="1"/>
  <c r="H161" i="38"/>
  <c r="H77" i="38"/>
  <c r="H44" i="38"/>
  <c r="H75" i="38"/>
  <c r="H22" i="38"/>
  <c r="H71" i="38"/>
  <c r="H169" i="38"/>
  <c r="H53" i="38"/>
  <c r="H83" i="38"/>
  <c r="H27" i="38"/>
  <c r="H167" i="38"/>
  <c r="H163" i="38"/>
  <c r="H23" i="38"/>
  <c r="H177" i="38"/>
  <c r="H67" i="38"/>
  <c r="H91" i="38"/>
  <c r="K13" i="38"/>
  <c r="H110" i="38"/>
  <c r="H142" i="38"/>
  <c r="H41" i="38"/>
  <c r="H113" i="38"/>
  <c r="H82" i="38"/>
  <c r="H37" i="38"/>
  <c r="H179" i="38"/>
  <c r="H81" i="38"/>
  <c r="H95" i="38"/>
  <c r="H138" i="38"/>
  <c r="H133" i="38"/>
  <c r="H55" i="38"/>
  <c r="H98" i="38"/>
  <c r="H176" i="38"/>
  <c r="H155" i="38"/>
  <c r="H118" i="38"/>
  <c r="H97" i="38"/>
  <c r="H74" i="38"/>
  <c r="H51" i="38"/>
  <c r="H172" i="38"/>
  <c r="H160" i="38"/>
  <c r="H129" i="38"/>
  <c r="H54" i="38"/>
  <c r="H101" i="38"/>
  <c r="H26" i="38"/>
  <c r="H86" i="38"/>
  <c r="H123" i="38"/>
  <c r="H39" i="38"/>
  <c r="H65" i="38"/>
  <c r="H99" i="38"/>
  <c r="H57" i="38"/>
  <c r="H173" i="38"/>
  <c r="H157" i="38"/>
  <c r="H84" i="38"/>
  <c r="H115" i="38"/>
  <c r="H150" i="38"/>
  <c r="H31" i="38"/>
  <c r="H139" i="38"/>
  <c r="H49" i="38"/>
  <c r="H100" i="38"/>
  <c r="H180" i="38"/>
  <c r="H70" i="38"/>
  <c r="H73" i="38"/>
  <c r="H47" i="38"/>
  <c r="H52" i="38"/>
  <c r="H63" i="38"/>
  <c r="H69" i="38"/>
  <c r="H66" i="38"/>
  <c r="H38" i="38"/>
  <c r="H136" i="38"/>
  <c r="H168" i="38"/>
  <c r="H28" i="38"/>
  <c r="H143" i="38"/>
  <c r="H80" i="38"/>
  <c r="H146" i="38"/>
  <c r="H131" i="38"/>
  <c r="H114" i="38"/>
  <c r="H56" i="38"/>
  <c r="H34" i="38"/>
  <c r="H174" i="38"/>
  <c r="H147" i="38"/>
  <c r="H158" i="38"/>
  <c r="H128" i="38"/>
  <c r="H40" i="38"/>
  <c r="H33" i="38"/>
  <c r="H32" i="38"/>
  <c r="H137" i="38"/>
  <c r="H30" i="38"/>
  <c r="H61" i="38"/>
  <c r="H68" i="38"/>
  <c r="H153" i="38"/>
  <c r="H88" i="38"/>
  <c r="H76" i="38"/>
  <c r="H46" i="38"/>
  <c r="H89" i="38"/>
  <c r="H152" i="38"/>
  <c r="H130" i="38"/>
  <c r="H50" i="38"/>
  <c r="H43" i="38"/>
  <c r="H90" i="38"/>
  <c r="H25" i="38"/>
  <c r="H124" i="38"/>
  <c r="H135" i="38"/>
  <c r="H156" i="38"/>
  <c r="H145" i="38"/>
  <c r="H48" i="38"/>
  <c r="H151" i="38"/>
  <c r="H116" i="38"/>
  <c r="H183" i="38"/>
  <c r="H21" i="38"/>
  <c r="H60" i="38"/>
  <c r="H164" i="38"/>
  <c r="H108" i="38"/>
  <c r="H106" i="38"/>
  <c r="H134" i="38"/>
  <c r="H24" i="38"/>
  <c r="H171" i="38"/>
  <c r="H105" i="38"/>
  <c r="H121" i="38"/>
  <c r="H175" i="38"/>
  <c r="H107" i="38"/>
  <c r="H109" i="38"/>
  <c r="H45" i="38"/>
  <c r="H64" i="38"/>
  <c r="H159" i="38"/>
  <c r="H104" i="38"/>
  <c r="H72" i="38"/>
  <c r="H92" i="38"/>
  <c r="F206" i="38"/>
  <c r="F207" i="38"/>
  <c r="H181" i="38"/>
  <c r="H29" i="38"/>
  <c r="H35" i="38"/>
  <c r="H87" i="38"/>
  <c r="H154" i="38"/>
  <c r="H36" i="38"/>
  <c r="H62" i="38"/>
  <c r="H127" i="38"/>
  <c r="H125" i="38"/>
  <c r="H96" i="38"/>
  <c r="H122" i="38"/>
  <c r="H144" i="38"/>
  <c r="H126" i="38"/>
  <c r="H85" i="38"/>
  <c r="H117" i="38"/>
  <c r="H42" i="38"/>
  <c r="H178" i="38"/>
  <c r="G190" i="38"/>
  <c r="G208" i="38"/>
  <c r="F208" i="38" l="1"/>
  <c r="F181" i="24" l="1"/>
  <c r="F164" i="24"/>
  <c r="F147" i="24"/>
  <c r="F139" i="24"/>
  <c r="F118" i="24"/>
  <c r="F110" i="24"/>
  <c r="F101" i="24"/>
  <c r="F92" i="24"/>
  <c r="F77" i="24"/>
  <c r="F57" i="24"/>
  <c r="E180" i="7" l="1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6" i="7"/>
  <c r="E145" i="7"/>
  <c r="E144" i="7"/>
  <c r="E143" i="7"/>
  <c r="E142" i="7"/>
  <c r="E138" i="7"/>
  <c r="E137" i="7"/>
  <c r="E136" i="7"/>
  <c r="E135" i="7"/>
  <c r="E134" i="7"/>
  <c r="E133" i="7"/>
  <c r="E131" i="7"/>
  <c r="E130" i="7"/>
  <c r="E129" i="7"/>
  <c r="E128" i="7"/>
  <c r="E127" i="7"/>
  <c r="E126" i="7"/>
  <c r="E125" i="7"/>
  <c r="E124" i="7"/>
  <c r="E123" i="7"/>
  <c r="E122" i="7"/>
  <c r="E121" i="7"/>
  <c r="E117" i="7"/>
  <c r="E116" i="7"/>
  <c r="E115" i="7"/>
  <c r="E114" i="7"/>
  <c r="E113" i="7"/>
  <c r="E109" i="7"/>
  <c r="E108" i="7"/>
  <c r="E107" i="7"/>
  <c r="E106" i="7"/>
  <c r="E105" i="7"/>
  <c r="E104" i="7"/>
  <c r="E100" i="7"/>
  <c r="E99" i="7"/>
  <c r="E98" i="7"/>
  <c r="E97" i="7"/>
  <c r="E96" i="7"/>
  <c r="E95" i="7"/>
  <c r="E91" i="7"/>
  <c r="E90" i="7"/>
  <c r="E89" i="7"/>
  <c r="E88" i="7"/>
  <c r="E87" i="7"/>
  <c r="E86" i="7"/>
  <c r="E85" i="7"/>
  <c r="E84" i="7"/>
  <c r="E83" i="7"/>
  <c r="E82" i="7"/>
  <c r="E81" i="7"/>
  <c r="E80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6" i="36"/>
  <c r="E145" i="36"/>
  <c r="E144" i="36"/>
  <c r="E143" i="36"/>
  <c r="E142" i="36"/>
  <c r="E138" i="36"/>
  <c r="E137" i="36"/>
  <c r="E136" i="36"/>
  <c r="E135" i="36"/>
  <c r="E134" i="36"/>
  <c r="E133" i="36"/>
  <c r="E131" i="36"/>
  <c r="E130" i="36"/>
  <c r="E129" i="36"/>
  <c r="E128" i="36"/>
  <c r="E127" i="36"/>
  <c r="E126" i="36"/>
  <c r="E125" i="36"/>
  <c r="E124" i="36"/>
  <c r="E123" i="36"/>
  <c r="E122" i="36"/>
  <c r="E121" i="36"/>
  <c r="E117" i="36"/>
  <c r="E116" i="36"/>
  <c r="E115" i="36"/>
  <c r="E114" i="36"/>
  <c r="E113" i="36"/>
  <c r="E109" i="36"/>
  <c r="E108" i="36"/>
  <c r="E107" i="36"/>
  <c r="E106" i="36"/>
  <c r="E105" i="36"/>
  <c r="E104" i="36"/>
  <c r="E100" i="36"/>
  <c r="E99" i="36"/>
  <c r="E98" i="36"/>
  <c r="E97" i="36"/>
  <c r="E96" i="36"/>
  <c r="E95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16" i="36"/>
  <c r="E15" i="36"/>
  <c r="E14" i="36"/>
  <c r="E13" i="36"/>
  <c r="E12" i="36"/>
  <c r="E118" i="7" l="1"/>
  <c r="E17" i="7"/>
  <c r="E147" i="7"/>
  <c r="E77" i="7"/>
  <c r="E101" i="7"/>
  <c r="E101" i="36"/>
  <c r="E147" i="36"/>
  <c r="E17" i="36"/>
  <c r="E139" i="36"/>
  <c r="E181" i="36"/>
  <c r="E77" i="36"/>
  <c r="E164" i="36"/>
  <c r="E92" i="36"/>
  <c r="E57" i="36"/>
  <c r="E110" i="36"/>
  <c r="E118" i="36"/>
  <c r="E164" i="7"/>
  <c r="E110" i="7"/>
  <c r="E139" i="7"/>
  <c r="E92" i="7"/>
  <c r="E57" i="7"/>
  <c r="E181" i="7"/>
  <c r="E202" i="36"/>
  <c r="E201" i="36"/>
  <c r="F198" i="36"/>
  <c r="E197" i="36"/>
  <c r="G197" i="36" s="1"/>
  <c r="E196" i="36"/>
  <c r="G196" i="36" s="1"/>
  <c r="E195" i="36"/>
  <c r="G195" i="36" s="1"/>
  <c r="E194" i="36"/>
  <c r="K183" i="36"/>
  <c r="J183" i="36"/>
  <c r="F181" i="36"/>
  <c r="G180" i="36"/>
  <c r="G179" i="36"/>
  <c r="G178" i="36"/>
  <c r="G177" i="36"/>
  <c r="G175" i="36"/>
  <c r="G173" i="36"/>
  <c r="G172" i="36"/>
  <c r="G171" i="36"/>
  <c r="G169" i="36"/>
  <c r="G168" i="36"/>
  <c r="F164" i="36"/>
  <c r="G163" i="36"/>
  <c r="G162" i="36"/>
  <c r="G161" i="36"/>
  <c r="G160" i="36"/>
  <c r="G159" i="36"/>
  <c r="G158" i="36"/>
  <c r="G156" i="36"/>
  <c r="G155" i="36"/>
  <c r="G154" i="36"/>
  <c r="G153" i="36"/>
  <c r="G152" i="36"/>
  <c r="G150" i="36"/>
  <c r="F147" i="36"/>
  <c r="G146" i="36"/>
  <c r="G145" i="36"/>
  <c r="G143" i="36"/>
  <c r="G142" i="36"/>
  <c r="F139" i="36"/>
  <c r="G138" i="36"/>
  <c r="G137" i="36"/>
  <c r="G136" i="36"/>
  <c r="G134" i="36"/>
  <c r="G133" i="36"/>
  <c r="G131" i="36"/>
  <c r="G129" i="36"/>
  <c r="G128" i="36"/>
  <c r="G127" i="36"/>
  <c r="G126" i="36"/>
  <c r="G125" i="36"/>
  <c r="G123" i="36"/>
  <c r="F118" i="36"/>
  <c r="G117" i="36"/>
  <c r="G116" i="36"/>
  <c r="G115" i="36"/>
  <c r="G114" i="36"/>
  <c r="G113" i="36"/>
  <c r="F110" i="36"/>
  <c r="G109" i="36"/>
  <c r="G108" i="36"/>
  <c r="G107" i="36"/>
  <c r="G106" i="36"/>
  <c r="G105" i="36"/>
  <c r="F101" i="36"/>
  <c r="G100" i="36"/>
  <c r="G98" i="36"/>
  <c r="G97" i="36"/>
  <c r="G96" i="36"/>
  <c r="F92" i="36"/>
  <c r="G91" i="36"/>
  <c r="G90" i="36"/>
  <c r="G88" i="36"/>
  <c r="G87" i="36"/>
  <c r="G85" i="36"/>
  <c r="G84" i="36"/>
  <c r="G83" i="36"/>
  <c r="G81" i="36"/>
  <c r="F77" i="36"/>
  <c r="G76" i="36"/>
  <c r="G75" i="36"/>
  <c r="G74" i="36"/>
  <c r="G73" i="36"/>
  <c r="G72" i="36"/>
  <c r="G71" i="36"/>
  <c r="G70" i="36"/>
  <c r="G68" i="36"/>
  <c r="G67" i="36"/>
  <c r="G66" i="36"/>
  <c r="G65" i="36"/>
  <c r="G64" i="36"/>
  <c r="G63" i="36"/>
  <c r="G62" i="36"/>
  <c r="G61" i="36"/>
  <c r="F57" i="36"/>
  <c r="G56" i="36"/>
  <c r="G55" i="36"/>
  <c r="G53" i="36"/>
  <c r="G52" i="36"/>
  <c r="G51" i="36"/>
  <c r="G49" i="36"/>
  <c r="G48" i="36"/>
  <c r="G47" i="36"/>
  <c r="G46" i="36"/>
  <c r="G45" i="36"/>
  <c r="G44" i="36"/>
  <c r="G43" i="36"/>
  <c r="G41" i="36"/>
  <c r="G40" i="36"/>
  <c r="G39" i="36"/>
  <c r="G38" i="36"/>
  <c r="G37" i="36"/>
  <c r="G36" i="36"/>
  <c r="G35" i="36"/>
  <c r="G33" i="36"/>
  <c r="G32" i="36"/>
  <c r="G31" i="36"/>
  <c r="G30" i="36"/>
  <c r="G29" i="36"/>
  <c r="G28" i="36"/>
  <c r="G27" i="36"/>
  <c r="G25" i="36"/>
  <c r="G23" i="36"/>
  <c r="G21" i="36"/>
  <c r="F17" i="36"/>
  <c r="G16" i="36"/>
  <c r="G15" i="36"/>
  <c r="G14" i="36"/>
  <c r="G13" i="36"/>
  <c r="G202" i="36" l="1"/>
  <c r="G201" i="36"/>
  <c r="F205" i="36" s="1"/>
  <c r="K19" i="36"/>
  <c r="K18" i="36"/>
  <c r="G194" i="36"/>
  <c r="G198" i="36" s="1"/>
  <c r="G42" i="36"/>
  <c r="G54" i="36"/>
  <c r="G86" i="36"/>
  <c r="G174" i="36"/>
  <c r="G69" i="36"/>
  <c r="G82" i="36"/>
  <c r="G104" i="36"/>
  <c r="G118" i="36"/>
  <c r="G124" i="36"/>
  <c r="G151" i="36"/>
  <c r="G26" i="36"/>
  <c r="G50" i="36"/>
  <c r="G95" i="36"/>
  <c r="G99" i="36"/>
  <c r="G130" i="36"/>
  <c r="G144" i="36"/>
  <c r="G157" i="36"/>
  <c r="G170" i="36"/>
  <c r="G22" i="36"/>
  <c r="G34" i="36"/>
  <c r="G89" i="36"/>
  <c r="G181" i="36"/>
  <c r="G176" i="36"/>
  <c r="G12" i="36"/>
  <c r="G135" i="36"/>
  <c r="G57" i="36"/>
  <c r="G122" i="36"/>
  <c r="G139" i="36"/>
  <c r="G121" i="36"/>
  <c r="G77" i="36"/>
  <c r="G24" i="36"/>
  <c r="F183" i="36"/>
  <c r="G60" i="36"/>
  <c r="G147" i="36"/>
  <c r="G110" i="36"/>
  <c r="G92" i="36"/>
  <c r="G80" i="36"/>
  <c r="G101" i="36"/>
  <c r="G164" i="36"/>
  <c r="G167" i="36"/>
  <c r="E198" i="36"/>
  <c r="F206" i="36" l="1"/>
  <c r="F207" i="36"/>
  <c r="F190" i="36"/>
  <c r="G183" i="36"/>
  <c r="H172" i="36" s="1"/>
  <c r="H198" i="36"/>
  <c r="K14" i="36"/>
  <c r="K15" i="36"/>
  <c r="H194" i="36"/>
  <c r="H196" i="36"/>
  <c r="H195" i="36"/>
  <c r="E203" i="36"/>
  <c r="E205" i="36" s="1"/>
  <c r="G203" i="36"/>
  <c r="H197" i="36"/>
  <c r="G17" i="36"/>
  <c r="E183" i="36"/>
  <c r="E202" i="27"/>
  <c r="E201" i="27"/>
  <c r="F208" i="36" l="1"/>
  <c r="G201" i="27"/>
  <c r="G202" i="27"/>
  <c r="G205" i="36"/>
  <c r="H43" i="36"/>
  <c r="H80" i="36"/>
  <c r="H65" i="36"/>
  <c r="H29" i="36"/>
  <c r="H121" i="36"/>
  <c r="H138" i="36"/>
  <c r="H100" i="36"/>
  <c r="H113" i="36"/>
  <c r="H33" i="36"/>
  <c r="H48" i="36"/>
  <c r="H55" i="36"/>
  <c r="H91" i="36"/>
  <c r="H127" i="36"/>
  <c r="H157" i="36"/>
  <c r="H109" i="36"/>
  <c r="H135" i="36"/>
  <c r="H41" i="36"/>
  <c r="H116" i="36"/>
  <c r="H133" i="36"/>
  <c r="H83" i="36"/>
  <c r="H46" i="36"/>
  <c r="H31" i="36"/>
  <c r="H39" i="36"/>
  <c r="H108" i="36"/>
  <c r="H180" i="36"/>
  <c r="H175" i="36"/>
  <c r="H26" i="36"/>
  <c r="H170" i="36"/>
  <c r="H73" i="36"/>
  <c r="H85" i="36"/>
  <c r="H40" i="36"/>
  <c r="H45" i="36"/>
  <c r="H28" i="36"/>
  <c r="H42" i="36"/>
  <c r="H98" i="36"/>
  <c r="H47" i="36"/>
  <c r="H21" i="36"/>
  <c r="H134" i="36"/>
  <c r="H107" i="36"/>
  <c r="H154" i="36"/>
  <c r="H51" i="36"/>
  <c r="H50" i="36"/>
  <c r="H117" i="36"/>
  <c r="H38" i="36"/>
  <c r="H128" i="36"/>
  <c r="H69" i="36"/>
  <c r="H177" i="36"/>
  <c r="H23" i="36"/>
  <c r="H147" i="36"/>
  <c r="H164" i="36"/>
  <c r="H110" i="36"/>
  <c r="H124" i="36"/>
  <c r="H35" i="36"/>
  <c r="H68" i="36"/>
  <c r="H155" i="36"/>
  <c r="H105" i="36"/>
  <c r="H99" i="36"/>
  <c r="H158" i="36"/>
  <c r="H106" i="36"/>
  <c r="H74" i="36"/>
  <c r="H171" i="36"/>
  <c r="H30" i="36"/>
  <c r="H60" i="36"/>
  <c r="H61" i="36"/>
  <c r="H90" i="36"/>
  <c r="H86" i="36"/>
  <c r="H169" i="36"/>
  <c r="H49" i="36"/>
  <c r="H87" i="36"/>
  <c r="H97" i="36"/>
  <c r="H151" i="36"/>
  <c r="H54" i="36"/>
  <c r="H82" i="36"/>
  <c r="H178" i="36"/>
  <c r="H71" i="36"/>
  <c r="H114" i="36"/>
  <c r="H32" i="36"/>
  <c r="H144" i="36"/>
  <c r="H95" i="36"/>
  <c r="H160" i="36"/>
  <c r="H143" i="36"/>
  <c r="H66" i="36"/>
  <c r="H53" i="36"/>
  <c r="H156" i="36"/>
  <c r="H123" i="36"/>
  <c r="H174" i="36"/>
  <c r="H125" i="36"/>
  <c r="H101" i="36"/>
  <c r="H136" i="36"/>
  <c r="H131" i="36"/>
  <c r="H122" i="36"/>
  <c r="H167" i="36"/>
  <c r="H75" i="36"/>
  <c r="H176" i="36"/>
  <c r="H76" i="36"/>
  <c r="H137" i="36"/>
  <c r="H183" i="36"/>
  <c r="H89" i="36"/>
  <c r="H159" i="36"/>
  <c r="H81" i="36"/>
  <c r="H181" i="36"/>
  <c r="H64" i="36"/>
  <c r="H62" i="36"/>
  <c r="H77" i="36"/>
  <c r="H126" i="36"/>
  <c r="H72" i="36"/>
  <c r="H70" i="36"/>
  <c r="H130" i="36"/>
  <c r="H161" i="36"/>
  <c r="H88" i="36"/>
  <c r="H56" i="36"/>
  <c r="H25" i="36"/>
  <c r="K13" i="36"/>
  <c r="H150" i="36"/>
  <c r="H173" i="36"/>
  <c r="H118" i="36"/>
  <c r="H104" i="36"/>
  <c r="H139" i="36"/>
  <c r="H52" i="36"/>
  <c r="H146" i="36"/>
  <c r="H153" i="36"/>
  <c r="H142" i="36"/>
  <c r="H92" i="36"/>
  <c r="H44" i="36"/>
  <c r="H115" i="36"/>
  <c r="H145" i="36"/>
  <c r="H67" i="36"/>
  <c r="H63" i="36"/>
  <c r="H37" i="36"/>
  <c r="H96" i="36"/>
  <c r="H84" i="36"/>
  <c r="H34" i="36"/>
  <c r="H27" i="36"/>
  <c r="H57" i="36"/>
  <c r="H36" i="36"/>
  <c r="H24" i="36"/>
  <c r="H152" i="36"/>
  <c r="H163" i="36"/>
  <c r="H22" i="36"/>
  <c r="H179" i="36"/>
  <c r="H168" i="36"/>
  <c r="H162" i="36"/>
  <c r="H129" i="36"/>
  <c r="E190" i="36"/>
  <c r="E206" i="36"/>
  <c r="H17" i="36"/>
  <c r="G190" i="36"/>
  <c r="K12" i="36"/>
  <c r="H12" i="36"/>
  <c r="H15" i="36"/>
  <c r="H16" i="36"/>
  <c r="H14" i="36"/>
  <c r="H13" i="36"/>
  <c r="F205" i="27" l="1"/>
  <c r="F207" i="27" s="1"/>
  <c r="G206" i="36"/>
  <c r="K16" i="36"/>
  <c r="G207" i="36"/>
  <c r="E207" i="36"/>
  <c r="G208" i="36" l="1"/>
  <c r="E208" i="36"/>
  <c r="K183" i="21" l="1"/>
  <c r="K183" i="19"/>
  <c r="K183" i="20"/>
  <c r="K183" i="5"/>
  <c r="K183" i="22"/>
  <c r="K183" i="6"/>
  <c r="K183" i="27"/>
  <c r="K183" i="35"/>
  <c r="K183" i="7"/>
  <c r="K183" i="23"/>
  <c r="K183" i="24"/>
  <c r="K183" i="10"/>
  <c r="K183" i="11"/>
  <c r="K183" i="13"/>
  <c r="K183" i="25"/>
  <c r="J183" i="21"/>
  <c r="J183" i="19"/>
  <c r="J183" i="20"/>
  <c r="J183" i="5"/>
  <c r="J183" i="22"/>
  <c r="J183" i="6"/>
  <c r="J183" i="27"/>
  <c r="J183" i="35"/>
  <c r="J183" i="7"/>
  <c r="J183" i="23"/>
  <c r="J183" i="24"/>
  <c r="J183" i="10"/>
  <c r="J183" i="11"/>
  <c r="J183" i="13"/>
  <c r="J183" i="25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6" i="21"/>
  <c r="E145" i="21"/>
  <c r="E144" i="21"/>
  <c r="E143" i="21"/>
  <c r="E142" i="21"/>
  <c r="E146" i="19"/>
  <c r="E145" i="19"/>
  <c r="E144" i="19"/>
  <c r="E143" i="19"/>
  <c r="E142" i="19"/>
  <c r="E146" i="20"/>
  <c r="E145" i="20"/>
  <c r="E144" i="20"/>
  <c r="E143" i="20"/>
  <c r="E142" i="20"/>
  <c r="E146" i="5"/>
  <c r="E145" i="5"/>
  <c r="E144" i="5"/>
  <c r="E143" i="5"/>
  <c r="E142" i="5"/>
  <c r="E146" i="22"/>
  <c r="E145" i="22"/>
  <c r="E144" i="22"/>
  <c r="E143" i="22"/>
  <c r="E142" i="22"/>
  <c r="E146" i="6"/>
  <c r="E145" i="6"/>
  <c r="E144" i="6"/>
  <c r="E143" i="6"/>
  <c r="E142" i="6"/>
  <c r="E146" i="27"/>
  <c r="E145" i="27"/>
  <c r="E144" i="27"/>
  <c r="E143" i="27"/>
  <c r="E142" i="27"/>
  <c r="E146" i="35"/>
  <c r="E145" i="35"/>
  <c r="E144" i="35"/>
  <c r="E143" i="35"/>
  <c r="E142" i="35"/>
  <c r="E146" i="23"/>
  <c r="E145" i="23"/>
  <c r="E144" i="23"/>
  <c r="E143" i="23"/>
  <c r="E142" i="23"/>
  <c r="E146" i="24"/>
  <c r="E145" i="24"/>
  <c r="E144" i="24"/>
  <c r="E143" i="24"/>
  <c r="E142" i="24"/>
  <c r="E146" i="10"/>
  <c r="E145" i="10"/>
  <c r="E144" i="10"/>
  <c r="E143" i="10"/>
  <c r="E142" i="10"/>
  <c r="E146" i="11"/>
  <c r="E145" i="11"/>
  <c r="E144" i="11"/>
  <c r="E143" i="11"/>
  <c r="E142" i="11"/>
  <c r="E146" i="13"/>
  <c r="E145" i="13"/>
  <c r="E144" i="13"/>
  <c r="E143" i="13"/>
  <c r="E142" i="13"/>
  <c r="E146" i="25"/>
  <c r="E145" i="25"/>
  <c r="E144" i="25"/>
  <c r="E143" i="25"/>
  <c r="E142" i="25"/>
  <c r="E138" i="21"/>
  <c r="E137" i="21"/>
  <c r="E136" i="21"/>
  <c r="E135" i="21"/>
  <c r="E134" i="21"/>
  <c r="E133" i="21"/>
  <c r="E138" i="19"/>
  <c r="E137" i="19"/>
  <c r="E136" i="19"/>
  <c r="E135" i="19"/>
  <c r="E134" i="19"/>
  <c r="E133" i="19"/>
  <c r="E138" i="20"/>
  <c r="E137" i="20"/>
  <c r="E136" i="20"/>
  <c r="E135" i="20"/>
  <c r="E134" i="20"/>
  <c r="E133" i="20"/>
  <c r="E138" i="5"/>
  <c r="E137" i="5"/>
  <c r="E136" i="5"/>
  <c r="E135" i="5"/>
  <c r="E134" i="5"/>
  <c r="E133" i="5"/>
  <c r="E138" i="22"/>
  <c r="E137" i="22"/>
  <c r="E136" i="22"/>
  <c r="E135" i="22"/>
  <c r="E134" i="22"/>
  <c r="E133" i="22"/>
  <c r="E138" i="6"/>
  <c r="E137" i="6"/>
  <c r="E136" i="6"/>
  <c r="E135" i="6"/>
  <c r="E134" i="6"/>
  <c r="E133" i="6"/>
  <c r="E138" i="27"/>
  <c r="E137" i="27"/>
  <c r="E136" i="27"/>
  <c r="E135" i="27"/>
  <c r="E134" i="27"/>
  <c r="E133" i="27"/>
  <c r="E138" i="35"/>
  <c r="E137" i="35"/>
  <c r="E136" i="35"/>
  <c r="E135" i="35"/>
  <c r="E134" i="35"/>
  <c r="E133" i="35"/>
  <c r="E138" i="23"/>
  <c r="E137" i="23"/>
  <c r="E136" i="23"/>
  <c r="E135" i="23"/>
  <c r="E134" i="23"/>
  <c r="E133" i="23"/>
  <c r="E138" i="24"/>
  <c r="E137" i="24"/>
  <c r="E136" i="24"/>
  <c r="E135" i="24"/>
  <c r="E134" i="24"/>
  <c r="E133" i="24"/>
  <c r="E138" i="10"/>
  <c r="E137" i="10"/>
  <c r="E136" i="10"/>
  <c r="E135" i="10"/>
  <c r="E134" i="10"/>
  <c r="E133" i="10"/>
  <c r="E138" i="11"/>
  <c r="E137" i="11"/>
  <c r="E136" i="11"/>
  <c r="E135" i="11"/>
  <c r="E134" i="11"/>
  <c r="E133" i="11"/>
  <c r="E138" i="13"/>
  <c r="E137" i="13"/>
  <c r="E136" i="13"/>
  <c r="E135" i="13"/>
  <c r="E134" i="13"/>
  <c r="E133" i="13"/>
  <c r="E138" i="25"/>
  <c r="E137" i="25"/>
  <c r="E136" i="25"/>
  <c r="E135" i="25"/>
  <c r="E134" i="25"/>
  <c r="E133" i="25"/>
  <c r="E131" i="21"/>
  <c r="E130" i="21"/>
  <c r="E129" i="21"/>
  <c r="E128" i="21"/>
  <c r="E127" i="21"/>
  <c r="E126" i="21"/>
  <c r="E125" i="21"/>
  <c r="E124" i="21"/>
  <c r="E123" i="21"/>
  <c r="E122" i="21"/>
  <c r="E121" i="21"/>
  <c r="E131" i="19"/>
  <c r="E130" i="19"/>
  <c r="E129" i="19"/>
  <c r="E128" i="19"/>
  <c r="E127" i="19"/>
  <c r="E126" i="19"/>
  <c r="E125" i="19"/>
  <c r="E124" i="19"/>
  <c r="E123" i="19"/>
  <c r="E122" i="19"/>
  <c r="E121" i="19"/>
  <c r="E131" i="20"/>
  <c r="E130" i="20"/>
  <c r="E129" i="20"/>
  <c r="E128" i="20"/>
  <c r="E127" i="20"/>
  <c r="E126" i="20"/>
  <c r="E125" i="20"/>
  <c r="E124" i="20"/>
  <c r="E123" i="20"/>
  <c r="E122" i="20"/>
  <c r="E121" i="20"/>
  <c r="E131" i="5"/>
  <c r="E130" i="5"/>
  <c r="E129" i="5"/>
  <c r="E128" i="5"/>
  <c r="E127" i="5"/>
  <c r="E126" i="5"/>
  <c r="E125" i="5"/>
  <c r="E124" i="5"/>
  <c r="E123" i="5"/>
  <c r="E122" i="5"/>
  <c r="E121" i="5"/>
  <c r="E131" i="22"/>
  <c r="E130" i="22"/>
  <c r="E129" i="22"/>
  <c r="E128" i="22"/>
  <c r="E127" i="22"/>
  <c r="E126" i="22"/>
  <c r="E125" i="22"/>
  <c r="E124" i="22"/>
  <c r="E123" i="22"/>
  <c r="E122" i="22"/>
  <c r="E121" i="22"/>
  <c r="E131" i="6"/>
  <c r="E130" i="6"/>
  <c r="E129" i="6"/>
  <c r="E128" i="6"/>
  <c r="E127" i="6"/>
  <c r="E126" i="6"/>
  <c r="E125" i="6"/>
  <c r="E124" i="6"/>
  <c r="E123" i="6"/>
  <c r="E122" i="6"/>
  <c r="E121" i="6"/>
  <c r="E131" i="27"/>
  <c r="E130" i="27"/>
  <c r="E129" i="27"/>
  <c r="E128" i="27"/>
  <c r="E127" i="27"/>
  <c r="E126" i="27"/>
  <c r="E125" i="27"/>
  <c r="E124" i="27"/>
  <c r="E123" i="27"/>
  <c r="E122" i="27"/>
  <c r="E121" i="27"/>
  <c r="E131" i="35"/>
  <c r="E130" i="35"/>
  <c r="E129" i="35"/>
  <c r="E128" i="35"/>
  <c r="E127" i="35"/>
  <c r="E126" i="35"/>
  <c r="E125" i="35"/>
  <c r="E124" i="35"/>
  <c r="E123" i="35"/>
  <c r="E122" i="35"/>
  <c r="E121" i="35"/>
  <c r="E131" i="23"/>
  <c r="E130" i="23"/>
  <c r="E129" i="23"/>
  <c r="E128" i="23"/>
  <c r="E127" i="23"/>
  <c r="E126" i="23"/>
  <c r="E125" i="23"/>
  <c r="E124" i="23"/>
  <c r="E123" i="23"/>
  <c r="E122" i="23"/>
  <c r="E121" i="23"/>
  <c r="E131" i="24"/>
  <c r="E130" i="24"/>
  <c r="E129" i="24"/>
  <c r="E128" i="24"/>
  <c r="E127" i="24"/>
  <c r="E126" i="24"/>
  <c r="E125" i="24"/>
  <c r="E124" i="24"/>
  <c r="E123" i="24"/>
  <c r="E122" i="24"/>
  <c r="E121" i="24"/>
  <c r="E131" i="10"/>
  <c r="E130" i="10"/>
  <c r="E129" i="10"/>
  <c r="E128" i="10"/>
  <c r="E127" i="10"/>
  <c r="E126" i="10"/>
  <c r="E125" i="10"/>
  <c r="E124" i="10"/>
  <c r="E123" i="10"/>
  <c r="E122" i="10"/>
  <c r="E121" i="10"/>
  <c r="E131" i="11"/>
  <c r="E130" i="11"/>
  <c r="E129" i="11"/>
  <c r="E128" i="11"/>
  <c r="E127" i="11"/>
  <c r="E126" i="11"/>
  <c r="E125" i="11"/>
  <c r="E124" i="11"/>
  <c r="E123" i="11"/>
  <c r="E122" i="11"/>
  <c r="E121" i="11"/>
  <c r="E131" i="13"/>
  <c r="E130" i="13"/>
  <c r="E129" i="13"/>
  <c r="E128" i="13"/>
  <c r="E127" i="13"/>
  <c r="E126" i="13"/>
  <c r="E125" i="13"/>
  <c r="E124" i="13"/>
  <c r="E123" i="13"/>
  <c r="E122" i="13"/>
  <c r="E121" i="13"/>
  <c r="E131" i="25"/>
  <c r="E130" i="25"/>
  <c r="E129" i="25"/>
  <c r="E128" i="25"/>
  <c r="E127" i="25"/>
  <c r="E126" i="25"/>
  <c r="E125" i="25"/>
  <c r="E124" i="25"/>
  <c r="E123" i="25"/>
  <c r="E122" i="25"/>
  <c r="E121" i="25"/>
  <c r="E117" i="21"/>
  <c r="E116" i="21"/>
  <c r="E115" i="21"/>
  <c r="E114" i="21"/>
  <c r="E113" i="21"/>
  <c r="E117" i="19"/>
  <c r="E116" i="19"/>
  <c r="E115" i="19"/>
  <c r="E114" i="19"/>
  <c r="E113" i="19"/>
  <c r="E117" i="20"/>
  <c r="E116" i="20"/>
  <c r="E115" i="20"/>
  <c r="E114" i="20"/>
  <c r="E113" i="20"/>
  <c r="E117" i="5"/>
  <c r="E116" i="5"/>
  <c r="E115" i="5"/>
  <c r="E114" i="5"/>
  <c r="E113" i="5"/>
  <c r="E117" i="22"/>
  <c r="E116" i="22"/>
  <c r="E115" i="22"/>
  <c r="E114" i="22"/>
  <c r="E113" i="22"/>
  <c r="E117" i="6"/>
  <c r="E116" i="6"/>
  <c r="E115" i="6"/>
  <c r="E114" i="6"/>
  <c r="E113" i="6"/>
  <c r="E117" i="27"/>
  <c r="E116" i="27"/>
  <c r="E115" i="27"/>
  <c r="E114" i="27"/>
  <c r="E113" i="27"/>
  <c r="E117" i="35"/>
  <c r="E116" i="35"/>
  <c r="E115" i="35"/>
  <c r="E114" i="35"/>
  <c r="E113" i="35"/>
  <c r="E117" i="23"/>
  <c r="E116" i="23"/>
  <c r="E115" i="23"/>
  <c r="E114" i="23"/>
  <c r="E113" i="23"/>
  <c r="E117" i="24"/>
  <c r="E116" i="24"/>
  <c r="E115" i="24"/>
  <c r="E114" i="24"/>
  <c r="E113" i="24"/>
  <c r="E117" i="10"/>
  <c r="E116" i="10"/>
  <c r="E115" i="10"/>
  <c r="E114" i="10"/>
  <c r="E113" i="10"/>
  <c r="E117" i="11"/>
  <c r="E116" i="11"/>
  <c r="E115" i="11"/>
  <c r="E114" i="11"/>
  <c r="E113" i="11"/>
  <c r="E117" i="13"/>
  <c r="E116" i="13"/>
  <c r="E115" i="13"/>
  <c r="E114" i="13"/>
  <c r="E113" i="13"/>
  <c r="E117" i="25"/>
  <c r="E116" i="25"/>
  <c r="E115" i="25"/>
  <c r="E114" i="25"/>
  <c r="E113" i="25"/>
  <c r="E109" i="21"/>
  <c r="E108" i="21"/>
  <c r="E107" i="21"/>
  <c r="E106" i="21"/>
  <c r="E105" i="21"/>
  <c r="E104" i="21"/>
  <c r="E109" i="19"/>
  <c r="E108" i="19"/>
  <c r="E107" i="19"/>
  <c r="E106" i="19"/>
  <c r="E105" i="19"/>
  <c r="E104" i="19"/>
  <c r="E109" i="20"/>
  <c r="E108" i="20"/>
  <c r="E107" i="20"/>
  <c r="E106" i="20"/>
  <c r="E105" i="20"/>
  <c r="E104" i="20"/>
  <c r="E109" i="5"/>
  <c r="E108" i="5"/>
  <c r="E107" i="5"/>
  <c r="E106" i="5"/>
  <c r="E105" i="5"/>
  <c r="E104" i="5"/>
  <c r="E109" i="22"/>
  <c r="E108" i="22"/>
  <c r="E107" i="22"/>
  <c r="E106" i="22"/>
  <c r="E105" i="22"/>
  <c r="E104" i="22"/>
  <c r="E109" i="6"/>
  <c r="E108" i="6"/>
  <c r="E107" i="6"/>
  <c r="E106" i="6"/>
  <c r="E105" i="6"/>
  <c r="E104" i="6"/>
  <c r="E109" i="27"/>
  <c r="E108" i="27"/>
  <c r="E107" i="27"/>
  <c r="E106" i="27"/>
  <c r="E105" i="27"/>
  <c r="E104" i="27"/>
  <c r="E109" i="35"/>
  <c r="E108" i="35"/>
  <c r="E107" i="35"/>
  <c r="E106" i="35"/>
  <c r="E105" i="35"/>
  <c r="E104" i="35"/>
  <c r="E109" i="23"/>
  <c r="E108" i="23"/>
  <c r="E107" i="23"/>
  <c r="E106" i="23"/>
  <c r="E105" i="23"/>
  <c r="E104" i="23"/>
  <c r="E109" i="24"/>
  <c r="E108" i="24"/>
  <c r="E107" i="24"/>
  <c r="E106" i="24"/>
  <c r="E105" i="24"/>
  <c r="E104" i="24"/>
  <c r="E109" i="10"/>
  <c r="E108" i="10"/>
  <c r="E107" i="10"/>
  <c r="E106" i="10"/>
  <c r="E105" i="10"/>
  <c r="E104" i="10"/>
  <c r="E109" i="11"/>
  <c r="E108" i="11"/>
  <c r="E107" i="11"/>
  <c r="E106" i="11"/>
  <c r="E105" i="11"/>
  <c r="E104" i="11"/>
  <c r="E109" i="13"/>
  <c r="E108" i="13"/>
  <c r="E107" i="13"/>
  <c r="E106" i="13"/>
  <c r="E105" i="13"/>
  <c r="E104" i="13"/>
  <c r="E109" i="25"/>
  <c r="E108" i="25"/>
  <c r="E107" i="25"/>
  <c r="E106" i="25"/>
  <c r="E105" i="25"/>
  <c r="E104" i="25"/>
  <c r="E100" i="21"/>
  <c r="E99" i="21"/>
  <c r="E98" i="21"/>
  <c r="E97" i="21"/>
  <c r="E96" i="21"/>
  <c r="E95" i="21"/>
  <c r="E100" i="19"/>
  <c r="E99" i="19"/>
  <c r="E98" i="19"/>
  <c r="E97" i="19"/>
  <c r="E96" i="19"/>
  <c r="E95" i="19"/>
  <c r="E100" i="20"/>
  <c r="E99" i="20"/>
  <c r="E98" i="20"/>
  <c r="E97" i="20"/>
  <c r="E96" i="20"/>
  <c r="E95" i="20"/>
  <c r="E100" i="5"/>
  <c r="E99" i="5"/>
  <c r="E98" i="5"/>
  <c r="E97" i="5"/>
  <c r="E96" i="5"/>
  <c r="E95" i="5"/>
  <c r="E100" i="22"/>
  <c r="E99" i="22"/>
  <c r="E98" i="22"/>
  <c r="E97" i="22"/>
  <c r="E96" i="22"/>
  <c r="E95" i="22"/>
  <c r="E100" i="6"/>
  <c r="E99" i="6"/>
  <c r="E98" i="6"/>
  <c r="E97" i="6"/>
  <c r="E96" i="6"/>
  <c r="E95" i="6"/>
  <c r="E100" i="27"/>
  <c r="E99" i="27"/>
  <c r="E98" i="27"/>
  <c r="E97" i="27"/>
  <c r="E96" i="27"/>
  <c r="E95" i="27"/>
  <c r="E100" i="35"/>
  <c r="E99" i="35"/>
  <c r="E98" i="35"/>
  <c r="E97" i="35"/>
  <c r="E96" i="35"/>
  <c r="E95" i="35"/>
  <c r="E100" i="23"/>
  <c r="E99" i="23"/>
  <c r="E98" i="23"/>
  <c r="E97" i="23"/>
  <c r="E96" i="23"/>
  <c r="E95" i="23"/>
  <c r="E100" i="24"/>
  <c r="E99" i="24"/>
  <c r="E98" i="24"/>
  <c r="E97" i="24"/>
  <c r="E96" i="24"/>
  <c r="E95" i="24"/>
  <c r="E100" i="10"/>
  <c r="E99" i="10"/>
  <c r="E98" i="10"/>
  <c r="E97" i="10"/>
  <c r="E96" i="10"/>
  <c r="E95" i="10"/>
  <c r="E100" i="11"/>
  <c r="E99" i="11"/>
  <c r="E98" i="11"/>
  <c r="E97" i="11"/>
  <c r="E96" i="11"/>
  <c r="E95" i="11"/>
  <c r="E100" i="13"/>
  <c r="E99" i="13"/>
  <c r="E98" i="13"/>
  <c r="E97" i="13"/>
  <c r="E96" i="13"/>
  <c r="E95" i="13"/>
  <c r="E100" i="25"/>
  <c r="E99" i="25"/>
  <c r="E98" i="25"/>
  <c r="E97" i="25"/>
  <c r="E96" i="25"/>
  <c r="E95" i="25"/>
  <c r="E91" i="21"/>
  <c r="E90" i="21"/>
  <c r="E89" i="21"/>
  <c r="E88" i="21"/>
  <c r="E87" i="21"/>
  <c r="E86" i="21"/>
  <c r="E85" i="21"/>
  <c r="E84" i="21"/>
  <c r="E83" i="21"/>
  <c r="E82" i="21"/>
  <c r="E81" i="21"/>
  <c r="E80" i="21"/>
  <c r="E91" i="19"/>
  <c r="E90" i="19"/>
  <c r="E89" i="19"/>
  <c r="E88" i="19"/>
  <c r="E87" i="19"/>
  <c r="E86" i="19"/>
  <c r="E85" i="19"/>
  <c r="E84" i="19"/>
  <c r="E83" i="19"/>
  <c r="E82" i="19"/>
  <c r="E81" i="19"/>
  <c r="E80" i="19"/>
  <c r="E91" i="20"/>
  <c r="E90" i="20"/>
  <c r="E89" i="20"/>
  <c r="E88" i="20"/>
  <c r="E87" i="20"/>
  <c r="E86" i="20"/>
  <c r="E85" i="20"/>
  <c r="E84" i="20"/>
  <c r="E83" i="20"/>
  <c r="E82" i="20"/>
  <c r="E81" i="20"/>
  <c r="E80" i="20"/>
  <c r="E91" i="5"/>
  <c r="E90" i="5"/>
  <c r="E89" i="5"/>
  <c r="E88" i="5"/>
  <c r="E87" i="5"/>
  <c r="E86" i="5"/>
  <c r="E85" i="5"/>
  <c r="E84" i="5"/>
  <c r="E83" i="5"/>
  <c r="E82" i="5"/>
  <c r="E81" i="5"/>
  <c r="E80" i="5"/>
  <c r="E91" i="22"/>
  <c r="E90" i="22"/>
  <c r="E89" i="22"/>
  <c r="E88" i="22"/>
  <c r="E87" i="22"/>
  <c r="E86" i="22"/>
  <c r="E85" i="22"/>
  <c r="E84" i="22"/>
  <c r="E83" i="22"/>
  <c r="E82" i="22"/>
  <c r="E81" i="22"/>
  <c r="E80" i="22"/>
  <c r="E91" i="6"/>
  <c r="E90" i="6"/>
  <c r="E89" i="6"/>
  <c r="E88" i="6"/>
  <c r="E87" i="6"/>
  <c r="E86" i="6"/>
  <c r="E85" i="6"/>
  <c r="E84" i="6"/>
  <c r="E83" i="6"/>
  <c r="E82" i="6"/>
  <c r="E81" i="6"/>
  <c r="E80" i="6"/>
  <c r="E91" i="27"/>
  <c r="E90" i="27"/>
  <c r="E89" i="27"/>
  <c r="E88" i="27"/>
  <c r="E87" i="27"/>
  <c r="E86" i="27"/>
  <c r="E85" i="27"/>
  <c r="E84" i="27"/>
  <c r="E83" i="27"/>
  <c r="E82" i="27"/>
  <c r="E81" i="27"/>
  <c r="E80" i="27"/>
  <c r="E91" i="35"/>
  <c r="E90" i="35"/>
  <c r="E89" i="35"/>
  <c r="E88" i="35"/>
  <c r="E87" i="35"/>
  <c r="E86" i="35"/>
  <c r="E85" i="35"/>
  <c r="E84" i="35"/>
  <c r="E83" i="35"/>
  <c r="E82" i="35"/>
  <c r="E81" i="35"/>
  <c r="E80" i="35"/>
  <c r="E91" i="23"/>
  <c r="E90" i="23"/>
  <c r="E89" i="23"/>
  <c r="E88" i="23"/>
  <c r="E87" i="23"/>
  <c r="E86" i="23"/>
  <c r="E85" i="23"/>
  <c r="E84" i="23"/>
  <c r="E83" i="23"/>
  <c r="E82" i="23"/>
  <c r="E81" i="23"/>
  <c r="E80" i="23"/>
  <c r="E91" i="24"/>
  <c r="E90" i="24"/>
  <c r="E89" i="24"/>
  <c r="E88" i="24"/>
  <c r="E87" i="24"/>
  <c r="E86" i="24"/>
  <c r="E85" i="24"/>
  <c r="E84" i="24"/>
  <c r="E83" i="24"/>
  <c r="E82" i="24"/>
  <c r="E81" i="24"/>
  <c r="E80" i="24"/>
  <c r="E91" i="10"/>
  <c r="E90" i="10"/>
  <c r="E89" i="10"/>
  <c r="E88" i="10"/>
  <c r="E87" i="10"/>
  <c r="E86" i="10"/>
  <c r="E85" i="10"/>
  <c r="E84" i="10"/>
  <c r="E83" i="10"/>
  <c r="E82" i="10"/>
  <c r="E81" i="10"/>
  <c r="E80" i="10"/>
  <c r="E91" i="11"/>
  <c r="E90" i="11"/>
  <c r="E89" i="11"/>
  <c r="E88" i="11"/>
  <c r="E87" i="11"/>
  <c r="E86" i="11"/>
  <c r="E85" i="11"/>
  <c r="E84" i="11"/>
  <c r="E83" i="11"/>
  <c r="E82" i="11"/>
  <c r="E81" i="11"/>
  <c r="E80" i="11"/>
  <c r="E91" i="13"/>
  <c r="E90" i="13"/>
  <c r="E89" i="13"/>
  <c r="E88" i="13"/>
  <c r="E87" i="13"/>
  <c r="E86" i="13"/>
  <c r="E85" i="13"/>
  <c r="E84" i="13"/>
  <c r="E83" i="13"/>
  <c r="E82" i="13"/>
  <c r="E81" i="13"/>
  <c r="E80" i="13"/>
  <c r="E91" i="25"/>
  <c r="E90" i="25"/>
  <c r="E89" i="25"/>
  <c r="E88" i="25"/>
  <c r="E87" i="25"/>
  <c r="E86" i="25"/>
  <c r="E85" i="25"/>
  <c r="E84" i="25"/>
  <c r="E83" i="25"/>
  <c r="E82" i="25"/>
  <c r="E81" i="25"/>
  <c r="E80" i="25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16" i="21"/>
  <c r="E15" i="21"/>
  <c r="E14" i="21"/>
  <c r="E13" i="21"/>
  <c r="E16" i="19"/>
  <c r="E15" i="19"/>
  <c r="E14" i="19"/>
  <c r="E13" i="19"/>
  <c r="E16" i="20"/>
  <c r="E15" i="20"/>
  <c r="E14" i="20"/>
  <c r="E13" i="20"/>
  <c r="E16" i="5"/>
  <c r="E15" i="5"/>
  <c r="E14" i="5"/>
  <c r="E13" i="5"/>
  <c r="E16" i="22"/>
  <c r="E15" i="22"/>
  <c r="E14" i="22"/>
  <c r="E13" i="22"/>
  <c r="E16" i="6"/>
  <c r="E15" i="6"/>
  <c r="E14" i="6"/>
  <c r="E13" i="6"/>
  <c r="E16" i="27"/>
  <c r="E15" i="27"/>
  <c r="E14" i="27"/>
  <c r="E13" i="27"/>
  <c r="E16" i="35"/>
  <c r="E15" i="35"/>
  <c r="E14" i="35"/>
  <c r="E13" i="35"/>
  <c r="E16" i="23"/>
  <c r="E15" i="23"/>
  <c r="E14" i="23"/>
  <c r="E13" i="23"/>
  <c r="E16" i="24"/>
  <c r="E15" i="24"/>
  <c r="E14" i="24"/>
  <c r="E13" i="24"/>
  <c r="E16" i="10"/>
  <c r="E15" i="10"/>
  <c r="E14" i="10"/>
  <c r="E13" i="10"/>
  <c r="E16" i="11"/>
  <c r="E15" i="11"/>
  <c r="E14" i="11"/>
  <c r="E13" i="11"/>
  <c r="E16" i="13"/>
  <c r="E15" i="13"/>
  <c r="E14" i="13"/>
  <c r="E13" i="13"/>
  <c r="E16" i="25"/>
  <c r="E15" i="25"/>
  <c r="E14" i="25"/>
  <c r="E13" i="25"/>
  <c r="E12" i="21"/>
  <c r="E12" i="19"/>
  <c r="E12" i="20"/>
  <c r="E12" i="5"/>
  <c r="E12" i="22"/>
  <c r="E12" i="6"/>
  <c r="E12" i="27"/>
  <c r="E12" i="35"/>
  <c r="E12" i="23"/>
  <c r="E12" i="24"/>
  <c r="E12" i="10"/>
  <c r="E12" i="11"/>
  <c r="E12" i="13"/>
  <c r="E12" i="25"/>
  <c r="F92" i="35" l="1"/>
  <c r="E202" i="13" l="1"/>
  <c r="G202" i="13" s="1"/>
  <c r="E201" i="13"/>
  <c r="E197" i="13"/>
  <c r="E196" i="13"/>
  <c r="E195" i="13"/>
  <c r="E194" i="13"/>
  <c r="E202" i="25"/>
  <c r="G202" i="25" s="1"/>
  <c r="E201" i="25"/>
  <c r="E197" i="25"/>
  <c r="E196" i="25"/>
  <c r="E195" i="25"/>
  <c r="E194" i="25"/>
  <c r="E202" i="11"/>
  <c r="G202" i="11" s="1"/>
  <c r="E201" i="11"/>
  <c r="E197" i="11"/>
  <c r="E196" i="11"/>
  <c r="E195" i="11"/>
  <c r="E194" i="11"/>
  <c r="E202" i="10"/>
  <c r="G202" i="10" s="1"/>
  <c r="E201" i="10"/>
  <c r="E197" i="10"/>
  <c r="E196" i="10"/>
  <c r="E195" i="10"/>
  <c r="G201" i="10" l="1"/>
  <c r="F205" i="10" s="1"/>
  <c r="G201" i="13"/>
  <c r="F205" i="13" s="1"/>
  <c r="G201" i="25"/>
  <c r="F205" i="25" s="1"/>
  <c r="G201" i="11"/>
  <c r="F205" i="11" s="1"/>
  <c r="E203" i="10"/>
  <c r="E205" i="10" s="1"/>
  <c r="E147" i="25"/>
  <c r="E203" i="11"/>
  <c r="E205" i="11" s="1"/>
  <c r="E118" i="10"/>
  <c r="E203" i="13"/>
  <c r="E110" i="13"/>
  <c r="E92" i="25"/>
  <c r="E110" i="25"/>
  <c r="E203" i="25"/>
  <c r="E205" i="25" s="1"/>
  <c r="E181" i="13"/>
  <c r="E101" i="10"/>
  <c r="E139" i="10"/>
  <c r="E77" i="10"/>
  <c r="E139" i="11"/>
  <c r="E77" i="25"/>
  <c r="E17" i="10"/>
  <c r="E147" i="10"/>
  <c r="E77" i="11"/>
  <c r="E118" i="11"/>
  <c r="E181" i="25"/>
  <c r="E17" i="13"/>
  <c r="E57" i="13"/>
  <c r="E118" i="13"/>
  <c r="E110" i="11"/>
  <c r="E164" i="10"/>
  <c r="E92" i="10"/>
  <c r="E181" i="10"/>
  <c r="E164" i="11"/>
  <c r="E164" i="25"/>
  <c r="E17" i="11"/>
  <c r="E92" i="11"/>
  <c r="E181" i="11"/>
  <c r="E17" i="25"/>
  <c r="E57" i="25"/>
  <c r="E118" i="25"/>
  <c r="E101" i="13"/>
  <c r="E139" i="13"/>
  <c r="E147" i="13"/>
  <c r="E164" i="13"/>
  <c r="E101" i="25"/>
  <c r="E139" i="25"/>
  <c r="E101" i="11"/>
  <c r="E147" i="11"/>
  <c r="E92" i="13"/>
  <c r="E110" i="10"/>
  <c r="E77" i="13"/>
  <c r="E198" i="13"/>
  <c r="E198" i="25"/>
  <c r="E198" i="11"/>
  <c r="E57" i="11"/>
  <c r="E57" i="10"/>
  <c r="E194" i="10"/>
  <c r="E205" i="13" l="1"/>
  <c r="E206" i="13" s="1"/>
  <c r="G203" i="13"/>
  <c r="F207" i="11"/>
  <c r="E207" i="11"/>
  <c r="F207" i="13"/>
  <c r="F207" i="25"/>
  <c r="F207" i="10"/>
  <c r="E207" i="25"/>
  <c r="G203" i="25"/>
  <c r="E183" i="10"/>
  <c r="E190" i="10" s="1"/>
  <c r="E183" i="25"/>
  <c r="E190" i="25" s="1"/>
  <c r="E183" i="13"/>
  <c r="E190" i="13" s="1"/>
  <c r="E206" i="11"/>
  <c r="E183" i="11"/>
  <c r="E190" i="11" s="1"/>
  <c r="E207" i="10"/>
  <c r="E198" i="10"/>
  <c r="E206" i="10" s="1"/>
  <c r="E207" i="13" l="1"/>
  <c r="E208" i="13" s="1"/>
  <c r="E208" i="11"/>
  <c r="E206" i="25"/>
  <c r="E208" i="25" s="1"/>
  <c r="E208" i="10"/>
  <c r="E202" i="24" l="1"/>
  <c r="G202" i="24" s="1"/>
  <c r="E201" i="24"/>
  <c r="E197" i="24"/>
  <c r="E196" i="24"/>
  <c r="E195" i="24"/>
  <c r="E194" i="24"/>
  <c r="E202" i="23"/>
  <c r="G202" i="23" s="1"/>
  <c r="E201" i="23"/>
  <c r="E197" i="23"/>
  <c r="E196" i="23"/>
  <c r="E195" i="23"/>
  <c r="E194" i="23"/>
  <c r="E202" i="7"/>
  <c r="G202" i="7" s="1"/>
  <c r="E201" i="7"/>
  <c r="E197" i="7"/>
  <c r="E196" i="7"/>
  <c r="E195" i="7"/>
  <c r="E194" i="7"/>
  <c r="G201" i="24" l="1"/>
  <c r="F205" i="24" s="1"/>
  <c r="G201" i="7"/>
  <c r="F205" i="7" s="1"/>
  <c r="G201" i="23"/>
  <c r="F205" i="23" s="1"/>
  <c r="E203" i="7"/>
  <c r="E203" i="24"/>
  <c r="E203" i="23"/>
  <c r="E205" i="23" s="1"/>
  <c r="E17" i="24"/>
  <c r="E147" i="24"/>
  <c r="E57" i="24"/>
  <c r="E164" i="24"/>
  <c r="E77" i="23"/>
  <c r="E110" i="23"/>
  <c r="E181" i="23"/>
  <c r="E17" i="23"/>
  <c r="E57" i="23"/>
  <c r="E118" i="23"/>
  <c r="E92" i="24"/>
  <c r="E181" i="24"/>
  <c r="E110" i="24"/>
  <c r="E92" i="23"/>
  <c r="E101" i="24"/>
  <c r="E139" i="24"/>
  <c r="E101" i="23"/>
  <c r="E139" i="23"/>
  <c r="E147" i="23"/>
  <c r="E164" i="23"/>
  <c r="E77" i="24"/>
  <c r="E118" i="24"/>
  <c r="E198" i="24"/>
  <c r="E198" i="23"/>
  <c r="E198" i="7"/>
  <c r="E202" i="35"/>
  <c r="E201" i="35"/>
  <c r="E197" i="35"/>
  <c r="E196" i="35"/>
  <c r="E195" i="35"/>
  <c r="E197" i="27"/>
  <c r="E196" i="27"/>
  <c r="E195" i="27"/>
  <c r="E194" i="27"/>
  <c r="E202" i="6"/>
  <c r="G202" i="6" s="1"/>
  <c r="E201" i="6"/>
  <c r="E197" i="6"/>
  <c r="E196" i="6"/>
  <c r="E195" i="6"/>
  <c r="E194" i="6"/>
  <c r="E202" i="22"/>
  <c r="G202" i="22" s="1"/>
  <c r="E201" i="22"/>
  <c r="E197" i="22"/>
  <c r="E196" i="22"/>
  <c r="E195" i="22"/>
  <c r="E202" i="5"/>
  <c r="G202" i="5" s="1"/>
  <c r="E201" i="5"/>
  <c r="G201" i="5" s="1"/>
  <c r="F205" i="5" s="1"/>
  <c r="E197" i="5"/>
  <c r="E196" i="5"/>
  <c r="E195" i="5"/>
  <c r="E194" i="5"/>
  <c r="E202" i="20"/>
  <c r="G202" i="20" s="1"/>
  <c r="E201" i="20"/>
  <c r="E197" i="20"/>
  <c r="E196" i="20"/>
  <c r="E195" i="20"/>
  <c r="E202" i="19"/>
  <c r="G202" i="19" s="1"/>
  <c r="E201" i="19"/>
  <c r="E197" i="19"/>
  <c r="E196" i="19"/>
  <c r="E195" i="19"/>
  <c r="E194" i="19"/>
  <c r="G203" i="24" l="1"/>
  <c r="E205" i="7"/>
  <c r="E207" i="7" s="1"/>
  <c r="E205" i="24"/>
  <c r="E207" i="24" s="1"/>
  <c r="F207" i="24"/>
  <c r="G201" i="20"/>
  <c r="F205" i="20" s="1"/>
  <c r="G201" i="6"/>
  <c r="F205" i="6" s="1"/>
  <c r="F207" i="23"/>
  <c r="F207" i="5"/>
  <c r="G201" i="35"/>
  <c r="F205" i="35" s="1"/>
  <c r="G201" i="19"/>
  <c r="F205" i="19" s="1"/>
  <c r="G201" i="22"/>
  <c r="F205" i="22" s="1"/>
  <c r="G202" i="35"/>
  <c r="F207" i="7"/>
  <c r="E207" i="23"/>
  <c r="G203" i="23"/>
  <c r="E203" i="5"/>
  <c r="E203" i="27"/>
  <c r="E147" i="6"/>
  <c r="E203" i="22"/>
  <c r="E205" i="22" s="1"/>
  <c r="E203" i="20"/>
  <c r="E205" i="20" s="1"/>
  <c r="E17" i="5"/>
  <c r="E118" i="35"/>
  <c r="E203" i="19"/>
  <c r="E203" i="6"/>
  <c r="E205" i="6" s="1"/>
  <c r="E183" i="23"/>
  <c r="E190" i="23" s="1"/>
  <c r="E164" i="6"/>
  <c r="E17" i="27"/>
  <c r="E181" i="35"/>
  <c r="E118" i="6"/>
  <c r="E118" i="22"/>
  <c r="E147" i="27"/>
  <c r="E92" i="35"/>
  <c r="E17" i="20"/>
  <c r="E147" i="5"/>
  <c r="E183" i="7"/>
  <c r="E190" i="7" s="1"/>
  <c r="E110" i="5"/>
  <c r="E203" i="35"/>
  <c r="E205" i="35" s="1"/>
  <c r="E110" i="20"/>
  <c r="E147" i="20"/>
  <c r="E17" i="6"/>
  <c r="E147" i="19"/>
  <c r="E118" i="27"/>
  <c r="E183" i="24"/>
  <c r="E190" i="24" s="1"/>
  <c r="E77" i="20"/>
  <c r="E110" i="27"/>
  <c r="E110" i="19"/>
  <c r="E118" i="5"/>
  <c r="E92" i="22"/>
  <c r="E101" i="22"/>
  <c r="E17" i="35"/>
  <c r="E147" i="35"/>
  <c r="E17" i="22"/>
  <c r="E110" i="35"/>
  <c r="E139" i="19"/>
  <c r="E57" i="20"/>
  <c r="E164" i="20"/>
  <c r="E110" i="22"/>
  <c r="E92" i="6"/>
  <c r="E139" i="35"/>
  <c r="E77" i="19"/>
  <c r="E92" i="19"/>
  <c r="E92" i="5"/>
  <c r="E92" i="27"/>
  <c r="E101" i="35"/>
  <c r="E139" i="27"/>
  <c r="E77" i="22"/>
  <c r="E147" i="22"/>
  <c r="E110" i="6"/>
  <c r="E101" i="19"/>
  <c r="E164" i="19"/>
  <c r="E181" i="19"/>
  <c r="E164" i="5"/>
  <c r="E139" i="22"/>
  <c r="E57" i="6"/>
  <c r="E139" i="6"/>
  <c r="E164" i="27"/>
  <c r="E181" i="22"/>
  <c r="E57" i="5"/>
  <c r="E139" i="5"/>
  <c r="E181" i="6"/>
  <c r="E57" i="27"/>
  <c r="E77" i="35"/>
  <c r="E118" i="19"/>
  <c r="E92" i="20"/>
  <c r="E118" i="20"/>
  <c r="E181" i="20"/>
  <c r="E77" i="5"/>
  <c r="E101" i="5"/>
  <c r="E77" i="27"/>
  <c r="E101" i="27"/>
  <c r="E57" i="35"/>
  <c r="E164" i="35"/>
  <c r="E77" i="6"/>
  <c r="E101" i="6"/>
  <c r="E57" i="19"/>
  <c r="E139" i="20"/>
  <c r="E17" i="19"/>
  <c r="E101" i="20"/>
  <c r="E181" i="5"/>
  <c r="E57" i="22"/>
  <c r="E164" i="22"/>
  <c r="E181" i="27"/>
  <c r="E194" i="35"/>
  <c r="E198" i="27"/>
  <c r="E198" i="6"/>
  <c r="E194" i="22"/>
  <c r="E198" i="5"/>
  <c r="E194" i="20"/>
  <c r="E198" i="19"/>
  <c r="A1" i="13"/>
  <c r="E205" i="19" l="1"/>
  <c r="E206" i="24"/>
  <c r="E208" i="24" s="1"/>
  <c r="E206" i="7"/>
  <c r="E208" i="7" s="1"/>
  <c r="E207" i="6"/>
  <c r="F207" i="19"/>
  <c r="F207" i="6"/>
  <c r="F207" i="22"/>
  <c r="F207" i="35"/>
  <c r="F207" i="20"/>
  <c r="E205" i="27"/>
  <c r="E206" i="27" s="1"/>
  <c r="E205" i="5"/>
  <c r="E207" i="5" s="1"/>
  <c r="E206" i="23"/>
  <c r="E208" i="23" s="1"/>
  <c r="E207" i="20"/>
  <c r="G203" i="20"/>
  <c r="E207" i="22"/>
  <c r="G203" i="22"/>
  <c r="G203" i="19"/>
  <c r="E183" i="6"/>
  <c r="E190" i="6" s="1"/>
  <c r="E183" i="27"/>
  <c r="E190" i="27" s="1"/>
  <c r="E183" i="20"/>
  <c r="E190" i="20" s="1"/>
  <c r="E183" i="19"/>
  <c r="E190" i="19" s="1"/>
  <c r="E183" i="35"/>
  <c r="E183" i="5"/>
  <c r="E190" i="5" s="1"/>
  <c r="E183" i="22"/>
  <c r="E190" i="22" s="1"/>
  <c r="E206" i="6"/>
  <c r="E198" i="35"/>
  <c r="E198" i="22"/>
  <c r="E198" i="20"/>
  <c r="E207" i="19" l="1"/>
  <c r="E206" i="5"/>
  <c r="E208" i="5" s="1"/>
  <c r="E208" i="6"/>
  <c r="E207" i="27"/>
  <c r="E208" i="27" s="1"/>
  <c r="E206" i="20"/>
  <c r="E208" i="20" s="1"/>
  <c r="E206" i="22"/>
  <c r="E208" i="22" s="1"/>
  <c r="E206" i="19"/>
  <c r="E206" i="35"/>
  <c r="E207" i="35"/>
  <c r="E190" i="35"/>
  <c r="E208" i="19" l="1"/>
  <c r="E208" i="35"/>
  <c r="G197" i="35" l="1"/>
  <c r="G180" i="35"/>
  <c r="G179" i="35"/>
  <c r="G178" i="35"/>
  <c r="G177" i="35"/>
  <c r="G176" i="35"/>
  <c r="G173" i="35"/>
  <c r="G172" i="35"/>
  <c r="G171" i="35"/>
  <c r="G170" i="35"/>
  <c r="G169" i="35"/>
  <c r="G168" i="35"/>
  <c r="G163" i="35"/>
  <c r="G161" i="35"/>
  <c r="G160" i="35"/>
  <c r="G159" i="35"/>
  <c r="G158" i="35"/>
  <c r="G156" i="35"/>
  <c r="G155" i="35"/>
  <c r="G152" i="35"/>
  <c r="G151" i="35"/>
  <c r="G145" i="35"/>
  <c r="G144" i="35"/>
  <c r="G143" i="35"/>
  <c r="G138" i="35"/>
  <c r="G137" i="35"/>
  <c r="G135" i="35"/>
  <c r="G133" i="35"/>
  <c r="G131" i="35"/>
  <c r="G129" i="35"/>
  <c r="G128" i="35"/>
  <c r="G124" i="35"/>
  <c r="G122" i="35"/>
  <c r="G117" i="35"/>
  <c r="G114" i="35"/>
  <c r="G109" i="35"/>
  <c r="G108" i="35"/>
  <c r="G107" i="35"/>
  <c r="G106" i="35"/>
  <c r="G97" i="35"/>
  <c r="G91" i="35"/>
  <c r="G90" i="35"/>
  <c r="G89" i="35"/>
  <c r="G88" i="35"/>
  <c r="G85" i="35"/>
  <c r="G84" i="35"/>
  <c r="G83" i="35"/>
  <c r="G82" i="35"/>
  <c r="G81" i="35"/>
  <c r="G76" i="35"/>
  <c r="G75" i="35"/>
  <c r="G73" i="35"/>
  <c r="G72" i="35"/>
  <c r="G71" i="35"/>
  <c r="G70" i="35"/>
  <c r="G69" i="35"/>
  <c r="G67" i="35"/>
  <c r="G65" i="35"/>
  <c r="G64" i="35"/>
  <c r="G63" i="35"/>
  <c r="G62" i="35"/>
  <c r="G61" i="35"/>
  <c r="G56" i="35"/>
  <c r="G54" i="35"/>
  <c r="G53" i="35"/>
  <c r="G52" i="35"/>
  <c r="G51" i="35"/>
  <c r="G50" i="35"/>
  <c r="G49" i="35"/>
  <c r="G48" i="35"/>
  <c r="G47" i="35"/>
  <c r="G44" i="35"/>
  <c r="G43" i="35"/>
  <c r="G40" i="35"/>
  <c r="G39" i="35"/>
  <c r="G38" i="35"/>
  <c r="G36" i="35"/>
  <c r="G35" i="35"/>
  <c r="G33" i="35"/>
  <c r="G32" i="35"/>
  <c r="G31" i="35"/>
  <c r="G27" i="35"/>
  <c r="G26" i="35"/>
  <c r="G24" i="35"/>
  <c r="G23" i="35"/>
  <c r="G22" i="35"/>
  <c r="G16" i="35"/>
  <c r="G15" i="35"/>
  <c r="G14" i="35"/>
  <c r="G13" i="35"/>
  <c r="F198" i="35"/>
  <c r="G196" i="35"/>
  <c r="G195" i="35"/>
  <c r="F181" i="35"/>
  <c r="G175" i="35"/>
  <c r="G174" i="35"/>
  <c r="F164" i="35"/>
  <c r="G162" i="35"/>
  <c r="G154" i="35"/>
  <c r="G153" i="35"/>
  <c r="F147" i="35"/>
  <c r="G146" i="35"/>
  <c r="F139" i="35"/>
  <c r="G136" i="35"/>
  <c r="G134" i="35"/>
  <c r="G127" i="35"/>
  <c r="G126" i="35"/>
  <c r="G125" i="35"/>
  <c r="G123" i="35"/>
  <c r="F118" i="35"/>
  <c r="G116" i="35"/>
  <c r="G115" i="35"/>
  <c r="F110" i="35"/>
  <c r="G105" i="35"/>
  <c r="F101" i="35"/>
  <c r="G100" i="35"/>
  <c r="G99" i="35"/>
  <c r="G96" i="35"/>
  <c r="G87" i="35"/>
  <c r="G86" i="35"/>
  <c r="F77" i="35"/>
  <c r="G74" i="35"/>
  <c r="G68" i="35"/>
  <c r="G66" i="35"/>
  <c r="F57" i="35"/>
  <c r="G55" i="35"/>
  <c r="G46" i="35"/>
  <c r="G45" i="35"/>
  <c r="G42" i="35"/>
  <c r="G41" i="35"/>
  <c r="G37" i="35"/>
  <c r="G34" i="35"/>
  <c r="G30" i="35"/>
  <c r="G29" i="35"/>
  <c r="G28" i="35"/>
  <c r="G25" i="35"/>
  <c r="K18" i="35"/>
  <c r="F17" i="35"/>
  <c r="F206" i="35" l="1"/>
  <c r="K19" i="35"/>
  <c r="G77" i="35"/>
  <c r="G101" i="35"/>
  <c r="G118" i="35"/>
  <c r="G92" i="35"/>
  <c r="G139" i="35"/>
  <c r="G164" i="35"/>
  <c r="G110" i="35"/>
  <c r="G157" i="35"/>
  <c r="G147" i="35"/>
  <c r="G181" i="35"/>
  <c r="G98" i="35"/>
  <c r="G130" i="35"/>
  <c r="G17" i="35"/>
  <c r="F183" i="35"/>
  <c r="G12" i="35"/>
  <c r="G21" i="35"/>
  <c r="G57" i="35"/>
  <c r="G60" i="35"/>
  <c r="G80" i="35"/>
  <c r="G95" i="35"/>
  <c r="G104" i="35"/>
  <c r="G113" i="35"/>
  <c r="G121" i="35"/>
  <c r="G142" i="35"/>
  <c r="G150" i="35"/>
  <c r="G167" i="35"/>
  <c r="G144" i="25"/>
  <c r="G124" i="25"/>
  <c r="G96" i="25"/>
  <c r="G32" i="25"/>
  <c r="F12" i="14"/>
  <c r="F13" i="14"/>
  <c r="F14" i="14"/>
  <c r="F15" i="14"/>
  <c r="F16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5" i="14"/>
  <c r="F96" i="14"/>
  <c r="F97" i="14"/>
  <c r="F98" i="14"/>
  <c r="F99" i="14"/>
  <c r="F100" i="14"/>
  <c r="F104" i="14"/>
  <c r="F105" i="14"/>
  <c r="F106" i="14"/>
  <c r="F107" i="14"/>
  <c r="F108" i="14"/>
  <c r="F109" i="14"/>
  <c r="F113" i="14"/>
  <c r="F114" i="14"/>
  <c r="F115" i="14"/>
  <c r="F116" i="14"/>
  <c r="F117" i="14"/>
  <c r="F121" i="14"/>
  <c r="F122" i="14"/>
  <c r="F123" i="14"/>
  <c r="F124" i="14"/>
  <c r="F125" i="14"/>
  <c r="F126" i="14"/>
  <c r="F127" i="14"/>
  <c r="F128" i="14"/>
  <c r="F129" i="14"/>
  <c r="F130" i="14"/>
  <c r="F131" i="14"/>
  <c r="F133" i="14"/>
  <c r="F134" i="14"/>
  <c r="F135" i="14"/>
  <c r="F136" i="14"/>
  <c r="F137" i="14"/>
  <c r="F138" i="14"/>
  <c r="F142" i="14"/>
  <c r="F143" i="14"/>
  <c r="F144" i="14"/>
  <c r="F145" i="14"/>
  <c r="F146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C186" i="14"/>
  <c r="D194" i="14"/>
  <c r="F194" i="14"/>
  <c r="D195" i="14"/>
  <c r="F195" i="14"/>
  <c r="D196" i="14"/>
  <c r="F196" i="14"/>
  <c r="D197" i="14"/>
  <c r="F197" i="14"/>
  <c r="D201" i="14"/>
  <c r="D202" i="14"/>
  <c r="F202" i="14"/>
  <c r="C203" i="14"/>
  <c r="G15" i="13"/>
  <c r="G16" i="13"/>
  <c r="F17" i="13"/>
  <c r="G22" i="13"/>
  <c r="G25" i="13"/>
  <c r="G26" i="13"/>
  <c r="G30" i="13"/>
  <c r="G33" i="13"/>
  <c r="G34" i="13"/>
  <c r="G42" i="13"/>
  <c r="G48" i="13"/>
  <c r="G51" i="13"/>
  <c r="G52" i="13"/>
  <c r="F57" i="13"/>
  <c r="G63" i="13"/>
  <c r="G67" i="13"/>
  <c r="G70" i="13"/>
  <c r="G71" i="13"/>
  <c r="F77" i="13"/>
  <c r="G83" i="13"/>
  <c r="G84" i="13"/>
  <c r="G85" i="13"/>
  <c r="G88" i="13"/>
  <c r="G89" i="13"/>
  <c r="F92" i="13"/>
  <c r="G95" i="13"/>
  <c r="G96" i="13"/>
  <c r="G97" i="13"/>
  <c r="G98" i="13"/>
  <c r="F101" i="13"/>
  <c r="F110" i="13"/>
  <c r="G113" i="13"/>
  <c r="G114" i="13"/>
  <c r="G115" i="13"/>
  <c r="G117" i="13"/>
  <c r="F118" i="13"/>
  <c r="G131" i="13"/>
  <c r="G133" i="13"/>
  <c r="G134" i="13"/>
  <c r="G137" i="13"/>
  <c r="F139" i="13"/>
  <c r="G146" i="13"/>
  <c r="F147" i="13"/>
  <c r="G151" i="13"/>
  <c r="G155" i="13"/>
  <c r="G158" i="13"/>
  <c r="G159" i="13"/>
  <c r="F164" i="13"/>
  <c r="G171" i="13"/>
  <c r="G172" i="13"/>
  <c r="G176" i="13"/>
  <c r="G180" i="13"/>
  <c r="F181" i="13"/>
  <c r="F198" i="13"/>
  <c r="G12" i="25"/>
  <c r="G16" i="25"/>
  <c r="F17" i="25"/>
  <c r="G21" i="25"/>
  <c r="G22" i="25"/>
  <c r="G23" i="25"/>
  <c r="G24" i="25"/>
  <c r="G25" i="25"/>
  <c r="G26" i="25"/>
  <c r="G27" i="25"/>
  <c r="G28" i="25"/>
  <c r="G29" i="25"/>
  <c r="G30" i="25"/>
  <c r="G31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50" i="25"/>
  <c r="G52" i="25"/>
  <c r="G53" i="25"/>
  <c r="G55" i="25"/>
  <c r="G56" i="25"/>
  <c r="F57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4" i="25"/>
  <c r="G75" i="25"/>
  <c r="G76" i="25"/>
  <c r="F77" i="25"/>
  <c r="G80" i="25"/>
  <c r="G81" i="25"/>
  <c r="G83" i="25"/>
  <c r="G84" i="25"/>
  <c r="G85" i="25"/>
  <c r="G87" i="25"/>
  <c r="G88" i="25"/>
  <c r="G89" i="25"/>
  <c r="G91" i="25"/>
  <c r="F92" i="25"/>
  <c r="G95" i="25"/>
  <c r="G97" i="25"/>
  <c r="G98" i="25"/>
  <c r="G100" i="25"/>
  <c r="F101" i="25"/>
  <c r="G101" i="25" s="1"/>
  <c r="G104" i="25"/>
  <c r="G105" i="25"/>
  <c r="G106" i="25"/>
  <c r="G107" i="25"/>
  <c r="G108" i="25"/>
  <c r="G109" i="25"/>
  <c r="F110" i="25"/>
  <c r="G110" i="25" s="1"/>
  <c r="G113" i="25"/>
  <c r="G114" i="25"/>
  <c r="G115" i="25"/>
  <c r="G116" i="25"/>
  <c r="G117" i="25"/>
  <c r="F118" i="25"/>
  <c r="G121" i="25"/>
  <c r="G122" i="25"/>
  <c r="G123" i="25"/>
  <c r="G125" i="25"/>
  <c r="G126" i="25"/>
  <c r="G127" i="25"/>
  <c r="G128" i="25"/>
  <c r="G129" i="25"/>
  <c r="G130" i="25"/>
  <c r="G131" i="25"/>
  <c r="G133" i="25"/>
  <c r="G134" i="25"/>
  <c r="G135" i="25"/>
  <c r="G136" i="25"/>
  <c r="G137" i="25"/>
  <c r="G138" i="25"/>
  <c r="F139" i="25"/>
  <c r="G139" i="25" s="1"/>
  <c r="G142" i="25"/>
  <c r="G143" i="25"/>
  <c r="G145" i="25"/>
  <c r="G146" i="25"/>
  <c r="F147" i="25"/>
  <c r="G147" i="25" s="1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F164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F181" i="25"/>
  <c r="G181" i="25" s="1"/>
  <c r="F198" i="25"/>
  <c r="G12" i="11"/>
  <c r="G13" i="11"/>
  <c r="G15" i="11"/>
  <c r="F17" i="11"/>
  <c r="G23" i="11"/>
  <c r="G25" i="11"/>
  <c r="G28" i="11"/>
  <c r="G30" i="11"/>
  <c r="G31" i="11"/>
  <c r="G32" i="11"/>
  <c r="G33" i="11"/>
  <c r="G36" i="11"/>
  <c r="G38" i="11"/>
  <c r="G39" i="11"/>
  <c r="G41" i="11"/>
  <c r="G44" i="11"/>
  <c r="G47" i="11"/>
  <c r="G48" i="11"/>
  <c r="G49" i="11"/>
  <c r="G51" i="11"/>
  <c r="F57" i="11"/>
  <c r="G60" i="11"/>
  <c r="G61" i="11"/>
  <c r="G62" i="11"/>
  <c r="G65" i="11"/>
  <c r="G67" i="11"/>
  <c r="G68" i="11"/>
  <c r="G70" i="11"/>
  <c r="G73" i="11"/>
  <c r="G76" i="11"/>
  <c r="F77" i="11"/>
  <c r="G81" i="11"/>
  <c r="G83" i="11"/>
  <c r="G88" i="11"/>
  <c r="G89" i="11"/>
  <c r="G91" i="11"/>
  <c r="F92" i="11"/>
  <c r="G95" i="11"/>
  <c r="G96" i="11"/>
  <c r="G99" i="11"/>
  <c r="F101" i="11"/>
  <c r="G107" i="11"/>
  <c r="G108" i="11"/>
  <c r="G109" i="11"/>
  <c r="F110" i="11"/>
  <c r="G114" i="11"/>
  <c r="G117" i="11"/>
  <c r="F118" i="11"/>
  <c r="G124" i="11"/>
  <c r="G125" i="11"/>
  <c r="G128" i="11"/>
  <c r="G129" i="11"/>
  <c r="G131" i="11"/>
  <c r="G138" i="11"/>
  <c r="F139" i="11"/>
  <c r="G143" i="11"/>
  <c r="G145" i="11"/>
  <c r="F147" i="11"/>
  <c r="G153" i="11"/>
  <c r="G156" i="11"/>
  <c r="G157" i="11"/>
  <c r="G158" i="11"/>
  <c r="G161" i="11"/>
  <c r="G163" i="11"/>
  <c r="F164" i="11"/>
  <c r="G167" i="11"/>
  <c r="G169" i="11"/>
  <c r="G170" i="11"/>
  <c r="G171" i="11"/>
  <c r="G174" i="11"/>
  <c r="G177" i="11"/>
  <c r="G178" i="11"/>
  <c r="G179" i="11"/>
  <c r="F181" i="11"/>
  <c r="F198" i="11"/>
  <c r="G14" i="10"/>
  <c r="G16" i="10"/>
  <c r="F17" i="10"/>
  <c r="G21" i="10"/>
  <c r="G24" i="10"/>
  <c r="G27" i="10"/>
  <c r="G28" i="10"/>
  <c r="G29" i="10"/>
  <c r="G32" i="10"/>
  <c r="G35" i="10"/>
  <c r="G37" i="10"/>
  <c r="G40" i="10"/>
  <c r="G42" i="10"/>
  <c r="G43" i="10"/>
  <c r="G45" i="10"/>
  <c r="G50" i="10"/>
  <c r="G52" i="10"/>
  <c r="G53" i="10"/>
  <c r="G54" i="10"/>
  <c r="G55" i="10"/>
  <c r="F57" i="10"/>
  <c r="G63" i="10"/>
  <c r="G64" i="10"/>
  <c r="G66" i="10"/>
  <c r="G71" i="10"/>
  <c r="G72" i="10"/>
  <c r="G74" i="10"/>
  <c r="F77" i="10"/>
  <c r="G80" i="10"/>
  <c r="G82" i="10"/>
  <c r="G84" i="10"/>
  <c r="G85" i="10"/>
  <c r="G86" i="10"/>
  <c r="G87" i="10"/>
  <c r="G90" i="10"/>
  <c r="F92" i="10"/>
  <c r="G95" i="10"/>
  <c r="G97" i="10"/>
  <c r="G98" i="10"/>
  <c r="G99" i="10"/>
  <c r="G100" i="10"/>
  <c r="F101" i="10"/>
  <c r="G105" i="10"/>
  <c r="G107" i="10"/>
  <c r="G108" i="10"/>
  <c r="F110" i="10"/>
  <c r="G113" i="10"/>
  <c r="G116" i="10"/>
  <c r="F118" i="10"/>
  <c r="G121" i="10"/>
  <c r="G123" i="10"/>
  <c r="G124" i="10"/>
  <c r="G125" i="10"/>
  <c r="G127" i="10"/>
  <c r="G130" i="10"/>
  <c r="G133" i="10"/>
  <c r="G134" i="10"/>
  <c r="G135" i="10"/>
  <c r="G136" i="10"/>
  <c r="F139" i="10"/>
  <c r="G144" i="10"/>
  <c r="G146" i="10"/>
  <c r="F147" i="10"/>
  <c r="G150" i="10"/>
  <c r="G152" i="10"/>
  <c r="G154" i="10"/>
  <c r="G157" i="10"/>
  <c r="G159" i="10"/>
  <c r="G160" i="10"/>
  <c r="G162" i="10"/>
  <c r="F164" i="10"/>
  <c r="G170" i="10"/>
  <c r="G172" i="10"/>
  <c r="G173" i="10"/>
  <c r="G175" i="10"/>
  <c r="G178" i="10"/>
  <c r="G180" i="10"/>
  <c r="F181" i="10"/>
  <c r="F198" i="10"/>
  <c r="G12" i="24"/>
  <c r="G13" i="24"/>
  <c r="G14" i="24"/>
  <c r="G15" i="24"/>
  <c r="G16" i="24"/>
  <c r="F17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5" i="24"/>
  <c r="G96" i="24"/>
  <c r="G97" i="24"/>
  <c r="G98" i="24"/>
  <c r="G99" i="24"/>
  <c r="G100" i="24"/>
  <c r="G104" i="24"/>
  <c r="G105" i="24"/>
  <c r="G106" i="24"/>
  <c r="G107" i="24"/>
  <c r="G108" i="24"/>
  <c r="G109" i="24"/>
  <c r="G113" i="24"/>
  <c r="G114" i="24"/>
  <c r="G115" i="24"/>
  <c r="G116" i="24"/>
  <c r="G117" i="24"/>
  <c r="G121" i="24"/>
  <c r="G122" i="24"/>
  <c r="G123" i="24"/>
  <c r="G124" i="24"/>
  <c r="G125" i="24"/>
  <c r="G126" i="24"/>
  <c r="G127" i="24"/>
  <c r="G128" i="24"/>
  <c r="G129" i="24"/>
  <c r="G130" i="24"/>
  <c r="G131" i="24"/>
  <c r="G133" i="24"/>
  <c r="G134" i="24"/>
  <c r="G135" i="24"/>
  <c r="G136" i="24"/>
  <c r="G137" i="24"/>
  <c r="G138" i="24"/>
  <c r="G142" i="24"/>
  <c r="G143" i="24"/>
  <c r="G144" i="24"/>
  <c r="G145" i="24"/>
  <c r="G146" i="24"/>
  <c r="G147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97" i="24"/>
  <c r="F198" i="24"/>
  <c r="G12" i="23"/>
  <c r="G13" i="23"/>
  <c r="G14" i="23"/>
  <c r="G15" i="23"/>
  <c r="G16" i="23"/>
  <c r="F17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F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F77" i="23"/>
  <c r="G77" i="23" s="1"/>
  <c r="G80" i="23"/>
  <c r="G81" i="23"/>
  <c r="G82" i="23"/>
  <c r="G83" i="23"/>
  <c r="G84" i="23"/>
  <c r="G85" i="23"/>
  <c r="G86" i="23"/>
  <c r="G87" i="23"/>
  <c r="G88" i="23"/>
  <c r="G89" i="23"/>
  <c r="G90" i="23"/>
  <c r="G91" i="23"/>
  <c r="F92" i="23"/>
  <c r="G95" i="23"/>
  <c r="G96" i="23"/>
  <c r="G97" i="23"/>
  <c r="G98" i="23"/>
  <c r="G99" i="23"/>
  <c r="G100" i="23"/>
  <c r="F101" i="23"/>
  <c r="G104" i="23"/>
  <c r="G105" i="23"/>
  <c r="G106" i="23"/>
  <c r="G107" i="23"/>
  <c r="G108" i="23"/>
  <c r="G109" i="23"/>
  <c r="F110" i="23"/>
  <c r="G110" i="23" s="1"/>
  <c r="G113" i="23"/>
  <c r="G114" i="23"/>
  <c r="G115" i="23"/>
  <c r="G116" i="23"/>
  <c r="G117" i="23"/>
  <c r="F118" i="23"/>
  <c r="G121" i="23"/>
  <c r="G122" i="23"/>
  <c r="G123" i="23"/>
  <c r="G124" i="23"/>
  <c r="G125" i="23"/>
  <c r="G126" i="23"/>
  <c r="G127" i="23"/>
  <c r="G128" i="23"/>
  <c r="G129" i="23"/>
  <c r="G130" i="23"/>
  <c r="G131" i="23"/>
  <c r="G133" i="23"/>
  <c r="G134" i="23"/>
  <c r="G135" i="23"/>
  <c r="G136" i="23"/>
  <c r="G137" i="23"/>
  <c r="G138" i="23"/>
  <c r="F139" i="23"/>
  <c r="G142" i="23"/>
  <c r="G143" i="23"/>
  <c r="G144" i="23"/>
  <c r="G145" i="23"/>
  <c r="G146" i="23"/>
  <c r="F147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F164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F181" i="23"/>
  <c r="G194" i="23"/>
  <c r="F198" i="23"/>
  <c r="G12" i="7"/>
  <c r="G13" i="7"/>
  <c r="G14" i="7"/>
  <c r="G15" i="7"/>
  <c r="G16" i="7"/>
  <c r="F17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F57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G80" i="7"/>
  <c r="G81" i="7"/>
  <c r="G82" i="7"/>
  <c r="G83" i="7"/>
  <c r="G84" i="7"/>
  <c r="G85" i="7"/>
  <c r="G86" i="7"/>
  <c r="G87" i="7"/>
  <c r="G88" i="7"/>
  <c r="G89" i="7"/>
  <c r="G90" i="7"/>
  <c r="G91" i="7"/>
  <c r="F92" i="7"/>
  <c r="G95" i="7"/>
  <c r="G96" i="7"/>
  <c r="G97" i="7"/>
  <c r="G98" i="7"/>
  <c r="G99" i="7"/>
  <c r="G100" i="7"/>
  <c r="F101" i="7"/>
  <c r="G104" i="7"/>
  <c r="G105" i="7"/>
  <c r="G106" i="7"/>
  <c r="G107" i="7"/>
  <c r="G108" i="7"/>
  <c r="G109" i="7"/>
  <c r="F110" i="7"/>
  <c r="G113" i="7"/>
  <c r="G114" i="7"/>
  <c r="G115" i="7"/>
  <c r="G116" i="7"/>
  <c r="G117" i="7"/>
  <c r="F118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37" i="7"/>
  <c r="G138" i="7"/>
  <c r="F139" i="7"/>
  <c r="G142" i="7"/>
  <c r="G143" i="7"/>
  <c r="G144" i="7"/>
  <c r="G145" i="7"/>
  <c r="G146" i="7"/>
  <c r="F147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F164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F181" i="7"/>
  <c r="F198" i="7"/>
  <c r="G12" i="27"/>
  <c r="G13" i="27"/>
  <c r="G14" i="27"/>
  <c r="G15" i="27"/>
  <c r="G16" i="27"/>
  <c r="F17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F57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F77" i="27"/>
  <c r="G77" i="27" s="1"/>
  <c r="G80" i="27"/>
  <c r="G81" i="27"/>
  <c r="G82" i="27"/>
  <c r="G83" i="27"/>
  <c r="G84" i="27"/>
  <c r="G85" i="27"/>
  <c r="G86" i="27"/>
  <c r="G87" i="27"/>
  <c r="G88" i="27"/>
  <c r="G89" i="27"/>
  <c r="G90" i="27"/>
  <c r="G91" i="27"/>
  <c r="F92" i="27"/>
  <c r="G95" i="27"/>
  <c r="G96" i="27"/>
  <c r="G97" i="27"/>
  <c r="G98" i="27"/>
  <c r="G99" i="27"/>
  <c r="G100" i="27"/>
  <c r="F101" i="27"/>
  <c r="G104" i="27"/>
  <c r="G105" i="27"/>
  <c r="G106" i="27"/>
  <c r="G107" i="27"/>
  <c r="G108" i="27"/>
  <c r="G109" i="27"/>
  <c r="F110" i="27"/>
  <c r="G113" i="27"/>
  <c r="G114" i="27"/>
  <c r="G115" i="27"/>
  <c r="G116" i="27"/>
  <c r="G117" i="27"/>
  <c r="F118" i="27"/>
  <c r="G121" i="27"/>
  <c r="G122" i="27"/>
  <c r="G123" i="27"/>
  <c r="G124" i="27"/>
  <c r="G125" i="27"/>
  <c r="G126" i="27"/>
  <c r="G127" i="27"/>
  <c r="G128" i="27"/>
  <c r="G129" i="27"/>
  <c r="G130" i="27"/>
  <c r="G131" i="27"/>
  <c r="G133" i="27"/>
  <c r="G134" i="27"/>
  <c r="G135" i="27"/>
  <c r="G136" i="27"/>
  <c r="G137" i="27"/>
  <c r="G138" i="27"/>
  <c r="F139" i="27"/>
  <c r="G142" i="27"/>
  <c r="G143" i="27"/>
  <c r="G144" i="27"/>
  <c r="G145" i="27"/>
  <c r="G146" i="27"/>
  <c r="F147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F164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F181" i="27"/>
  <c r="G181" i="27" s="1"/>
  <c r="G196" i="27"/>
  <c r="G197" i="27"/>
  <c r="F198" i="27"/>
  <c r="F206" i="27" s="1"/>
  <c r="G12" i="6"/>
  <c r="G13" i="6"/>
  <c r="G14" i="6"/>
  <c r="G15" i="6"/>
  <c r="G16" i="6"/>
  <c r="F17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F57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F77" i="6"/>
  <c r="G80" i="6"/>
  <c r="G81" i="6"/>
  <c r="G82" i="6"/>
  <c r="G83" i="6"/>
  <c r="G84" i="6"/>
  <c r="G85" i="6"/>
  <c r="G86" i="6"/>
  <c r="G87" i="6"/>
  <c r="G88" i="6"/>
  <c r="G89" i="6"/>
  <c r="G90" i="6"/>
  <c r="G91" i="6"/>
  <c r="F92" i="6"/>
  <c r="G95" i="6"/>
  <c r="G96" i="6"/>
  <c r="G97" i="6"/>
  <c r="G98" i="6"/>
  <c r="G99" i="6"/>
  <c r="G100" i="6"/>
  <c r="F101" i="6"/>
  <c r="G104" i="6"/>
  <c r="G105" i="6"/>
  <c r="G106" i="6"/>
  <c r="G107" i="6"/>
  <c r="G108" i="6"/>
  <c r="G109" i="6"/>
  <c r="F110" i="6"/>
  <c r="G113" i="6"/>
  <c r="G114" i="6"/>
  <c r="G115" i="6"/>
  <c r="G116" i="6"/>
  <c r="G117" i="6"/>
  <c r="F118" i="6"/>
  <c r="G118" i="6" s="1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5" i="6"/>
  <c r="G136" i="6"/>
  <c r="G137" i="6"/>
  <c r="G138" i="6"/>
  <c r="F139" i="6"/>
  <c r="G139" i="6" s="1"/>
  <c r="G142" i="6"/>
  <c r="G143" i="6"/>
  <c r="G144" i="6"/>
  <c r="G145" i="6"/>
  <c r="G146" i="6"/>
  <c r="F147" i="6"/>
  <c r="G147" i="6" s="1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F164" i="6"/>
  <c r="G164" i="6" s="1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F181" i="6"/>
  <c r="G195" i="6"/>
  <c r="F198" i="6"/>
  <c r="G12" i="22"/>
  <c r="G13" i="22"/>
  <c r="G14" i="22"/>
  <c r="G15" i="22"/>
  <c r="G16" i="22"/>
  <c r="F17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F57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F77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F92" i="22"/>
  <c r="G95" i="22"/>
  <c r="G96" i="22"/>
  <c r="G97" i="22"/>
  <c r="G98" i="22"/>
  <c r="G99" i="22"/>
  <c r="G100" i="22"/>
  <c r="F101" i="22"/>
  <c r="G104" i="22"/>
  <c r="G105" i="22"/>
  <c r="G106" i="22"/>
  <c r="G107" i="22"/>
  <c r="G108" i="22"/>
  <c r="G109" i="22"/>
  <c r="F110" i="22"/>
  <c r="G113" i="22"/>
  <c r="G114" i="22"/>
  <c r="G115" i="22"/>
  <c r="G116" i="22"/>
  <c r="G117" i="22"/>
  <c r="F118" i="22"/>
  <c r="G121" i="22"/>
  <c r="G122" i="22"/>
  <c r="G123" i="22"/>
  <c r="G124" i="22"/>
  <c r="G125" i="22"/>
  <c r="G126" i="22"/>
  <c r="G127" i="22"/>
  <c r="G128" i="22"/>
  <c r="G129" i="22"/>
  <c r="G130" i="22"/>
  <c r="G131" i="22"/>
  <c r="G133" i="22"/>
  <c r="G134" i="22"/>
  <c r="G135" i="22"/>
  <c r="G136" i="22"/>
  <c r="G137" i="22"/>
  <c r="G138" i="22"/>
  <c r="F139" i="22"/>
  <c r="G139" i="22" s="1"/>
  <c r="G142" i="22"/>
  <c r="G143" i="22"/>
  <c r="G144" i="22"/>
  <c r="G145" i="22"/>
  <c r="G146" i="22"/>
  <c r="F147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F164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F181" i="22"/>
  <c r="G181" i="22" s="1"/>
  <c r="G195" i="22"/>
  <c r="F198" i="22"/>
  <c r="G12" i="5"/>
  <c r="G13" i="5"/>
  <c r="G14" i="5"/>
  <c r="G15" i="5"/>
  <c r="G16" i="5"/>
  <c r="F17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F57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F77" i="5"/>
  <c r="G80" i="5"/>
  <c r="G81" i="5"/>
  <c r="G82" i="5"/>
  <c r="G83" i="5"/>
  <c r="G84" i="5"/>
  <c r="G85" i="5"/>
  <c r="G86" i="5"/>
  <c r="G87" i="5"/>
  <c r="G88" i="5"/>
  <c r="G89" i="5"/>
  <c r="G90" i="5"/>
  <c r="G91" i="5"/>
  <c r="F92" i="5"/>
  <c r="G95" i="5"/>
  <c r="G96" i="5"/>
  <c r="G97" i="5"/>
  <c r="G98" i="5"/>
  <c r="G99" i="5"/>
  <c r="G100" i="5"/>
  <c r="F101" i="5"/>
  <c r="G104" i="5"/>
  <c r="G105" i="5"/>
  <c r="G106" i="5"/>
  <c r="G107" i="5"/>
  <c r="G108" i="5"/>
  <c r="G109" i="5"/>
  <c r="F110" i="5"/>
  <c r="G113" i="5"/>
  <c r="G114" i="5"/>
  <c r="G115" i="5"/>
  <c r="G116" i="5"/>
  <c r="G117" i="5"/>
  <c r="F118" i="5"/>
  <c r="G121" i="5"/>
  <c r="G122" i="5"/>
  <c r="G123" i="5"/>
  <c r="G124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F139" i="5"/>
  <c r="G142" i="5"/>
  <c r="G143" i="5"/>
  <c r="G144" i="5"/>
  <c r="G145" i="5"/>
  <c r="G146" i="5"/>
  <c r="F147" i="5"/>
  <c r="G147" i="5" s="1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F164" i="5"/>
  <c r="G164" i="5" s="1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F181" i="5"/>
  <c r="G197" i="5"/>
  <c r="F198" i="5"/>
  <c r="G12" i="20"/>
  <c r="G13" i="20"/>
  <c r="G14" i="20"/>
  <c r="G15" i="20"/>
  <c r="G16" i="20"/>
  <c r="F17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F57" i="20"/>
  <c r="G57" i="20" s="1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F77" i="20"/>
  <c r="G77" i="20" s="1"/>
  <c r="G80" i="20"/>
  <c r="G81" i="20"/>
  <c r="G82" i="20"/>
  <c r="G83" i="20"/>
  <c r="G84" i="20"/>
  <c r="G85" i="20"/>
  <c r="G86" i="20"/>
  <c r="G87" i="20"/>
  <c r="G88" i="20"/>
  <c r="G89" i="20"/>
  <c r="G90" i="20"/>
  <c r="G91" i="20"/>
  <c r="F92" i="20"/>
  <c r="G92" i="20" s="1"/>
  <c r="G95" i="20"/>
  <c r="G96" i="20"/>
  <c r="G97" i="20"/>
  <c r="G98" i="20"/>
  <c r="G99" i="20"/>
  <c r="G100" i="20"/>
  <c r="F101" i="20"/>
  <c r="G104" i="20"/>
  <c r="G105" i="20"/>
  <c r="G106" i="20"/>
  <c r="G107" i="20"/>
  <c r="G108" i="20"/>
  <c r="G109" i="20"/>
  <c r="F110" i="20"/>
  <c r="G113" i="20"/>
  <c r="G114" i="20"/>
  <c r="G115" i="20"/>
  <c r="G116" i="20"/>
  <c r="G117" i="20"/>
  <c r="F118" i="20"/>
  <c r="G121" i="20"/>
  <c r="G122" i="20"/>
  <c r="G123" i="20"/>
  <c r="G124" i="20"/>
  <c r="G125" i="20"/>
  <c r="G126" i="20"/>
  <c r="G127" i="20"/>
  <c r="G128" i="20"/>
  <c r="G129" i="20"/>
  <c r="G130" i="20"/>
  <c r="G131" i="20"/>
  <c r="G133" i="20"/>
  <c r="G134" i="20"/>
  <c r="G135" i="20"/>
  <c r="G136" i="20"/>
  <c r="G137" i="20"/>
  <c r="G138" i="20"/>
  <c r="F139" i="20"/>
  <c r="G142" i="20"/>
  <c r="G143" i="20"/>
  <c r="G144" i="20"/>
  <c r="G145" i="20"/>
  <c r="G146" i="20"/>
  <c r="F147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F164" i="20"/>
  <c r="G164" i="20" s="1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F181" i="20"/>
  <c r="G181" i="20" s="1"/>
  <c r="G196" i="20"/>
  <c r="F198" i="20"/>
  <c r="G12" i="19"/>
  <c r="G13" i="19"/>
  <c r="G14" i="19"/>
  <c r="G15" i="19"/>
  <c r="G16" i="19"/>
  <c r="F17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F57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F77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F92" i="19"/>
  <c r="G95" i="19"/>
  <c r="G96" i="19"/>
  <c r="G97" i="19"/>
  <c r="G98" i="19"/>
  <c r="G99" i="19"/>
  <c r="G100" i="19"/>
  <c r="F101" i="19"/>
  <c r="G104" i="19"/>
  <c r="G105" i="19"/>
  <c r="G106" i="19"/>
  <c r="G107" i="19"/>
  <c r="G108" i="19"/>
  <c r="G109" i="19"/>
  <c r="F110" i="19"/>
  <c r="G113" i="19"/>
  <c r="G114" i="19"/>
  <c r="G115" i="19"/>
  <c r="G116" i="19"/>
  <c r="G117" i="19"/>
  <c r="F118" i="19"/>
  <c r="G118" i="19" s="1"/>
  <c r="G121" i="19"/>
  <c r="G122" i="19"/>
  <c r="G123" i="19"/>
  <c r="G124" i="19"/>
  <c r="G125" i="19"/>
  <c r="G126" i="19"/>
  <c r="G127" i="19"/>
  <c r="G128" i="19"/>
  <c r="G129" i="19"/>
  <c r="G130" i="19"/>
  <c r="G131" i="19"/>
  <c r="G133" i="19"/>
  <c r="G134" i="19"/>
  <c r="G135" i="19"/>
  <c r="G136" i="19"/>
  <c r="G137" i="19"/>
  <c r="G138" i="19"/>
  <c r="F139" i="19"/>
  <c r="G139" i="19" s="1"/>
  <c r="G142" i="19"/>
  <c r="G143" i="19"/>
  <c r="G144" i="19"/>
  <c r="G145" i="19"/>
  <c r="G146" i="19"/>
  <c r="F147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F164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F181" i="19"/>
  <c r="G194" i="19"/>
  <c r="F198" i="19"/>
  <c r="G12" i="21"/>
  <c r="G13" i="21"/>
  <c r="G14" i="21"/>
  <c r="G15" i="21"/>
  <c r="G16" i="21"/>
  <c r="E17" i="21"/>
  <c r="F17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E57" i="21"/>
  <c r="F57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E77" i="21"/>
  <c r="F77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E92" i="21"/>
  <c r="F92" i="21"/>
  <c r="G95" i="21"/>
  <c r="G96" i="21"/>
  <c r="G97" i="21"/>
  <c r="G98" i="21"/>
  <c r="G99" i="21"/>
  <c r="G100" i="21"/>
  <c r="E101" i="21"/>
  <c r="F101" i="21"/>
  <c r="G104" i="21"/>
  <c r="G105" i="21"/>
  <c r="G106" i="21"/>
  <c r="G107" i="21"/>
  <c r="G108" i="21"/>
  <c r="G109" i="21"/>
  <c r="E110" i="21"/>
  <c r="F110" i="21"/>
  <c r="G113" i="21"/>
  <c r="G114" i="21"/>
  <c r="G115" i="21"/>
  <c r="G116" i="21"/>
  <c r="G117" i="21"/>
  <c r="E118" i="21"/>
  <c r="F118" i="21"/>
  <c r="G121" i="21"/>
  <c r="G122" i="21"/>
  <c r="G123" i="21"/>
  <c r="G124" i="21"/>
  <c r="G125" i="21"/>
  <c r="G126" i="21"/>
  <c r="G127" i="21"/>
  <c r="G128" i="21"/>
  <c r="G129" i="21"/>
  <c r="G130" i="21"/>
  <c r="G131" i="21"/>
  <c r="G133" i="21"/>
  <c r="G134" i="21"/>
  <c r="G135" i="21"/>
  <c r="G136" i="21"/>
  <c r="G137" i="21"/>
  <c r="G138" i="21"/>
  <c r="E139" i="21"/>
  <c r="F139" i="21"/>
  <c r="G142" i="21"/>
  <c r="G143" i="21"/>
  <c r="G144" i="21"/>
  <c r="G145" i="21"/>
  <c r="G146" i="21"/>
  <c r="E147" i="21"/>
  <c r="F147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E164" i="21"/>
  <c r="F164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E181" i="21"/>
  <c r="F181" i="21"/>
  <c r="E194" i="21"/>
  <c r="E195" i="21"/>
  <c r="E196" i="21"/>
  <c r="E197" i="21"/>
  <c r="E201" i="21"/>
  <c r="E202" i="21"/>
  <c r="F208" i="27" l="1"/>
  <c r="F206" i="11"/>
  <c r="F206" i="5"/>
  <c r="F206" i="6"/>
  <c r="F206" i="7"/>
  <c r="F208" i="35"/>
  <c r="F206" i="10"/>
  <c r="F206" i="13"/>
  <c r="F206" i="19"/>
  <c r="F206" i="20"/>
  <c r="F206" i="22"/>
  <c r="F206" i="25"/>
  <c r="F206" i="24"/>
  <c r="F206" i="23"/>
  <c r="G202" i="21"/>
  <c r="G201" i="21"/>
  <c r="F205" i="21" s="1"/>
  <c r="G17" i="27"/>
  <c r="G164" i="21"/>
  <c r="F190" i="35"/>
  <c r="G139" i="21"/>
  <c r="G92" i="21"/>
  <c r="G17" i="22"/>
  <c r="G118" i="21"/>
  <c r="G203" i="6"/>
  <c r="G197" i="19"/>
  <c r="G196" i="21"/>
  <c r="G181" i="21"/>
  <c r="G92" i="19"/>
  <c r="G26" i="11"/>
  <c r="G146" i="11"/>
  <c r="G139" i="7"/>
  <c r="G43" i="13"/>
  <c r="G116" i="13"/>
  <c r="G70" i="10"/>
  <c r="G83" i="10"/>
  <c r="G91" i="10"/>
  <c r="G101" i="5"/>
  <c r="G147" i="27"/>
  <c r="G41" i="10"/>
  <c r="G90" i="11"/>
  <c r="G122" i="10"/>
  <c r="G25" i="10"/>
  <c r="G203" i="7"/>
  <c r="G197" i="7"/>
  <c r="G138" i="10"/>
  <c r="G101" i="10"/>
  <c r="G62" i="10"/>
  <c r="G172" i="11"/>
  <c r="G97" i="11"/>
  <c r="G37" i="11"/>
  <c r="G179" i="13"/>
  <c r="G163" i="13"/>
  <c r="G145" i="13"/>
  <c r="G118" i="13"/>
  <c r="G104" i="13"/>
  <c r="G90" i="13"/>
  <c r="G72" i="13"/>
  <c r="G56" i="13"/>
  <c r="G38" i="13"/>
  <c r="G21" i="13"/>
  <c r="G54" i="11"/>
  <c r="G86" i="11"/>
  <c r="G122" i="11"/>
  <c r="G126" i="11"/>
  <c r="G135" i="11"/>
  <c r="G61" i="10"/>
  <c r="G69" i="10"/>
  <c r="G142" i="10"/>
  <c r="G12" i="10"/>
  <c r="G128" i="10"/>
  <c r="G203" i="10"/>
  <c r="G22" i="11"/>
  <c r="G35" i="13"/>
  <c r="G87" i="11"/>
  <c r="G51" i="10"/>
  <c r="G147" i="21"/>
  <c r="G110" i="21"/>
  <c r="G171" i="10"/>
  <c r="G14" i="11"/>
  <c r="G82" i="11"/>
  <c r="G73" i="10"/>
  <c r="G117" i="10"/>
  <c r="G194" i="21"/>
  <c r="G179" i="10"/>
  <c r="G96" i="10"/>
  <c r="G133" i="11"/>
  <c r="G170" i="13"/>
  <c r="G57" i="11"/>
  <c r="G116" i="11"/>
  <c r="G150" i="11"/>
  <c r="G39" i="10"/>
  <c r="G57" i="19"/>
  <c r="G118" i="20"/>
  <c r="G110" i="5"/>
  <c r="G92" i="22"/>
  <c r="G197" i="6"/>
  <c r="G77" i="6"/>
  <c r="G195" i="10"/>
  <c r="G174" i="10"/>
  <c r="G161" i="10"/>
  <c r="G126" i="10"/>
  <c r="G89" i="10"/>
  <c r="G44" i="10"/>
  <c r="G142" i="11"/>
  <c r="G127" i="11"/>
  <c r="G110" i="11"/>
  <c r="G80" i="11"/>
  <c r="G66" i="11"/>
  <c r="G24" i="11"/>
  <c r="G178" i="13"/>
  <c r="G53" i="13"/>
  <c r="G29" i="13"/>
  <c r="C185" i="14"/>
  <c r="G69" i="13"/>
  <c r="G34" i="11"/>
  <c r="G56" i="10"/>
  <c r="G137" i="10"/>
  <c r="G176" i="10"/>
  <c r="G101" i="7"/>
  <c r="G27" i="13"/>
  <c r="G173" i="13"/>
  <c r="G33" i="10"/>
  <c r="G114" i="10"/>
  <c r="G145" i="10"/>
  <c r="G158" i="10"/>
  <c r="G136" i="11"/>
  <c r="G64" i="13"/>
  <c r="G131" i="10"/>
  <c r="G40" i="11"/>
  <c r="G150" i="13"/>
  <c r="G46" i="13"/>
  <c r="G27" i="11"/>
  <c r="G81" i="10"/>
  <c r="G194" i="20"/>
  <c r="G77" i="5"/>
  <c r="G164" i="24"/>
  <c r="G175" i="11"/>
  <c r="G100" i="11"/>
  <c r="G69" i="11"/>
  <c r="F183" i="11"/>
  <c r="G29" i="11"/>
  <c r="G168" i="13"/>
  <c r="G128" i="13"/>
  <c r="G109" i="13"/>
  <c r="G62" i="13"/>
  <c r="G23" i="13"/>
  <c r="G12" i="13"/>
  <c r="G73" i="13"/>
  <c r="G122" i="13"/>
  <c r="G46" i="11"/>
  <c r="G56" i="11"/>
  <c r="G75" i="11"/>
  <c r="G104" i="11"/>
  <c r="G106" i="11"/>
  <c r="G137" i="11"/>
  <c r="G168" i="11"/>
  <c r="G176" i="11"/>
  <c r="G26" i="10"/>
  <c r="G34" i="10"/>
  <c r="G115" i="10"/>
  <c r="G151" i="10"/>
  <c r="G50" i="13"/>
  <c r="G142" i="13"/>
  <c r="G157" i="13"/>
  <c r="G164" i="10"/>
  <c r="G168" i="10"/>
  <c r="G101" i="19"/>
  <c r="G147" i="10"/>
  <c r="G74" i="11"/>
  <c r="G15" i="10"/>
  <c r="G109" i="10"/>
  <c r="G123" i="11"/>
  <c r="G50" i="11"/>
  <c r="G130" i="11"/>
  <c r="G65" i="10"/>
  <c r="G101" i="20"/>
  <c r="G173" i="11"/>
  <c r="G143" i="10"/>
  <c r="G77" i="21"/>
  <c r="G196" i="19"/>
  <c r="G57" i="22"/>
  <c r="G101" i="23"/>
  <c r="G196" i="24"/>
  <c r="G177" i="10"/>
  <c r="G153" i="10"/>
  <c r="G139" i="10"/>
  <c r="G129" i="10"/>
  <c r="G36" i="10"/>
  <c r="G162" i="11"/>
  <c r="G144" i="11"/>
  <c r="G106" i="13"/>
  <c r="G91" i="13"/>
  <c r="G75" i="13"/>
  <c r="G41" i="13"/>
  <c r="G13" i="13"/>
  <c r="G60" i="13"/>
  <c r="G81" i="13"/>
  <c r="E183" i="21"/>
  <c r="G86" i="13"/>
  <c r="G126" i="13"/>
  <c r="G135" i="13"/>
  <c r="G16" i="11"/>
  <c r="G196" i="22"/>
  <c r="G57" i="27"/>
  <c r="G139" i="24"/>
  <c r="G67" i="10"/>
  <c r="G30" i="10"/>
  <c r="G31" i="13"/>
  <c r="G47" i="13"/>
  <c r="G49" i="13"/>
  <c r="G68" i="13"/>
  <c r="G76" i="13"/>
  <c r="G107" i="13"/>
  <c r="G143" i="13"/>
  <c r="G156" i="13"/>
  <c r="G167" i="13"/>
  <c r="G181" i="13"/>
  <c r="G169" i="13"/>
  <c r="G177" i="13"/>
  <c r="G181" i="5"/>
  <c r="G195" i="7"/>
  <c r="G195" i="24"/>
  <c r="G75" i="10"/>
  <c r="G152" i="11"/>
  <c r="F183" i="21"/>
  <c r="G164" i="23"/>
  <c r="G124" i="13"/>
  <c r="G161" i="13"/>
  <c r="G159" i="11"/>
  <c r="G163" i="10"/>
  <c r="G71" i="11"/>
  <c r="G37" i="13"/>
  <c r="G45" i="13"/>
  <c r="G100" i="13"/>
  <c r="G123" i="13"/>
  <c r="G47" i="10"/>
  <c r="G76" i="10"/>
  <c r="G156" i="10"/>
  <c r="F183" i="5"/>
  <c r="G118" i="27"/>
  <c r="G57" i="24"/>
  <c r="G169" i="10"/>
  <c r="G155" i="10"/>
  <c r="G49" i="10"/>
  <c r="G46" i="10"/>
  <c r="G164" i="11"/>
  <c r="G138" i="13"/>
  <c r="G129" i="13"/>
  <c r="G77" i="13"/>
  <c r="G203" i="27"/>
  <c r="G63" i="11"/>
  <c r="G147" i="11"/>
  <c r="G88" i="10"/>
  <c r="G181" i="6"/>
  <c r="G197" i="20"/>
  <c r="G195" i="5"/>
  <c r="G151" i="11"/>
  <c r="G113" i="11"/>
  <c r="G55" i="13"/>
  <c r="G127" i="13"/>
  <c r="G175" i="13"/>
  <c r="G35" i="11"/>
  <c r="G72" i="11"/>
  <c r="G31" i="10"/>
  <c r="G60" i="10"/>
  <c r="G68" i="10"/>
  <c r="G167" i="10"/>
  <c r="G181" i="10"/>
  <c r="G164" i="27"/>
  <c r="G194" i="24"/>
  <c r="G180" i="11"/>
  <c r="G53" i="11"/>
  <c r="G43" i="11"/>
  <c r="G39" i="13"/>
  <c r="G196" i="23"/>
  <c r="G65" i="13"/>
  <c r="G153" i="13"/>
  <c r="G174" i="13"/>
  <c r="G42" i="11"/>
  <c r="G52" i="11"/>
  <c r="G92" i="11"/>
  <c r="G84" i="11"/>
  <c r="G115" i="11"/>
  <c r="G104" i="10"/>
  <c r="G106" i="10"/>
  <c r="G38" i="10"/>
  <c r="F147" i="14"/>
  <c r="G66" i="13"/>
  <c r="G74" i="13"/>
  <c r="G87" i="13"/>
  <c r="G136" i="13"/>
  <c r="G21" i="11"/>
  <c r="G85" i="11"/>
  <c r="G98" i="11"/>
  <c r="G134" i="11"/>
  <c r="G160" i="11"/>
  <c r="G13" i="10"/>
  <c r="E203" i="21"/>
  <c r="E205" i="21" s="1"/>
  <c r="G139" i="20"/>
  <c r="G110" i="20"/>
  <c r="G17" i="5"/>
  <c r="G196" i="6"/>
  <c r="G195" i="27"/>
  <c r="G118" i="7"/>
  <c r="G48" i="10"/>
  <c r="G64" i="11"/>
  <c r="G197" i="25"/>
  <c r="G121" i="11"/>
  <c r="G139" i="11"/>
  <c r="G57" i="21"/>
  <c r="G17" i="20"/>
  <c r="F183" i="22"/>
  <c r="G92" i="27"/>
  <c r="G181" i="7"/>
  <c r="G110" i="7"/>
  <c r="G118" i="23"/>
  <c r="F183" i="24"/>
  <c r="G154" i="11"/>
  <c r="G61" i="13"/>
  <c r="G82" i="13"/>
  <c r="G130" i="13"/>
  <c r="G155" i="11"/>
  <c r="G22" i="10"/>
  <c r="G57" i="10"/>
  <c r="G139" i="27"/>
  <c r="G23" i="10"/>
  <c r="G105" i="11"/>
  <c r="G55" i="11"/>
  <c r="G45" i="11"/>
  <c r="G118" i="10"/>
  <c r="G147" i="19"/>
  <c r="G118" i="5"/>
  <c r="G110" i="6"/>
  <c r="G110" i="27"/>
  <c r="G147" i="7"/>
  <c r="G181" i="23"/>
  <c r="F164" i="14"/>
  <c r="F110" i="14"/>
  <c r="F92" i="14"/>
  <c r="G77" i="7"/>
  <c r="G164" i="7"/>
  <c r="F183" i="7"/>
  <c r="F139" i="14"/>
  <c r="G101" i="6"/>
  <c r="G92" i="6"/>
  <c r="F77" i="14"/>
  <c r="F57" i="14"/>
  <c r="G194" i="6"/>
  <c r="G17" i="24"/>
  <c r="G194" i="5"/>
  <c r="G92" i="23"/>
  <c r="G101" i="21"/>
  <c r="G101" i="22"/>
  <c r="G195" i="23"/>
  <c r="G77" i="24"/>
  <c r="G195" i="19"/>
  <c r="G195" i="21"/>
  <c r="G77" i="19"/>
  <c r="F183" i="19"/>
  <c r="G195" i="20"/>
  <c r="G139" i="5"/>
  <c r="G110" i="22"/>
  <c r="F183" i="25"/>
  <c r="G17" i="25"/>
  <c r="G92" i="5"/>
  <c r="G181" i="19"/>
  <c r="G164" i="19"/>
  <c r="G17" i="6"/>
  <c r="F183" i="23"/>
  <c r="F183" i="10"/>
  <c r="G195" i="11"/>
  <c r="G194" i="27"/>
  <c r="G197" i="21"/>
  <c r="E198" i="21"/>
  <c r="G147" i="20"/>
  <c r="G57" i="5"/>
  <c r="G77" i="22"/>
  <c r="G196" i="7"/>
  <c r="G57" i="7"/>
  <c r="G17" i="7"/>
  <c r="G57" i="23"/>
  <c r="G110" i="24"/>
  <c r="H13" i="35"/>
  <c r="H15" i="35"/>
  <c r="H16" i="35"/>
  <c r="H14" i="35"/>
  <c r="G17" i="19"/>
  <c r="G118" i="22"/>
  <c r="G57" i="6"/>
  <c r="F183" i="6"/>
  <c r="G92" i="7"/>
  <c r="G164" i="22"/>
  <c r="F183" i="27"/>
  <c r="G139" i="23"/>
  <c r="G17" i="23"/>
  <c r="G77" i="10"/>
  <c r="G197" i="13"/>
  <c r="G17" i="21"/>
  <c r="G110" i="19"/>
  <c r="G147" i="22"/>
  <c r="G181" i="24"/>
  <c r="G101" i="24"/>
  <c r="G196" i="5"/>
  <c r="G197" i="22"/>
  <c r="G194" i="22"/>
  <c r="G101" i="27"/>
  <c r="G194" i="7"/>
  <c r="G147" i="23"/>
  <c r="G101" i="11"/>
  <c r="G196" i="25"/>
  <c r="F183" i="20"/>
  <c r="G197" i="23"/>
  <c r="G118" i="24"/>
  <c r="G196" i="10"/>
  <c r="G195" i="13"/>
  <c r="G54" i="13"/>
  <c r="G197" i="11"/>
  <c r="G164" i="25"/>
  <c r="E203" i="14"/>
  <c r="G203" i="14"/>
  <c r="G14" i="13"/>
  <c r="G24" i="13"/>
  <c r="G32" i="13"/>
  <c r="G40" i="13"/>
  <c r="G80" i="13"/>
  <c r="G92" i="13"/>
  <c r="G108" i="13"/>
  <c r="G110" i="13"/>
  <c r="G147" i="13"/>
  <c r="G144" i="13"/>
  <c r="G54" i="25"/>
  <c r="G73" i="25"/>
  <c r="G86" i="25"/>
  <c r="G99" i="25"/>
  <c r="G77" i="11"/>
  <c r="G181" i="11"/>
  <c r="F198" i="14"/>
  <c r="G28" i="13"/>
  <c r="G36" i="13"/>
  <c r="G44" i="13"/>
  <c r="G99" i="13"/>
  <c r="G14" i="25"/>
  <c r="G69" i="25"/>
  <c r="G92" i="25"/>
  <c r="G82" i="25"/>
  <c r="G90" i="25"/>
  <c r="G118" i="11"/>
  <c r="G110" i="10"/>
  <c r="G105" i="13"/>
  <c r="G121" i="13"/>
  <c r="G139" i="13"/>
  <c r="G125" i="13"/>
  <c r="G154" i="13"/>
  <c r="G162" i="13"/>
  <c r="G15" i="25"/>
  <c r="G51" i="25"/>
  <c r="G118" i="25"/>
  <c r="G101" i="13"/>
  <c r="G164" i="13"/>
  <c r="G152" i="13"/>
  <c r="G160" i="13"/>
  <c r="G13" i="25"/>
  <c r="G49" i="25"/>
  <c r="G77" i="25"/>
  <c r="F183" i="13"/>
  <c r="F101" i="14"/>
  <c r="F17" i="14"/>
  <c r="G194" i="35"/>
  <c r="G183" i="35"/>
  <c r="H12" i="35"/>
  <c r="G203" i="35"/>
  <c r="K15" i="35"/>
  <c r="H17" i="35"/>
  <c r="K12" i="35"/>
  <c r="K19" i="21"/>
  <c r="K18" i="21"/>
  <c r="K19" i="19"/>
  <c r="K18" i="19"/>
  <c r="K19" i="20"/>
  <c r="K18" i="20"/>
  <c r="K15" i="20"/>
  <c r="K19" i="5"/>
  <c r="K18" i="5"/>
  <c r="K15" i="5"/>
  <c r="K19" i="22"/>
  <c r="K18" i="22"/>
  <c r="K19" i="6"/>
  <c r="K18" i="6"/>
  <c r="K19" i="27"/>
  <c r="K18" i="27"/>
  <c r="K19" i="7"/>
  <c r="K18" i="7"/>
  <c r="K15" i="7"/>
  <c r="K19" i="23"/>
  <c r="K18" i="23"/>
  <c r="K19" i="24"/>
  <c r="K18" i="24"/>
  <c r="K19" i="10"/>
  <c r="K18" i="10"/>
  <c r="K19" i="11"/>
  <c r="K18" i="11"/>
  <c r="K19" i="25"/>
  <c r="K18" i="25"/>
  <c r="K15" i="25"/>
  <c r="K19" i="13"/>
  <c r="K18" i="13"/>
  <c r="E202" i="14"/>
  <c r="C202" i="14"/>
  <c r="E201" i="14"/>
  <c r="C201" i="14"/>
  <c r="C205" i="14" s="1"/>
  <c r="C197" i="14"/>
  <c r="E196" i="14"/>
  <c r="C196" i="14"/>
  <c r="E195" i="14"/>
  <c r="D198" i="14"/>
  <c r="C195" i="14"/>
  <c r="C194" i="14"/>
  <c r="I183" i="14"/>
  <c r="I19" i="14" s="1"/>
  <c r="H183" i="14"/>
  <c r="I18" i="14" s="1"/>
  <c r="E180" i="14"/>
  <c r="D180" i="14"/>
  <c r="C180" i="14"/>
  <c r="E179" i="14"/>
  <c r="D179" i="14"/>
  <c r="C179" i="14"/>
  <c r="E178" i="14"/>
  <c r="D178" i="14"/>
  <c r="C178" i="14"/>
  <c r="E177" i="14"/>
  <c r="D177" i="14"/>
  <c r="C177" i="14"/>
  <c r="E176" i="14"/>
  <c r="D176" i="14"/>
  <c r="C176" i="14"/>
  <c r="E175" i="14"/>
  <c r="D175" i="14"/>
  <c r="C175" i="14"/>
  <c r="E174" i="14"/>
  <c r="D174" i="14"/>
  <c r="C174" i="14"/>
  <c r="E173" i="14"/>
  <c r="D173" i="14"/>
  <c r="C173" i="14"/>
  <c r="E172" i="14"/>
  <c r="D172" i="14"/>
  <c r="C172" i="14"/>
  <c r="F181" i="14"/>
  <c r="E171" i="14"/>
  <c r="D171" i="14"/>
  <c r="C171" i="14"/>
  <c r="E170" i="14"/>
  <c r="D170" i="14"/>
  <c r="C170" i="14"/>
  <c r="E169" i="14"/>
  <c r="D169" i="14"/>
  <c r="C169" i="14"/>
  <c r="E168" i="14"/>
  <c r="D168" i="14"/>
  <c r="C168" i="14"/>
  <c r="I167" i="14"/>
  <c r="H167" i="14"/>
  <c r="E167" i="14"/>
  <c r="D167" i="14"/>
  <c r="C167" i="14"/>
  <c r="E163" i="14"/>
  <c r="D163" i="14"/>
  <c r="C163" i="14"/>
  <c r="E162" i="14"/>
  <c r="D162" i="14"/>
  <c r="C162" i="14"/>
  <c r="E161" i="14"/>
  <c r="D161" i="14"/>
  <c r="C161" i="14"/>
  <c r="E160" i="14"/>
  <c r="D160" i="14"/>
  <c r="C160" i="14"/>
  <c r="E159" i="14"/>
  <c r="D159" i="14"/>
  <c r="C159" i="14"/>
  <c r="E158" i="14"/>
  <c r="D158" i="14"/>
  <c r="C158" i="14"/>
  <c r="E157" i="14"/>
  <c r="D157" i="14"/>
  <c r="C157" i="14"/>
  <c r="E156" i="14"/>
  <c r="D156" i="14"/>
  <c r="C156" i="14"/>
  <c r="E155" i="14"/>
  <c r="D155" i="14"/>
  <c r="C155" i="14"/>
  <c r="E154" i="14"/>
  <c r="D154" i="14"/>
  <c r="C154" i="14"/>
  <c r="E153" i="14"/>
  <c r="D153" i="14"/>
  <c r="C153" i="14"/>
  <c r="E152" i="14"/>
  <c r="D152" i="14"/>
  <c r="C152" i="14"/>
  <c r="E151" i="14"/>
  <c r="D151" i="14"/>
  <c r="C151" i="14"/>
  <c r="I150" i="14"/>
  <c r="H150" i="14"/>
  <c r="E150" i="14"/>
  <c r="D150" i="14"/>
  <c r="C150" i="14"/>
  <c r="E146" i="14"/>
  <c r="D146" i="14"/>
  <c r="C146" i="14"/>
  <c r="E145" i="14"/>
  <c r="D145" i="14"/>
  <c r="C145" i="14"/>
  <c r="E144" i="14"/>
  <c r="D144" i="14"/>
  <c r="C144" i="14"/>
  <c r="E143" i="14"/>
  <c r="D143" i="14"/>
  <c r="C143" i="14"/>
  <c r="I142" i="14"/>
  <c r="H142" i="14"/>
  <c r="E142" i="14"/>
  <c r="D142" i="14"/>
  <c r="C142" i="14"/>
  <c r="E138" i="14"/>
  <c r="D138" i="14"/>
  <c r="C138" i="14"/>
  <c r="E137" i="14"/>
  <c r="D137" i="14"/>
  <c r="C137" i="14"/>
  <c r="E136" i="14"/>
  <c r="D136" i="14"/>
  <c r="C136" i="14"/>
  <c r="E135" i="14"/>
  <c r="D135" i="14"/>
  <c r="C135" i="14"/>
  <c r="E134" i="14"/>
  <c r="D134" i="14"/>
  <c r="C134" i="14"/>
  <c r="E133" i="14"/>
  <c r="D133" i="14"/>
  <c r="C133" i="14"/>
  <c r="E131" i="14"/>
  <c r="D131" i="14"/>
  <c r="C131" i="14"/>
  <c r="E130" i="14"/>
  <c r="D130" i="14"/>
  <c r="C130" i="14"/>
  <c r="E129" i="14"/>
  <c r="D129" i="14"/>
  <c r="C129" i="14"/>
  <c r="E128" i="14"/>
  <c r="D128" i="14"/>
  <c r="C128" i="14"/>
  <c r="E127" i="14"/>
  <c r="D127" i="14"/>
  <c r="C127" i="14"/>
  <c r="E126" i="14"/>
  <c r="D126" i="14"/>
  <c r="C126" i="14"/>
  <c r="I125" i="14"/>
  <c r="H125" i="14"/>
  <c r="E125" i="14"/>
  <c r="D125" i="14"/>
  <c r="C125" i="14"/>
  <c r="E124" i="14"/>
  <c r="D124" i="14"/>
  <c r="C124" i="14"/>
  <c r="I123" i="14"/>
  <c r="H123" i="14"/>
  <c r="E123" i="14"/>
  <c r="D123" i="14"/>
  <c r="C123" i="14"/>
  <c r="E122" i="14"/>
  <c r="D122" i="14"/>
  <c r="C122" i="14"/>
  <c r="I121" i="14"/>
  <c r="H121" i="14"/>
  <c r="E121" i="14"/>
  <c r="D121" i="14"/>
  <c r="C121" i="14"/>
  <c r="E117" i="14"/>
  <c r="D117" i="14"/>
  <c r="C117" i="14"/>
  <c r="E116" i="14"/>
  <c r="D116" i="14"/>
  <c r="C116" i="14"/>
  <c r="E115" i="14"/>
  <c r="D115" i="14"/>
  <c r="C115" i="14"/>
  <c r="F118" i="14"/>
  <c r="E114" i="14"/>
  <c r="D114" i="14"/>
  <c r="C114" i="14"/>
  <c r="I113" i="14"/>
  <c r="H113" i="14"/>
  <c r="E113" i="14"/>
  <c r="D113" i="14"/>
  <c r="C113" i="14"/>
  <c r="E109" i="14"/>
  <c r="D109" i="14"/>
  <c r="C109" i="14"/>
  <c r="E108" i="14"/>
  <c r="D108" i="14"/>
  <c r="C108" i="14"/>
  <c r="E107" i="14"/>
  <c r="D107" i="14"/>
  <c r="C107" i="14"/>
  <c r="E106" i="14"/>
  <c r="D106" i="14"/>
  <c r="C106" i="14"/>
  <c r="E105" i="14"/>
  <c r="D105" i="14"/>
  <c r="C105" i="14"/>
  <c r="I104" i="14"/>
  <c r="H104" i="14"/>
  <c r="E104" i="14"/>
  <c r="D104" i="14"/>
  <c r="C104" i="14"/>
  <c r="E100" i="14"/>
  <c r="D100" i="14"/>
  <c r="C100" i="14"/>
  <c r="E99" i="14"/>
  <c r="D99" i="14"/>
  <c r="C99" i="14"/>
  <c r="E98" i="14"/>
  <c r="D98" i="14"/>
  <c r="C98" i="14"/>
  <c r="E97" i="14"/>
  <c r="D97" i="14"/>
  <c r="C97" i="14"/>
  <c r="E96" i="14"/>
  <c r="D96" i="14"/>
  <c r="C96" i="14"/>
  <c r="I95" i="14"/>
  <c r="H95" i="14"/>
  <c r="G95" i="14"/>
  <c r="E95" i="14"/>
  <c r="D95" i="14"/>
  <c r="C95" i="14"/>
  <c r="E91" i="14"/>
  <c r="D91" i="14"/>
  <c r="C91" i="14"/>
  <c r="E90" i="14"/>
  <c r="D90" i="14"/>
  <c r="C90" i="14"/>
  <c r="E89" i="14"/>
  <c r="D89" i="14"/>
  <c r="C89" i="14"/>
  <c r="E88" i="14"/>
  <c r="D88" i="14"/>
  <c r="C88" i="14"/>
  <c r="E87" i="14"/>
  <c r="D87" i="14"/>
  <c r="C87" i="14"/>
  <c r="E86" i="14"/>
  <c r="D86" i="14"/>
  <c r="C86" i="14"/>
  <c r="E85" i="14"/>
  <c r="D85" i="14"/>
  <c r="C85" i="14"/>
  <c r="E84" i="14"/>
  <c r="D84" i="14"/>
  <c r="C84" i="14"/>
  <c r="E83" i="14"/>
  <c r="D83" i="14"/>
  <c r="C83" i="14"/>
  <c r="E82" i="14"/>
  <c r="D82" i="14"/>
  <c r="C82" i="14"/>
  <c r="E81" i="14"/>
  <c r="D81" i="14"/>
  <c r="C81" i="14"/>
  <c r="I80" i="14"/>
  <c r="H80" i="14"/>
  <c r="E80" i="14"/>
  <c r="D80" i="14"/>
  <c r="C80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E60" i="14"/>
  <c r="D60" i="14"/>
  <c r="C60" i="14"/>
  <c r="E56" i="14"/>
  <c r="D56" i="14"/>
  <c r="C56" i="14"/>
  <c r="E55" i="14"/>
  <c r="D55" i="14"/>
  <c r="C55" i="14"/>
  <c r="E54" i="14"/>
  <c r="D54" i="14"/>
  <c r="C54" i="14"/>
  <c r="E53" i="14"/>
  <c r="D53" i="14"/>
  <c r="C53" i="14"/>
  <c r="E52" i="14"/>
  <c r="D52" i="14"/>
  <c r="C52" i="14"/>
  <c r="E51" i="14"/>
  <c r="D51" i="14"/>
  <c r="C51" i="14"/>
  <c r="E50" i="14"/>
  <c r="D50" i="14"/>
  <c r="C50" i="14"/>
  <c r="E49" i="14"/>
  <c r="D49" i="14"/>
  <c r="C49" i="14"/>
  <c r="E48" i="14"/>
  <c r="D48" i="14"/>
  <c r="C48" i="14"/>
  <c r="I47" i="14"/>
  <c r="H47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I23" i="14"/>
  <c r="H23" i="14"/>
  <c r="E23" i="14"/>
  <c r="D23" i="14"/>
  <c r="C23" i="14"/>
  <c r="I22" i="14"/>
  <c r="H22" i="14"/>
  <c r="E22" i="14"/>
  <c r="D22" i="14"/>
  <c r="C22" i="14"/>
  <c r="I21" i="14"/>
  <c r="H21" i="14"/>
  <c r="E21" i="14"/>
  <c r="D21" i="14"/>
  <c r="C21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F208" i="6" l="1"/>
  <c r="F208" i="10"/>
  <c r="F208" i="7"/>
  <c r="F208" i="5"/>
  <c r="F208" i="11"/>
  <c r="F208" i="13"/>
  <c r="G205" i="27"/>
  <c r="F208" i="19"/>
  <c r="F208" i="20"/>
  <c r="F208" i="22"/>
  <c r="F208" i="25"/>
  <c r="F208" i="24"/>
  <c r="F208" i="23"/>
  <c r="H14" i="27"/>
  <c r="F207" i="21"/>
  <c r="F206" i="21"/>
  <c r="H15" i="27"/>
  <c r="H17" i="27"/>
  <c r="H16" i="27"/>
  <c r="H12" i="27"/>
  <c r="K12" i="27"/>
  <c r="H13" i="27"/>
  <c r="G203" i="21"/>
  <c r="H13" i="7"/>
  <c r="H12" i="21"/>
  <c r="K12" i="22"/>
  <c r="H12" i="22"/>
  <c r="H13" i="22"/>
  <c r="H17" i="22"/>
  <c r="H15" i="22"/>
  <c r="H14" i="22"/>
  <c r="H16" i="22"/>
  <c r="H16" i="6"/>
  <c r="G28" i="14"/>
  <c r="H13" i="24"/>
  <c r="F190" i="19"/>
  <c r="F190" i="5"/>
  <c r="F190" i="11"/>
  <c r="F190" i="21"/>
  <c r="H16" i="24"/>
  <c r="G161" i="14"/>
  <c r="G125" i="14"/>
  <c r="G198" i="19"/>
  <c r="G16" i="14"/>
  <c r="G81" i="14"/>
  <c r="G113" i="14"/>
  <c r="G178" i="14"/>
  <c r="G83" i="14"/>
  <c r="H12" i="24"/>
  <c r="G179" i="14"/>
  <c r="H16" i="19"/>
  <c r="G38" i="14"/>
  <c r="K12" i="19"/>
  <c r="G62" i="14"/>
  <c r="G70" i="14"/>
  <c r="H14" i="24"/>
  <c r="G176" i="14"/>
  <c r="H15" i="24"/>
  <c r="G205" i="7"/>
  <c r="G25" i="14"/>
  <c r="G74" i="14"/>
  <c r="G157" i="14"/>
  <c r="G33" i="14"/>
  <c r="G155" i="14"/>
  <c r="G143" i="14"/>
  <c r="G153" i="14"/>
  <c r="G145" i="14"/>
  <c r="G44" i="14"/>
  <c r="G123" i="14"/>
  <c r="G14" i="14"/>
  <c r="G116" i="14"/>
  <c r="G133" i="14"/>
  <c r="K15" i="11"/>
  <c r="G97" i="14"/>
  <c r="G168" i="14"/>
  <c r="G27" i="14"/>
  <c r="G159" i="14"/>
  <c r="G138" i="14"/>
  <c r="G91" i="14"/>
  <c r="G128" i="14"/>
  <c r="G114" i="14"/>
  <c r="G89" i="14"/>
  <c r="G48" i="14"/>
  <c r="G104" i="14"/>
  <c r="K12" i="24"/>
  <c r="G205" i="35"/>
  <c r="G205" i="6"/>
  <c r="G205" i="5"/>
  <c r="G183" i="24"/>
  <c r="H116" i="24" s="1"/>
  <c r="G171" i="14"/>
  <c r="G180" i="14"/>
  <c r="G170" i="14"/>
  <c r="G172" i="14"/>
  <c r="G158" i="14"/>
  <c r="G154" i="14"/>
  <c r="G150" i="14"/>
  <c r="G136" i="14"/>
  <c r="G134" i="14"/>
  <c r="G121" i="14"/>
  <c r="G131" i="14"/>
  <c r="G117" i="14"/>
  <c r="G107" i="14"/>
  <c r="G108" i="14"/>
  <c r="G98" i="14"/>
  <c r="G96" i="14"/>
  <c r="G99" i="14"/>
  <c r="G87" i="14"/>
  <c r="G90" i="14"/>
  <c r="G63" i="14"/>
  <c r="G66" i="14"/>
  <c r="G64" i="14"/>
  <c r="G75" i="14"/>
  <c r="E190" i="21"/>
  <c r="G30" i="14"/>
  <c r="G32" i="14"/>
  <c r="G35" i="14"/>
  <c r="H13" i="23"/>
  <c r="H14" i="25"/>
  <c r="H14" i="23"/>
  <c r="H13" i="6"/>
  <c r="K12" i="6"/>
  <c r="G194" i="13"/>
  <c r="G40" i="14"/>
  <c r="G71" i="14"/>
  <c r="G109" i="14"/>
  <c r="G169" i="14"/>
  <c r="K15" i="10"/>
  <c r="K12" i="23"/>
  <c r="H15" i="6"/>
  <c r="G43" i="14"/>
  <c r="K15" i="19"/>
  <c r="K15" i="21"/>
  <c r="G190" i="35"/>
  <c r="G194" i="25"/>
  <c r="G50" i="14"/>
  <c r="G198" i="24"/>
  <c r="H14" i="7"/>
  <c r="H12" i="20"/>
  <c r="G53" i="14"/>
  <c r="G22" i="14"/>
  <c r="G26" i="14"/>
  <c r="G15" i="14"/>
  <c r="G39" i="14"/>
  <c r="G41" i="14"/>
  <c r="G54" i="14"/>
  <c r="G69" i="14"/>
  <c r="G173" i="14"/>
  <c r="G175" i="14"/>
  <c r="H12" i="6"/>
  <c r="K15" i="6"/>
  <c r="G52" i="14"/>
  <c r="H12" i="19"/>
  <c r="F190" i="20"/>
  <c r="H13" i="25"/>
  <c r="G197" i="10"/>
  <c r="G197" i="14" s="1"/>
  <c r="G46" i="14"/>
  <c r="G60" i="14"/>
  <c r="K15" i="22"/>
  <c r="H14" i="19"/>
  <c r="F190" i="24"/>
  <c r="G34" i="14"/>
  <c r="G36" i="14"/>
  <c r="G51" i="14"/>
  <c r="G80" i="14"/>
  <c r="G115" i="14"/>
  <c r="G135" i="14"/>
  <c r="G137" i="14"/>
  <c r="G142" i="14"/>
  <c r="G167" i="14"/>
  <c r="E197" i="14"/>
  <c r="K15" i="13"/>
  <c r="H15" i="23"/>
  <c r="H14" i="6"/>
  <c r="H21" i="35"/>
  <c r="F190" i="25"/>
  <c r="H15" i="21"/>
  <c r="G122" i="14"/>
  <c r="G151" i="14"/>
  <c r="G205" i="19"/>
  <c r="F190" i="22"/>
  <c r="G183" i="21"/>
  <c r="H107" i="21" s="1"/>
  <c r="G29" i="14"/>
  <c r="G106" i="14"/>
  <c r="H13" i="19"/>
  <c r="K15" i="23"/>
  <c r="G42" i="14"/>
  <c r="G174" i="14"/>
  <c r="G205" i="13"/>
  <c r="G196" i="11"/>
  <c r="G12" i="14"/>
  <c r="G73" i="14"/>
  <c r="G82" i="14"/>
  <c r="G100" i="14"/>
  <c r="G144" i="14"/>
  <c r="G146" i="14"/>
  <c r="G162" i="14"/>
  <c r="H12" i="23"/>
  <c r="H16" i="23"/>
  <c r="H15" i="19"/>
  <c r="G56" i="14"/>
  <c r="G205" i="10"/>
  <c r="H17" i="5"/>
  <c r="H15" i="5"/>
  <c r="H12" i="5"/>
  <c r="H14" i="5"/>
  <c r="H13" i="5"/>
  <c r="H16" i="5"/>
  <c r="K12" i="5"/>
  <c r="G65" i="14"/>
  <c r="G31" i="14"/>
  <c r="G156" i="14"/>
  <c r="G76" i="14"/>
  <c r="G198" i="20"/>
  <c r="G45" i="14"/>
  <c r="H17" i="20"/>
  <c r="H13" i="20"/>
  <c r="H15" i="20"/>
  <c r="K12" i="20"/>
  <c r="H14" i="20"/>
  <c r="H16" i="20"/>
  <c r="G13" i="14"/>
  <c r="G84" i="14"/>
  <c r="G183" i="27"/>
  <c r="H118" i="27" s="1"/>
  <c r="G47" i="14"/>
  <c r="G163" i="14"/>
  <c r="G67" i="14"/>
  <c r="G124" i="14"/>
  <c r="G85" i="14"/>
  <c r="G88" i="14"/>
  <c r="G126" i="14"/>
  <c r="G17" i="10"/>
  <c r="G203" i="11"/>
  <c r="G92" i="10"/>
  <c r="G194" i="10"/>
  <c r="G55" i="14"/>
  <c r="G127" i="14"/>
  <c r="H12" i="25"/>
  <c r="H15" i="7"/>
  <c r="G24" i="14"/>
  <c r="G129" i="14"/>
  <c r="G37" i="14"/>
  <c r="G205" i="20"/>
  <c r="C101" i="14"/>
  <c r="G152" i="14"/>
  <c r="K12" i="25"/>
  <c r="G21" i="14"/>
  <c r="G160" i="14"/>
  <c r="H15" i="25"/>
  <c r="G194" i="11"/>
  <c r="G49" i="14"/>
  <c r="G177" i="14"/>
  <c r="E194" i="14"/>
  <c r="H16" i="25"/>
  <c r="H16" i="7"/>
  <c r="K12" i="7"/>
  <c r="H12" i="7"/>
  <c r="G61" i="14"/>
  <c r="G23" i="14"/>
  <c r="G68" i="14"/>
  <c r="G130" i="14"/>
  <c r="G17" i="11"/>
  <c r="G72" i="14"/>
  <c r="F190" i="23"/>
  <c r="G183" i="5"/>
  <c r="H183" i="5" s="1"/>
  <c r="G195" i="25"/>
  <c r="G183" i="20"/>
  <c r="G190" i="20" s="1"/>
  <c r="F190" i="7"/>
  <c r="G183" i="7"/>
  <c r="F183" i="14"/>
  <c r="F190" i="14" s="1"/>
  <c r="E205" i="14"/>
  <c r="G57" i="13"/>
  <c r="G183" i="13" s="1"/>
  <c r="G198" i="21"/>
  <c r="C198" i="14"/>
  <c r="C206" i="14" s="1"/>
  <c r="H17" i="21"/>
  <c r="H14" i="21"/>
  <c r="H13" i="21"/>
  <c r="H16" i="21"/>
  <c r="K12" i="21"/>
  <c r="F190" i="13"/>
  <c r="G86" i="14"/>
  <c r="G205" i="22"/>
  <c r="G198" i="5"/>
  <c r="G183" i="6"/>
  <c r="G183" i="19"/>
  <c r="G198" i="27"/>
  <c r="H17" i="6"/>
  <c r="G198" i="7"/>
  <c r="H17" i="23"/>
  <c r="G183" i="23"/>
  <c r="G198" i="6"/>
  <c r="F190" i="10"/>
  <c r="G183" i="11"/>
  <c r="G105" i="14"/>
  <c r="G205" i="23"/>
  <c r="K15" i="24"/>
  <c r="G205" i="24"/>
  <c r="G57" i="25"/>
  <c r="G17" i="13"/>
  <c r="F190" i="6"/>
  <c r="H17" i="7"/>
  <c r="G183" i="22"/>
  <c r="H17" i="25"/>
  <c r="H17" i="24"/>
  <c r="G196" i="13"/>
  <c r="G198" i="22"/>
  <c r="H17" i="19"/>
  <c r="G205" i="25"/>
  <c r="F190" i="27"/>
  <c r="G198" i="23"/>
  <c r="H183" i="35"/>
  <c r="K13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77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92" i="35"/>
  <c r="H81" i="35"/>
  <c r="H82" i="35"/>
  <c r="H83" i="35"/>
  <c r="H84" i="35"/>
  <c r="H85" i="35"/>
  <c r="H86" i="35"/>
  <c r="H87" i="35"/>
  <c r="H88" i="35"/>
  <c r="H89" i="35"/>
  <c r="H90" i="35"/>
  <c r="H91" i="35"/>
  <c r="H101" i="35"/>
  <c r="H96" i="35"/>
  <c r="H97" i="35"/>
  <c r="H98" i="35"/>
  <c r="H99" i="35"/>
  <c r="H100" i="35"/>
  <c r="H110" i="35"/>
  <c r="H105" i="35"/>
  <c r="H106" i="35"/>
  <c r="H107" i="35"/>
  <c r="H108" i="35"/>
  <c r="H109" i="35"/>
  <c r="H118" i="35"/>
  <c r="H114" i="35"/>
  <c r="H115" i="35"/>
  <c r="H116" i="35"/>
  <c r="H117" i="35"/>
  <c r="H122" i="35"/>
  <c r="H123" i="35"/>
  <c r="H124" i="35"/>
  <c r="H125" i="35"/>
  <c r="H126" i="35"/>
  <c r="H127" i="35"/>
  <c r="H139" i="35"/>
  <c r="H128" i="35"/>
  <c r="H129" i="35"/>
  <c r="H130" i="35"/>
  <c r="H131" i="35"/>
  <c r="H133" i="35"/>
  <c r="H134" i="35"/>
  <c r="H135" i="35"/>
  <c r="H136" i="35"/>
  <c r="H137" i="35"/>
  <c r="H138" i="35"/>
  <c r="H147" i="35"/>
  <c r="H143" i="35"/>
  <c r="H144" i="35"/>
  <c r="H145" i="35"/>
  <c r="H146" i="35"/>
  <c r="H164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81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G198" i="35"/>
  <c r="H194" i="35" s="1"/>
  <c r="H57" i="35"/>
  <c r="H60" i="35"/>
  <c r="H80" i="35"/>
  <c r="H95" i="35"/>
  <c r="H104" i="35"/>
  <c r="H113" i="35"/>
  <c r="H121" i="35"/>
  <c r="H142" i="35"/>
  <c r="H150" i="35"/>
  <c r="H167" i="35"/>
  <c r="C17" i="14"/>
  <c r="D17" i="14"/>
  <c r="E17" i="14"/>
  <c r="E57" i="14"/>
  <c r="D57" i="14"/>
  <c r="C57" i="14"/>
  <c r="D77" i="14"/>
  <c r="E77" i="14"/>
  <c r="C77" i="14"/>
  <c r="C92" i="14"/>
  <c r="E92" i="14"/>
  <c r="D92" i="14"/>
  <c r="D101" i="14"/>
  <c r="E101" i="14"/>
  <c r="E110" i="14"/>
  <c r="D110" i="14"/>
  <c r="C110" i="14"/>
  <c r="C118" i="14"/>
  <c r="D118" i="14"/>
  <c r="E118" i="14"/>
  <c r="E139" i="14"/>
  <c r="C139" i="14"/>
  <c r="D139" i="14"/>
  <c r="D147" i="14"/>
  <c r="C147" i="14"/>
  <c r="E147" i="14"/>
  <c r="D164" i="14"/>
  <c r="C164" i="14"/>
  <c r="E164" i="14"/>
  <c r="E181" i="14"/>
  <c r="G181" i="14" s="1"/>
  <c r="C181" i="14"/>
  <c r="D181" i="14"/>
  <c r="C207" i="14"/>
  <c r="F208" i="21" l="1"/>
  <c r="G205" i="21"/>
  <c r="H194" i="19"/>
  <c r="H197" i="19"/>
  <c r="H196" i="19"/>
  <c r="H195" i="19"/>
  <c r="K14" i="19"/>
  <c r="H84" i="24"/>
  <c r="H198" i="19"/>
  <c r="H99" i="24"/>
  <c r="G207" i="7"/>
  <c r="H107" i="24"/>
  <c r="H43" i="24"/>
  <c r="H46" i="24"/>
  <c r="H104" i="24"/>
  <c r="H89" i="24"/>
  <c r="H105" i="24"/>
  <c r="H108" i="24"/>
  <c r="H49" i="24"/>
  <c r="H115" i="24"/>
  <c r="H113" i="24"/>
  <c r="H125" i="24"/>
  <c r="H33" i="24"/>
  <c r="H169" i="24"/>
  <c r="H86" i="24"/>
  <c r="H31" i="24"/>
  <c r="G207" i="35"/>
  <c r="K16" i="35"/>
  <c r="H21" i="24"/>
  <c r="H152" i="24"/>
  <c r="H109" i="24"/>
  <c r="H70" i="24"/>
  <c r="H136" i="24"/>
  <c r="H150" i="24"/>
  <c r="G207" i="5"/>
  <c r="K16" i="7"/>
  <c r="H194" i="24"/>
  <c r="H97" i="24"/>
  <c r="H39" i="24"/>
  <c r="H36" i="24"/>
  <c r="H123" i="24"/>
  <c r="H60" i="24"/>
  <c r="H75" i="24"/>
  <c r="H134" i="24"/>
  <c r="H53" i="24"/>
  <c r="H65" i="24"/>
  <c r="H98" i="24"/>
  <c r="H114" i="24"/>
  <c r="H170" i="24"/>
  <c r="H92" i="24"/>
  <c r="H118" i="24"/>
  <c r="H168" i="24"/>
  <c r="H83" i="24"/>
  <c r="H143" i="24"/>
  <c r="H106" i="24"/>
  <c r="H32" i="24"/>
  <c r="H175" i="24"/>
  <c r="H48" i="24"/>
  <c r="G190" i="24"/>
  <c r="H126" i="24"/>
  <c r="H96" i="24"/>
  <c r="H67" i="24"/>
  <c r="H122" i="24"/>
  <c r="H37" i="24"/>
  <c r="H142" i="24"/>
  <c r="G207" i="6"/>
  <c r="H101" i="24"/>
  <c r="H178" i="24"/>
  <c r="H135" i="24"/>
  <c r="H30" i="24"/>
  <c r="H128" i="24"/>
  <c r="H138" i="24"/>
  <c r="H51" i="24"/>
  <c r="H130" i="24"/>
  <c r="H66" i="24"/>
  <c r="H144" i="24"/>
  <c r="H153" i="24"/>
  <c r="H28" i="24"/>
  <c r="H117" i="24"/>
  <c r="H42" i="24"/>
  <c r="H87" i="24"/>
  <c r="H47" i="24"/>
  <c r="H44" i="24"/>
  <c r="H145" i="24"/>
  <c r="H35" i="24"/>
  <c r="H146" i="24"/>
  <c r="H41" i="24"/>
  <c r="H155" i="24"/>
  <c r="H56" i="24"/>
  <c r="H156" i="24"/>
  <c r="H71" i="24"/>
  <c r="H160" i="24"/>
  <c r="H164" i="24"/>
  <c r="H158" i="24"/>
  <c r="H80" i="24"/>
  <c r="H57" i="24"/>
  <c r="H81" i="24"/>
  <c r="K16" i="19"/>
  <c r="H26" i="24"/>
  <c r="H74" i="24"/>
  <c r="H183" i="24"/>
  <c r="H69" i="24"/>
  <c r="H54" i="24"/>
  <c r="H154" i="24"/>
  <c r="H40" i="24"/>
  <c r="H162" i="24"/>
  <c r="H62" i="24"/>
  <c r="H163" i="24"/>
  <c r="H68" i="24"/>
  <c r="H173" i="24"/>
  <c r="H82" i="24"/>
  <c r="H176" i="24"/>
  <c r="H171" i="24"/>
  <c r="H64" i="24"/>
  <c r="H27" i="24"/>
  <c r="H38" i="24"/>
  <c r="H61" i="24"/>
  <c r="H161" i="24"/>
  <c r="H45" i="24"/>
  <c r="H172" i="24"/>
  <c r="H77" i="24"/>
  <c r="H34" i="24"/>
  <c r="H73" i="24"/>
  <c r="H181" i="24"/>
  <c r="H95" i="24"/>
  <c r="H131" i="24"/>
  <c r="H110" i="24"/>
  <c r="H159" i="24"/>
  <c r="H22" i="24"/>
  <c r="H29" i="24"/>
  <c r="H76" i="24"/>
  <c r="K13" i="24"/>
  <c r="H50" i="24"/>
  <c r="H179" i="24"/>
  <c r="H90" i="24"/>
  <c r="H127" i="24"/>
  <c r="H91" i="24"/>
  <c r="H23" i="24"/>
  <c r="H100" i="24"/>
  <c r="H137" i="24"/>
  <c r="H124" i="24"/>
  <c r="H133" i="24"/>
  <c r="K16" i="6"/>
  <c r="K16" i="5"/>
  <c r="G101" i="14"/>
  <c r="E198" i="14"/>
  <c r="E206" i="14" s="1"/>
  <c r="G206" i="19"/>
  <c r="G207" i="19"/>
  <c r="G118" i="14"/>
  <c r="H52" i="24"/>
  <c r="H25" i="24"/>
  <c r="H121" i="24"/>
  <c r="H88" i="24"/>
  <c r="H72" i="24"/>
  <c r="H24" i="24"/>
  <c r="H85" i="24"/>
  <c r="H180" i="24"/>
  <c r="H63" i="24"/>
  <c r="H147" i="24"/>
  <c r="H55" i="24"/>
  <c r="H129" i="24"/>
  <c r="H157" i="24"/>
  <c r="H151" i="24"/>
  <c r="H177" i="24"/>
  <c r="H174" i="24"/>
  <c r="H167" i="24"/>
  <c r="H139" i="24"/>
  <c r="H139" i="21"/>
  <c r="H183" i="27"/>
  <c r="H96" i="21"/>
  <c r="H64" i="21"/>
  <c r="H65" i="21"/>
  <c r="H48" i="21"/>
  <c r="H135" i="21"/>
  <c r="H150" i="21"/>
  <c r="H80" i="21"/>
  <c r="H146" i="21"/>
  <c r="H49" i="21"/>
  <c r="H118" i="21"/>
  <c r="H125" i="21"/>
  <c r="H72" i="20"/>
  <c r="H76" i="20"/>
  <c r="H134" i="21"/>
  <c r="H124" i="21"/>
  <c r="H27" i="20"/>
  <c r="H118" i="20"/>
  <c r="H176" i="20"/>
  <c r="H91" i="20"/>
  <c r="H172" i="20"/>
  <c r="H97" i="20"/>
  <c r="H153" i="20"/>
  <c r="H105" i="20"/>
  <c r="H126" i="20"/>
  <c r="H92" i="20"/>
  <c r="H33" i="20"/>
  <c r="H38" i="20"/>
  <c r="H55" i="20"/>
  <c r="H134" i="20"/>
  <c r="H57" i="21"/>
  <c r="H100" i="21"/>
  <c r="H84" i="21"/>
  <c r="H44" i="20"/>
  <c r="H42" i="20"/>
  <c r="H61" i="20"/>
  <c r="H138" i="20"/>
  <c r="H109" i="20"/>
  <c r="H31" i="21"/>
  <c r="H63" i="21"/>
  <c r="H26" i="21"/>
  <c r="H173" i="21"/>
  <c r="H157" i="21"/>
  <c r="H52" i="20"/>
  <c r="H110" i="20"/>
  <c r="H151" i="20"/>
  <c r="H39" i="21"/>
  <c r="H71" i="21"/>
  <c r="H30" i="21"/>
  <c r="H177" i="21"/>
  <c r="H161" i="21"/>
  <c r="H57" i="20"/>
  <c r="H116" i="20"/>
  <c r="H160" i="20"/>
  <c r="H138" i="21"/>
  <c r="H60" i="21"/>
  <c r="H44" i="21"/>
  <c r="H23" i="20"/>
  <c r="M15" i="14"/>
  <c r="H144" i="21"/>
  <c r="H88" i="21"/>
  <c r="H21" i="21"/>
  <c r="H89" i="21"/>
  <c r="H168" i="21"/>
  <c r="H75" i="21"/>
  <c r="H154" i="21"/>
  <c r="H38" i="21"/>
  <c r="H72" i="21"/>
  <c r="H110" i="21"/>
  <c r="H151" i="21"/>
  <c r="H24" i="21"/>
  <c r="H56" i="21"/>
  <c r="H92" i="21"/>
  <c r="H133" i="21"/>
  <c r="H171" i="21"/>
  <c r="H27" i="21"/>
  <c r="H142" i="21"/>
  <c r="H113" i="21"/>
  <c r="H81" i="21"/>
  <c r="H145" i="21"/>
  <c r="G190" i="21"/>
  <c r="H99" i="21"/>
  <c r="H176" i="21"/>
  <c r="H162" i="21"/>
  <c r="H42" i="21"/>
  <c r="H116" i="21"/>
  <c r="H155" i="21"/>
  <c r="H28" i="21"/>
  <c r="H62" i="21"/>
  <c r="H98" i="21"/>
  <c r="H137" i="21"/>
  <c r="H61" i="21"/>
  <c r="H178" i="21"/>
  <c r="H152" i="21"/>
  <c r="H37" i="21"/>
  <c r="H109" i="21"/>
  <c r="H25" i="21"/>
  <c r="H95" i="21"/>
  <c r="H172" i="21"/>
  <c r="H46" i="21"/>
  <c r="H82" i="21"/>
  <c r="H122" i="21"/>
  <c r="H159" i="21"/>
  <c r="H32" i="21"/>
  <c r="H66" i="21"/>
  <c r="H104" i="21"/>
  <c r="H143" i="21"/>
  <c r="H179" i="21"/>
  <c r="H97" i="21"/>
  <c r="H35" i="21"/>
  <c r="K13" i="21"/>
  <c r="H158" i="21"/>
  <c r="H34" i="21"/>
  <c r="H106" i="21"/>
  <c r="H52" i="21"/>
  <c r="H128" i="21"/>
  <c r="H73" i="21"/>
  <c r="H85" i="21"/>
  <c r="H175" i="21"/>
  <c r="H45" i="21"/>
  <c r="H33" i="21"/>
  <c r="H180" i="21"/>
  <c r="H86" i="21"/>
  <c r="H163" i="21"/>
  <c r="H70" i="21"/>
  <c r="H108" i="21"/>
  <c r="H183" i="21"/>
  <c r="H136" i="21"/>
  <c r="H69" i="21"/>
  <c r="H67" i="21"/>
  <c r="H68" i="21"/>
  <c r="H181" i="21"/>
  <c r="H167" i="21"/>
  <c r="H101" i="21"/>
  <c r="H29" i="21"/>
  <c r="H76" i="21"/>
  <c r="H121" i="21"/>
  <c r="H105" i="21"/>
  <c r="H50" i="21"/>
  <c r="H126" i="21"/>
  <c r="H36" i="21"/>
  <c r="H147" i="21"/>
  <c r="H53" i="21"/>
  <c r="H129" i="21"/>
  <c r="H41" i="21"/>
  <c r="H115" i="21"/>
  <c r="H22" i="21"/>
  <c r="H54" i="21"/>
  <c r="H90" i="21"/>
  <c r="H130" i="21"/>
  <c r="H169" i="21"/>
  <c r="H40" i="21"/>
  <c r="H74" i="21"/>
  <c r="H114" i="21"/>
  <c r="H153" i="21"/>
  <c r="H174" i="21"/>
  <c r="G17" i="14"/>
  <c r="K13" i="14" s="1"/>
  <c r="E207" i="14"/>
  <c r="G207" i="21"/>
  <c r="E206" i="21"/>
  <c r="E207" i="21"/>
  <c r="G147" i="14"/>
  <c r="G92" i="14"/>
  <c r="H181" i="5"/>
  <c r="G110" i="14"/>
  <c r="H195" i="24"/>
  <c r="G207" i="20"/>
  <c r="H196" i="24"/>
  <c r="H164" i="19"/>
  <c r="H13" i="10"/>
  <c r="G198" i="25"/>
  <c r="G164" i="14"/>
  <c r="K16" i="13"/>
  <c r="H17" i="10"/>
  <c r="G207" i="13"/>
  <c r="G207" i="22"/>
  <c r="H195" i="21"/>
  <c r="H24" i="20"/>
  <c r="H197" i="24"/>
  <c r="K14" i="24"/>
  <c r="G190" i="23"/>
  <c r="G198" i="11"/>
  <c r="G57" i="14"/>
  <c r="K16" i="10"/>
  <c r="H127" i="21"/>
  <c r="H51" i="21"/>
  <c r="H91" i="21"/>
  <c r="H123" i="21"/>
  <c r="H47" i="21"/>
  <c r="H117" i="21"/>
  <c r="H170" i="21"/>
  <c r="H156" i="21"/>
  <c r="H43" i="21"/>
  <c r="H23" i="21"/>
  <c r="H87" i="21"/>
  <c r="H83" i="21"/>
  <c r="H131" i="21"/>
  <c r="H55" i="21"/>
  <c r="H164" i="21"/>
  <c r="H160" i="21"/>
  <c r="H164" i="27"/>
  <c r="G206" i="24"/>
  <c r="G77" i="14"/>
  <c r="H108" i="13"/>
  <c r="H198" i="24"/>
  <c r="H99" i="7"/>
  <c r="H139" i="5"/>
  <c r="G139" i="14"/>
  <c r="H77" i="21"/>
  <c r="H194" i="20"/>
  <c r="K14" i="20"/>
  <c r="H146" i="20"/>
  <c r="H82" i="20"/>
  <c r="H65" i="20"/>
  <c r="H136" i="20"/>
  <c r="H71" i="20"/>
  <c r="H197" i="20"/>
  <c r="H135" i="20"/>
  <c r="H131" i="20"/>
  <c r="H147" i="20"/>
  <c r="G206" i="20"/>
  <c r="H67" i="20"/>
  <c r="H142" i="20"/>
  <c r="H88" i="20"/>
  <c r="H22" i="20"/>
  <c r="H54" i="20"/>
  <c r="H90" i="20"/>
  <c r="H143" i="20"/>
  <c r="H39" i="20"/>
  <c r="H73" i="20"/>
  <c r="H113" i="20"/>
  <c r="H145" i="20"/>
  <c r="H163" i="20"/>
  <c r="H154" i="20"/>
  <c r="H37" i="20"/>
  <c r="H118" i="5"/>
  <c r="H17" i="11"/>
  <c r="H14" i="11"/>
  <c r="H13" i="11"/>
  <c r="H16" i="11"/>
  <c r="K12" i="11"/>
  <c r="H12" i="11"/>
  <c r="H15" i="11"/>
  <c r="H46" i="20"/>
  <c r="H171" i="20"/>
  <c r="G205" i="11"/>
  <c r="H198" i="20"/>
  <c r="H178" i="20"/>
  <c r="H35" i="20"/>
  <c r="H150" i="20"/>
  <c r="H56" i="20"/>
  <c r="H80" i="20"/>
  <c r="H25" i="20"/>
  <c r="H95" i="20"/>
  <c r="H26" i="20"/>
  <c r="H60" i="20"/>
  <c r="H96" i="20"/>
  <c r="H159" i="20"/>
  <c r="H43" i="20"/>
  <c r="H77" i="20"/>
  <c r="H117" i="20"/>
  <c r="H156" i="20"/>
  <c r="H174" i="20"/>
  <c r="H158" i="20"/>
  <c r="G190" i="27"/>
  <c r="H180" i="27"/>
  <c r="H172" i="27"/>
  <c r="H162" i="27"/>
  <c r="H154" i="27"/>
  <c r="H144" i="27"/>
  <c r="H134" i="27"/>
  <c r="H125" i="27"/>
  <c r="H115" i="27"/>
  <c r="H105" i="27"/>
  <c r="H95" i="27"/>
  <c r="H85" i="27"/>
  <c r="H75" i="27"/>
  <c r="H67" i="27"/>
  <c r="H57" i="27"/>
  <c r="H49" i="27"/>
  <c r="H41" i="27"/>
  <c r="H33" i="27"/>
  <c r="H25" i="27"/>
  <c r="H178" i="27"/>
  <c r="H170" i="27"/>
  <c r="H160" i="27"/>
  <c r="H152" i="27"/>
  <c r="H142" i="27"/>
  <c r="H131" i="27"/>
  <c r="H123" i="27"/>
  <c r="H113" i="27"/>
  <c r="H101" i="27"/>
  <c r="H91" i="27"/>
  <c r="H83" i="27"/>
  <c r="H73" i="27"/>
  <c r="H65" i="27"/>
  <c r="H55" i="27"/>
  <c r="H47" i="27"/>
  <c r="H39" i="27"/>
  <c r="H31" i="27"/>
  <c r="H23" i="27"/>
  <c r="H181" i="27"/>
  <c r="H169" i="27"/>
  <c r="H157" i="27"/>
  <c r="H145" i="27"/>
  <c r="H130" i="27"/>
  <c r="H106" i="27"/>
  <c r="H90" i="27"/>
  <c r="H80" i="27"/>
  <c r="H68" i="27"/>
  <c r="H54" i="27"/>
  <c r="H44" i="27"/>
  <c r="H34" i="27"/>
  <c r="H22" i="27"/>
  <c r="H179" i="27"/>
  <c r="H168" i="27"/>
  <c r="H156" i="27"/>
  <c r="H143" i="27"/>
  <c r="H129" i="27"/>
  <c r="H117" i="27"/>
  <c r="H104" i="27"/>
  <c r="H89" i="27"/>
  <c r="H77" i="27"/>
  <c r="H66" i="27"/>
  <c r="H53" i="27"/>
  <c r="H43" i="27"/>
  <c r="H32" i="27"/>
  <c r="H21" i="27"/>
  <c r="H177" i="27"/>
  <c r="H167" i="27"/>
  <c r="H155" i="27"/>
  <c r="H139" i="27"/>
  <c r="H128" i="27"/>
  <c r="H116" i="27"/>
  <c r="H100" i="27"/>
  <c r="H88" i="27"/>
  <c r="H76" i="27"/>
  <c r="H64" i="27"/>
  <c r="H52" i="27"/>
  <c r="H42" i="27"/>
  <c r="H30" i="27"/>
  <c r="H147" i="27"/>
  <c r="H126" i="27"/>
  <c r="H107" i="27"/>
  <c r="H84" i="27"/>
  <c r="H63" i="27"/>
  <c r="H46" i="27"/>
  <c r="H28" i="27"/>
  <c r="H153" i="27"/>
  <c r="H71" i="27"/>
  <c r="K13" i="27"/>
  <c r="H163" i="27"/>
  <c r="H146" i="27"/>
  <c r="H124" i="27"/>
  <c r="H99" i="27"/>
  <c r="H82" i="27"/>
  <c r="H62" i="27"/>
  <c r="H45" i="27"/>
  <c r="H27" i="27"/>
  <c r="H158" i="27"/>
  <c r="H96" i="27"/>
  <c r="H72" i="27"/>
  <c r="H135" i="27"/>
  <c r="H161" i="27"/>
  <c r="H138" i="27"/>
  <c r="H122" i="27"/>
  <c r="H98" i="27"/>
  <c r="H81" i="27"/>
  <c r="H61" i="27"/>
  <c r="H40" i="27"/>
  <c r="H26" i="27"/>
  <c r="H175" i="27"/>
  <c r="H114" i="27"/>
  <c r="H37" i="27"/>
  <c r="H174" i="27"/>
  <c r="H92" i="27"/>
  <c r="H176" i="27"/>
  <c r="H159" i="27"/>
  <c r="H137" i="27"/>
  <c r="H121" i="27"/>
  <c r="H97" i="27"/>
  <c r="H74" i="27"/>
  <c r="H60" i="27"/>
  <c r="H38" i="27"/>
  <c r="H24" i="27"/>
  <c r="H136" i="27"/>
  <c r="H56" i="27"/>
  <c r="H110" i="27"/>
  <c r="H51" i="27"/>
  <c r="H127" i="27"/>
  <c r="H48" i="27"/>
  <c r="H50" i="27"/>
  <c r="H109" i="27"/>
  <c r="H36" i="27"/>
  <c r="H151" i="27"/>
  <c r="H150" i="27"/>
  <c r="H108" i="27"/>
  <c r="H35" i="27"/>
  <c r="H69" i="27"/>
  <c r="H173" i="27"/>
  <c r="H87" i="27"/>
  <c r="H29" i="27"/>
  <c r="H171" i="27"/>
  <c r="H86" i="27"/>
  <c r="H70" i="27"/>
  <c r="H133" i="27"/>
  <c r="G195" i="14"/>
  <c r="M13" i="14" s="1"/>
  <c r="G190" i="5"/>
  <c r="H177" i="20"/>
  <c r="H175" i="20"/>
  <c r="H114" i="20"/>
  <c r="H81" i="20"/>
  <c r="H104" i="20"/>
  <c r="H29" i="20"/>
  <c r="H127" i="20"/>
  <c r="H121" i="20"/>
  <c r="H48" i="20"/>
  <c r="H21" i="20"/>
  <c r="H157" i="20"/>
  <c r="H45" i="20"/>
  <c r="H169" i="20"/>
  <c r="H130" i="20"/>
  <c r="H53" i="20"/>
  <c r="H32" i="20"/>
  <c r="H164" i="20"/>
  <c r="H89" i="20"/>
  <c r="H66" i="20"/>
  <c r="H161" i="20"/>
  <c r="H155" i="20"/>
  <c r="H124" i="20"/>
  <c r="K13" i="20"/>
  <c r="H40" i="20"/>
  <c r="H152" i="20"/>
  <c r="H99" i="20"/>
  <c r="H74" i="20"/>
  <c r="H63" i="20"/>
  <c r="H84" i="20"/>
  <c r="H137" i="20"/>
  <c r="H196" i="20"/>
  <c r="H70" i="20"/>
  <c r="H122" i="20"/>
  <c r="H101" i="20"/>
  <c r="H180" i="20"/>
  <c r="H62" i="20"/>
  <c r="H50" i="20"/>
  <c r="H69" i="20"/>
  <c r="H128" i="20"/>
  <c r="H85" i="20"/>
  <c r="H36" i="20"/>
  <c r="H108" i="20"/>
  <c r="H30" i="20"/>
  <c r="H64" i="20"/>
  <c r="H100" i="20"/>
  <c r="H170" i="20"/>
  <c r="H47" i="20"/>
  <c r="H83" i="20"/>
  <c r="H123" i="20"/>
  <c r="H167" i="20"/>
  <c r="H125" i="20"/>
  <c r="H162" i="20"/>
  <c r="H32" i="13"/>
  <c r="K16" i="20"/>
  <c r="H15" i="10"/>
  <c r="H16" i="10"/>
  <c r="H14" i="10"/>
  <c r="K12" i="10"/>
  <c r="H12" i="10"/>
  <c r="G202" i="14"/>
  <c r="H49" i="20"/>
  <c r="H173" i="20"/>
  <c r="H31" i="20"/>
  <c r="H144" i="20"/>
  <c r="G207" i="10"/>
  <c r="G194" i="14"/>
  <c r="M12" i="14" s="1"/>
  <c r="G198" i="10"/>
  <c r="H198" i="10" s="1"/>
  <c r="H75" i="20"/>
  <c r="H86" i="20"/>
  <c r="H107" i="20"/>
  <c r="H183" i="20"/>
  <c r="H28" i="13"/>
  <c r="H28" i="20"/>
  <c r="H98" i="20"/>
  <c r="H41" i="20"/>
  <c r="H115" i="20"/>
  <c r="H34" i="20"/>
  <c r="H68" i="20"/>
  <c r="H106" i="20"/>
  <c r="H179" i="20"/>
  <c r="H51" i="20"/>
  <c r="H87" i="20"/>
  <c r="H133" i="20"/>
  <c r="H181" i="20"/>
  <c r="H129" i="20"/>
  <c r="H168" i="20"/>
  <c r="H139" i="20"/>
  <c r="H177" i="5"/>
  <c r="H169" i="5"/>
  <c r="H159" i="5"/>
  <c r="H151" i="5"/>
  <c r="H130" i="5"/>
  <c r="H122" i="5"/>
  <c r="H110" i="5"/>
  <c r="H100" i="5"/>
  <c r="H90" i="5"/>
  <c r="H82" i="5"/>
  <c r="H72" i="5"/>
  <c r="H64" i="5"/>
  <c r="H54" i="5"/>
  <c r="H46" i="5"/>
  <c r="H38" i="5"/>
  <c r="H30" i="5"/>
  <c r="H22" i="5"/>
  <c r="H176" i="5"/>
  <c r="H168" i="5"/>
  <c r="H158" i="5"/>
  <c r="H150" i="5"/>
  <c r="H138" i="5"/>
  <c r="H129" i="5"/>
  <c r="H121" i="5"/>
  <c r="H109" i="5"/>
  <c r="H99" i="5"/>
  <c r="H89" i="5"/>
  <c r="H81" i="5"/>
  <c r="H71" i="5"/>
  <c r="H63" i="5"/>
  <c r="H53" i="5"/>
  <c r="H45" i="5"/>
  <c r="H37" i="5"/>
  <c r="H29" i="5"/>
  <c r="H21" i="5"/>
  <c r="H175" i="5"/>
  <c r="H167" i="5"/>
  <c r="H157" i="5"/>
  <c r="H147" i="5"/>
  <c r="H137" i="5"/>
  <c r="H128" i="5"/>
  <c r="H108" i="5"/>
  <c r="H98" i="5"/>
  <c r="H88" i="5"/>
  <c r="H80" i="5"/>
  <c r="H70" i="5"/>
  <c r="H62" i="5"/>
  <c r="H52" i="5"/>
  <c r="H44" i="5"/>
  <c r="H36" i="5"/>
  <c r="H28" i="5"/>
  <c r="H180" i="5"/>
  <c r="H164" i="5"/>
  <c r="H153" i="5"/>
  <c r="H135" i="5"/>
  <c r="H123" i="5"/>
  <c r="H105" i="5"/>
  <c r="H87" i="5"/>
  <c r="H74" i="5"/>
  <c r="H60" i="5"/>
  <c r="H179" i="5"/>
  <c r="H163" i="5"/>
  <c r="H152" i="5"/>
  <c r="H134" i="5"/>
  <c r="H117" i="5"/>
  <c r="H104" i="5"/>
  <c r="H86" i="5"/>
  <c r="H73" i="5"/>
  <c r="H57" i="5"/>
  <c r="H43" i="5"/>
  <c r="H32" i="5"/>
  <c r="H178" i="5"/>
  <c r="H162" i="5"/>
  <c r="H146" i="5"/>
  <c r="H133" i="5"/>
  <c r="H116" i="5"/>
  <c r="H101" i="5"/>
  <c r="H85" i="5"/>
  <c r="H69" i="5"/>
  <c r="H56" i="5"/>
  <c r="H42" i="5"/>
  <c r="H31" i="5"/>
  <c r="H174" i="5"/>
  <c r="H161" i="5"/>
  <c r="H145" i="5"/>
  <c r="H131" i="5"/>
  <c r="H115" i="5"/>
  <c r="H97" i="5"/>
  <c r="H84" i="5"/>
  <c r="H68" i="5"/>
  <c r="H55" i="5"/>
  <c r="H41" i="5"/>
  <c r="H27" i="5"/>
  <c r="H173" i="5"/>
  <c r="H144" i="5"/>
  <c r="H114" i="5"/>
  <c r="H83" i="5"/>
  <c r="H51" i="5"/>
  <c r="H34" i="5"/>
  <c r="H126" i="5"/>
  <c r="H23" i="5"/>
  <c r="H172" i="5"/>
  <c r="H143" i="5"/>
  <c r="H113" i="5"/>
  <c r="H77" i="5"/>
  <c r="H50" i="5"/>
  <c r="H33" i="5"/>
  <c r="H127" i="5"/>
  <c r="H67" i="5"/>
  <c r="H95" i="5"/>
  <c r="K13" i="5"/>
  <c r="H171" i="5"/>
  <c r="H142" i="5"/>
  <c r="H107" i="5"/>
  <c r="H76" i="5"/>
  <c r="H49" i="5"/>
  <c r="H26" i="5"/>
  <c r="H160" i="5"/>
  <c r="H47" i="5"/>
  <c r="H156" i="5"/>
  <c r="H40" i="5"/>
  <c r="H170" i="5"/>
  <c r="H136" i="5"/>
  <c r="H106" i="5"/>
  <c r="H75" i="5"/>
  <c r="H48" i="5"/>
  <c r="H25" i="5"/>
  <c r="H96" i="5"/>
  <c r="H24" i="5"/>
  <c r="H66" i="5"/>
  <c r="H125" i="5"/>
  <c r="H124" i="5"/>
  <c r="H39" i="5"/>
  <c r="H35" i="5"/>
  <c r="H92" i="5"/>
  <c r="H154" i="5"/>
  <c r="H91" i="5"/>
  <c r="H65" i="5"/>
  <c r="H61" i="5"/>
  <c r="H155" i="5"/>
  <c r="G183" i="10"/>
  <c r="H195" i="20"/>
  <c r="H88" i="7"/>
  <c r="H37" i="7"/>
  <c r="H128" i="7"/>
  <c r="H97" i="7"/>
  <c r="H80" i="7"/>
  <c r="H125" i="7"/>
  <c r="H26" i="7"/>
  <c r="H145" i="7"/>
  <c r="H180" i="7"/>
  <c r="H30" i="7"/>
  <c r="H35" i="7"/>
  <c r="H161" i="7"/>
  <c r="H164" i="7"/>
  <c r="H89" i="7"/>
  <c r="H98" i="7"/>
  <c r="H172" i="7"/>
  <c r="H41" i="7"/>
  <c r="H171" i="7"/>
  <c r="H61" i="7"/>
  <c r="H68" i="7"/>
  <c r="H177" i="7"/>
  <c r="H24" i="7"/>
  <c r="H81" i="7"/>
  <c r="H129" i="7"/>
  <c r="H76" i="7"/>
  <c r="H91" i="7"/>
  <c r="H108" i="7"/>
  <c r="H23" i="7"/>
  <c r="H142" i="7"/>
  <c r="H38" i="7"/>
  <c r="H116" i="7"/>
  <c r="H110" i="7"/>
  <c r="H168" i="7"/>
  <c r="H45" i="7"/>
  <c r="H100" i="7"/>
  <c r="H36" i="7"/>
  <c r="H87" i="7"/>
  <c r="H107" i="7"/>
  <c r="H49" i="7"/>
  <c r="H179" i="7"/>
  <c r="H25" i="7"/>
  <c r="H72" i="7"/>
  <c r="H122" i="7"/>
  <c r="H22" i="7"/>
  <c r="G190" i="7"/>
  <c r="H92" i="7"/>
  <c r="H55" i="7"/>
  <c r="H181" i="7"/>
  <c r="H60" i="7"/>
  <c r="H154" i="7"/>
  <c r="H150" i="7"/>
  <c r="H117" i="7"/>
  <c r="H65" i="7"/>
  <c r="H163" i="7"/>
  <c r="H146" i="7"/>
  <c r="H162" i="7"/>
  <c r="H133" i="7"/>
  <c r="H67" i="7"/>
  <c r="H43" i="7"/>
  <c r="H130" i="7"/>
  <c r="H159" i="7"/>
  <c r="H47" i="7"/>
  <c r="H131" i="7"/>
  <c r="H74" i="7"/>
  <c r="H82" i="7"/>
  <c r="H73" i="7"/>
  <c r="H104" i="7"/>
  <c r="H69" i="7"/>
  <c r="H167" i="7"/>
  <c r="H48" i="7"/>
  <c r="H57" i="7"/>
  <c r="H64" i="7"/>
  <c r="H152" i="7"/>
  <c r="H40" i="7"/>
  <c r="H86" i="7"/>
  <c r="H109" i="7"/>
  <c r="H101" i="7"/>
  <c r="H96" i="7"/>
  <c r="H155" i="7"/>
  <c r="H135" i="7"/>
  <c r="H113" i="7"/>
  <c r="H153" i="7"/>
  <c r="H33" i="7"/>
  <c r="H134" i="7"/>
  <c r="H121" i="7"/>
  <c r="H50" i="7"/>
  <c r="H27" i="7"/>
  <c r="H56" i="7"/>
  <c r="H66" i="7"/>
  <c r="H174" i="7"/>
  <c r="H77" i="7"/>
  <c r="H178" i="7"/>
  <c r="H147" i="7"/>
  <c r="H95" i="7"/>
  <c r="H136" i="7"/>
  <c r="H106" i="7"/>
  <c r="H124" i="7"/>
  <c r="H71" i="7"/>
  <c r="H173" i="7"/>
  <c r="H42" i="7"/>
  <c r="H21" i="7"/>
  <c r="H170" i="7"/>
  <c r="H32" i="7"/>
  <c r="H83" i="7"/>
  <c r="H84" i="7"/>
  <c r="H118" i="7"/>
  <c r="H137" i="7"/>
  <c r="H46" i="7"/>
  <c r="H54" i="7"/>
  <c r="H63" i="7"/>
  <c r="H44" i="7"/>
  <c r="H90" i="7"/>
  <c r="H34" i="7"/>
  <c r="H144" i="7"/>
  <c r="H31" i="7"/>
  <c r="H157" i="7"/>
  <c r="H126" i="7"/>
  <c r="H143" i="7"/>
  <c r="H85" i="7"/>
  <c r="H51" i="7"/>
  <c r="H29" i="7"/>
  <c r="H114" i="7"/>
  <c r="H138" i="7"/>
  <c r="H28" i="7"/>
  <c r="H160" i="7"/>
  <c r="H70" i="7"/>
  <c r="H156" i="7"/>
  <c r="H123" i="7"/>
  <c r="H139" i="7"/>
  <c r="H105" i="7"/>
  <c r="H53" i="7"/>
  <c r="H176" i="7"/>
  <c r="H183" i="7"/>
  <c r="H115" i="7"/>
  <c r="H75" i="7"/>
  <c r="H175" i="7"/>
  <c r="H39" i="7"/>
  <c r="H62" i="7"/>
  <c r="H169" i="7"/>
  <c r="H52" i="7"/>
  <c r="H151" i="7"/>
  <c r="K13" i="7"/>
  <c r="H127" i="7"/>
  <c r="H158" i="7"/>
  <c r="G190" i="6"/>
  <c r="G196" i="14"/>
  <c r="K16" i="22"/>
  <c r="K16" i="25"/>
  <c r="H183" i="19"/>
  <c r="H178" i="19"/>
  <c r="H174" i="19"/>
  <c r="H170" i="19"/>
  <c r="H160" i="19"/>
  <c r="H156" i="19"/>
  <c r="H152" i="19"/>
  <c r="H146" i="19"/>
  <c r="H142" i="19"/>
  <c r="H136" i="19"/>
  <c r="H131" i="19"/>
  <c r="H127" i="19"/>
  <c r="H123" i="19"/>
  <c r="H117" i="19"/>
  <c r="H113" i="19"/>
  <c r="H107" i="19"/>
  <c r="H101" i="19"/>
  <c r="H97" i="19"/>
  <c r="H91" i="19"/>
  <c r="H87" i="19"/>
  <c r="H83" i="19"/>
  <c r="H73" i="19"/>
  <c r="H69" i="19"/>
  <c r="H65" i="19"/>
  <c r="H61" i="19"/>
  <c r="H180" i="19"/>
  <c r="H176" i="19"/>
  <c r="H172" i="19"/>
  <c r="H168" i="19"/>
  <c r="H162" i="19"/>
  <c r="H158" i="19"/>
  <c r="H154" i="19"/>
  <c r="H150" i="19"/>
  <c r="H144" i="19"/>
  <c r="H138" i="19"/>
  <c r="H134" i="19"/>
  <c r="H129" i="19"/>
  <c r="H125" i="19"/>
  <c r="H121" i="19"/>
  <c r="H115" i="19"/>
  <c r="H109" i="19"/>
  <c r="H105" i="19"/>
  <c r="H99" i="19"/>
  <c r="H95" i="19"/>
  <c r="H89" i="19"/>
  <c r="H85" i="19"/>
  <c r="H81" i="19"/>
  <c r="H75" i="19"/>
  <c r="H71" i="19"/>
  <c r="H67" i="19"/>
  <c r="H51" i="19"/>
  <c r="H42" i="19"/>
  <c r="H33" i="19"/>
  <c r="H24" i="19"/>
  <c r="H62" i="19"/>
  <c r="H54" i="19"/>
  <c r="H49" i="19"/>
  <c r="H40" i="19"/>
  <c r="H35" i="19"/>
  <c r="H26" i="19"/>
  <c r="H173" i="19"/>
  <c r="H163" i="19"/>
  <c r="H155" i="19"/>
  <c r="H145" i="19"/>
  <c r="H135" i="19"/>
  <c r="H126" i="19"/>
  <c r="H116" i="19"/>
  <c r="H106" i="19"/>
  <c r="H96" i="19"/>
  <c r="H86" i="19"/>
  <c r="H76" i="19"/>
  <c r="H68" i="19"/>
  <c r="H53" i="19"/>
  <c r="H44" i="19"/>
  <c r="H39" i="19"/>
  <c r="H30" i="19"/>
  <c r="H21" i="19"/>
  <c r="H179" i="19"/>
  <c r="H171" i="19"/>
  <c r="H161" i="19"/>
  <c r="H153" i="19"/>
  <c r="H143" i="19"/>
  <c r="H133" i="19"/>
  <c r="H124" i="19"/>
  <c r="H114" i="19"/>
  <c r="H104" i="19"/>
  <c r="H92" i="19"/>
  <c r="H84" i="19"/>
  <c r="H74" i="19"/>
  <c r="H66" i="19"/>
  <c r="H57" i="19"/>
  <c r="H52" i="19"/>
  <c r="H47" i="19"/>
  <c r="H38" i="19"/>
  <c r="H29" i="19"/>
  <c r="H60" i="19"/>
  <c r="H48" i="19"/>
  <c r="H167" i="19"/>
  <c r="H147" i="19"/>
  <c r="H128" i="19"/>
  <c r="H108" i="19"/>
  <c r="H88" i="19"/>
  <c r="H70" i="19"/>
  <c r="H45" i="19"/>
  <c r="H36" i="19"/>
  <c r="H43" i="19"/>
  <c r="H34" i="19"/>
  <c r="H25" i="19"/>
  <c r="H175" i="19"/>
  <c r="H157" i="19"/>
  <c r="H137" i="19"/>
  <c r="H118" i="19"/>
  <c r="H98" i="19"/>
  <c r="H80" i="19"/>
  <c r="H31" i="19"/>
  <c r="H22" i="19"/>
  <c r="H169" i="19"/>
  <c r="H130" i="19"/>
  <c r="H90" i="19"/>
  <c r="H56" i="19"/>
  <c r="H37" i="19"/>
  <c r="H151" i="19"/>
  <c r="H110" i="19"/>
  <c r="H72" i="19"/>
  <c r="H46" i="19"/>
  <c r="H28" i="19"/>
  <c r="H27" i="19"/>
  <c r="H63" i="19"/>
  <c r="H41" i="19"/>
  <c r="H177" i="19"/>
  <c r="H100" i="19"/>
  <c r="H139" i="19"/>
  <c r="H64" i="19"/>
  <c r="H23" i="19"/>
  <c r="K13" i="19"/>
  <c r="H55" i="19"/>
  <c r="H122" i="19"/>
  <c r="H50" i="19"/>
  <c r="H159" i="19"/>
  <c r="H82" i="19"/>
  <c r="H32" i="19"/>
  <c r="C208" i="14"/>
  <c r="H198" i="23"/>
  <c r="G206" i="23"/>
  <c r="H195" i="23"/>
  <c r="H194" i="23"/>
  <c r="K14" i="23"/>
  <c r="H196" i="23"/>
  <c r="H197" i="23"/>
  <c r="H194" i="27"/>
  <c r="G183" i="25"/>
  <c r="G207" i="25"/>
  <c r="H183" i="13"/>
  <c r="H179" i="13"/>
  <c r="H175" i="13"/>
  <c r="H171" i="13"/>
  <c r="H167" i="13"/>
  <c r="H161" i="13"/>
  <c r="H157" i="13"/>
  <c r="H153" i="13"/>
  <c r="H147" i="13"/>
  <c r="H143" i="13"/>
  <c r="H137" i="13"/>
  <c r="H133" i="13"/>
  <c r="H128" i="13"/>
  <c r="H124" i="13"/>
  <c r="H118" i="13"/>
  <c r="H114" i="13"/>
  <c r="H104" i="13"/>
  <c r="H98" i="13"/>
  <c r="H92" i="13"/>
  <c r="H88" i="13"/>
  <c r="H84" i="13"/>
  <c r="H80" i="13"/>
  <c r="H74" i="13"/>
  <c r="H70" i="13"/>
  <c r="H66" i="13"/>
  <c r="H62" i="13"/>
  <c r="H56" i="13"/>
  <c r="H52" i="13"/>
  <c r="H48" i="13"/>
  <c r="H44" i="13"/>
  <c r="H40" i="13"/>
  <c r="H36" i="13"/>
  <c r="H24" i="13"/>
  <c r="H177" i="13"/>
  <c r="H168" i="13"/>
  <c r="H152" i="13"/>
  <c r="H139" i="13"/>
  <c r="H129" i="13"/>
  <c r="H113" i="13"/>
  <c r="H100" i="13"/>
  <c r="H89" i="13"/>
  <c r="H73" i="13"/>
  <c r="H64" i="13"/>
  <c r="H53" i="13"/>
  <c r="H39" i="13"/>
  <c r="H30" i="13"/>
  <c r="H21" i="13"/>
  <c r="H170" i="13"/>
  <c r="H159" i="13"/>
  <c r="H150" i="13"/>
  <c r="H131" i="13"/>
  <c r="H122" i="13"/>
  <c r="H109" i="13"/>
  <c r="H91" i="13"/>
  <c r="H82" i="13"/>
  <c r="H71" i="13"/>
  <c r="H55" i="13"/>
  <c r="H46" i="13"/>
  <c r="H37" i="13"/>
  <c r="H23" i="13"/>
  <c r="K13" i="13"/>
  <c r="H174" i="13"/>
  <c r="H163" i="13"/>
  <c r="H154" i="13"/>
  <c r="H136" i="13"/>
  <c r="H126" i="13"/>
  <c r="H115" i="13"/>
  <c r="H97" i="13"/>
  <c r="H86" i="13"/>
  <c r="H75" i="13"/>
  <c r="H61" i="13"/>
  <c r="H50" i="13"/>
  <c r="H41" i="13"/>
  <c r="H27" i="13"/>
  <c r="H173" i="13"/>
  <c r="H162" i="13"/>
  <c r="H146" i="13"/>
  <c r="H135" i="13"/>
  <c r="H125" i="13"/>
  <c r="H107" i="13"/>
  <c r="H96" i="13"/>
  <c r="H85" i="13"/>
  <c r="H69" i="13"/>
  <c r="H60" i="13"/>
  <c r="H49" i="13"/>
  <c r="H35" i="13"/>
  <c r="H26" i="13"/>
  <c r="H181" i="13"/>
  <c r="H172" i="13"/>
  <c r="H117" i="13"/>
  <c r="H106" i="13"/>
  <c r="H95" i="13"/>
  <c r="H43" i="13"/>
  <c r="H34" i="13"/>
  <c r="H25" i="13"/>
  <c r="H160" i="13"/>
  <c r="H151" i="13"/>
  <c r="H138" i="13"/>
  <c r="H83" i="13"/>
  <c r="H72" i="13"/>
  <c r="H63" i="13"/>
  <c r="H180" i="13"/>
  <c r="H116" i="13"/>
  <c r="H51" i="13"/>
  <c r="H33" i="13"/>
  <c r="H158" i="13"/>
  <c r="H31" i="13"/>
  <c r="H156" i="13"/>
  <c r="H145" i="13"/>
  <c r="H134" i="13"/>
  <c r="H77" i="13"/>
  <c r="H68" i="13"/>
  <c r="H164" i="13"/>
  <c r="H87" i="13"/>
  <c r="H67" i="13"/>
  <c r="H169" i="13"/>
  <c r="H81" i="13"/>
  <c r="H176" i="13"/>
  <c r="H123" i="13"/>
  <c r="H110" i="13"/>
  <c r="H99" i="13"/>
  <c r="H47" i="13"/>
  <c r="H38" i="13"/>
  <c r="H29" i="13"/>
  <c r="H155" i="13"/>
  <c r="H144" i="13"/>
  <c r="H76" i="13"/>
  <c r="H178" i="13"/>
  <c r="H90" i="13"/>
  <c r="H142" i="13"/>
  <c r="H130" i="13"/>
  <c r="H121" i="13"/>
  <c r="H65" i="13"/>
  <c r="H54" i="13"/>
  <c r="H45" i="13"/>
  <c r="H127" i="13"/>
  <c r="H105" i="13"/>
  <c r="H42" i="13"/>
  <c r="H101" i="13"/>
  <c r="H22" i="13"/>
  <c r="G190" i="22"/>
  <c r="H183" i="22"/>
  <c r="H181" i="22"/>
  <c r="H177" i="22"/>
  <c r="H173" i="22"/>
  <c r="H169" i="22"/>
  <c r="H163" i="22"/>
  <c r="H159" i="22"/>
  <c r="H155" i="22"/>
  <c r="H151" i="22"/>
  <c r="H145" i="22"/>
  <c r="H139" i="22"/>
  <c r="H135" i="22"/>
  <c r="H130" i="22"/>
  <c r="H126" i="22"/>
  <c r="H122" i="22"/>
  <c r="H116" i="22"/>
  <c r="H106" i="22"/>
  <c r="H100" i="22"/>
  <c r="H96" i="22"/>
  <c r="H90" i="22"/>
  <c r="H86" i="22"/>
  <c r="H82" i="22"/>
  <c r="H76" i="22"/>
  <c r="H72" i="22"/>
  <c r="H68" i="22"/>
  <c r="H64" i="22"/>
  <c r="H60" i="22"/>
  <c r="H54" i="22"/>
  <c r="H50" i="22"/>
  <c r="H46" i="22"/>
  <c r="H42" i="22"/>
  <c r="H38" i="22"/>
  <c r="H34" i="22"/>
  <c r="H30" i="22"/>
  <c r="H26" i="22"/>
  <c r="H22" i="22"/>
  <c r="H180" i="22"/>
  <c r="H176" i="22"/>
  <c r="H172" i="22"/>
  <c r="H168" i="22"/>
  <c r="H162" i="22"/>
  <c r="H158" i="22"/>
  <c r="H154" i="22"/>
  <c r="H150" i="22"/>
  <c r="H144" i="22"/>
  <c r="H138" i="22"/>
  <c r="H134" i="22"/>
  <c r="H129" i="22"/>
  <c r="H125" i="22"/>
  <c r="H121" i="22"/>
  <c r="H115" i="22"/>
  <c r="H109" i="22"/>
  <c r="H105" i="22"/>
  <c r="H99" i="22"/>
  <c r="H95" i="22"/>
  <c r="H89" i="22"/>
  <c r="H85" i="22"/>
  <c r="H81" i="22"/>
  <c r="H75" i="22"/>
  <c r="H71" i="22"/>
  <c r="H67" i="22"/>
  <c r="H63" i="22"/>
  <c r="H57" i="22"/>
  <c r="H53" i="22"/>
  <c r="H49" i="22"/>
  <c r="H45" i="22"/>
  <c r="H41" i="22"/>
  <c r="H37" i="22"/>
  <c r="H33" i="22"/>
  <c r="H29" i="22"/>
  <c r="H25" i="22"/>
  <c r="H21" i="22"/>
  <c r="K13" i="22"/>
  <c r="H179" i="22"/>
  <c r="H174" i="22"/>
  <c r="H161" i="22"/>
  <c r="H156" i="22"/>
  <c r="H143" i="22"/>
  <c r="H136" i="22"/>
  <c r="H124" i="22"/>
  <c r="H117" i="22"/>
  <c r="H104" i="22"/>
  <c r="H97" i="22"/>
  <c r="H84" i="22"/>
  <c r="H77" i="22"/>
  <c r="H66" i="22"/>
  <c r="H61" i="22"/>
  <c r="H48" i="22"/>
  <c r="H43" i="22"/>
  <c r="H32" i="22"/>
  <c r="H27" i="22"/>
  <c r="H171" i="22"/>
  <c r="H164" i="22"/>
  <c r="H153" i="22"/>
  <c r="H146" i="22"/>
  <c r="H133" i="22"/>
  <c r="H127" i="22"/>
  <c r="H114" i="22"/>
  <c r="H107" i="22"/>
  <c r="H92" i="22"/>
  <c r="H87" i="22"/>
  <c r="H74" i="22"/>
  <c r="H69" i="22"/>
  <c r="H56" i="22"/>
  <c r="H51" i="22"/>
  <c r="H40" i="22"/>
  <c r="H35" i="22"/>
  <c r="H24" i="22"/>
  <c r="H170" i="22"/>
  <c r="H157" i="22"/>
  <c r="H131" i="22"/>
  <c r="H118" i="22"/>
  <c r="H91" i="22"/>
  <c r="H80" i="22"/>
  <c r="H55" i="22"/>
  <c r="H44" i="22"/>
  <c r="H23" i="22"/>
  <c r="H175" i="22"/>
  <c r="H152" i="22"/>
  <c r="H137" i="22"/>
  <c r="H113" i="22"/>
  <c r="H98" i="22"/>
  <c r="H73" i="22"/>
  <c r="H62" i="22"/>
  <c r="H39" i="22"/>
  <c r="H28" i="22"/>
  <c r="H160" i="22"/>
  <c r="H108" i="22"/>
  <c r="H83" i="22"/>
  <c r="H36" i="22"/>
  <c r="H147" i="22"/>
  <c r="H123" i="22"/>
  <c r="H70" i="22"/>
  <c r="H47" i="22"/>
  <c r="H167" i="22"/>
  <c r="H65" i="22"/>
  <c r="H142" i="22"/>
  <c r="H88" i="22"/>
  <c r="H128" i="22"/>
  <c r="H31" i="22"/>
  <c r="H178" i="22"/>
  <c r="H101" i="22"/>
  <c r="H52" i="22"/>
  <c r="K16" i="24"/>
  <c r="G207" i="24"/>
  <c r="G207" i="23"/>
  <c r="K16" i="23"/>
  <c r="H183" i="23"/>
  <c r="H179" i="23"/>
  <c r="H175" i="23"/>
  <c r="H171" i="23"/>
  <c r="H167" i="23"/>
  <c r="H161" i="23"/>
  <c r="H157" i="23"/>
  <c r="H153" i="23"/>
  <c r="H143" i="23"/>
  <c r="H137" i="23"/>
  <c r="H133" i="23"/>
  <c r="H128" i="23"/>
  <c r="H124" i="23"/>
  <c r="H118" i="23"/>
  <c r="H114" i="23"/>
  <c r="H108" i="23"/>
  <c r="H104" i="23"/>
  <c r="H98" i="23"/>
  <c r="H92" i="23"/>
  <c r="H88" i="23"/>
  <c r="H84" i="23"/>
  <c r="H80" i="23"/>
  <c r="H74" i="23"/>
  <c r="H70" i="23"/>
  <c r="H66" i="23"/>
  <c r="H62" i="23"/>
  <c r="H56" i="23"/>
  <c r="H52" i="23"/>
  <c r="H48" i="23"/>
  <c r="H44" i="23"/>
  <c r="H40" i="23"/>
  <c r="H36" i="23"/>
  <c r="H32" i="23"/>
  <c r="H28" i="23"/>
  <c r="H24" i="23"/>
  <c r="K13" i="23"/>
  <c r="H177" i="23"/>
  <c r="H156" i="23"/>
  <c r="H150" i="23"/>
  <c r="H139" i="23"/>
  <c r="H117" i="23"/>
  <c r="H109" i="23"/>
  <c r="H100" i="23"/>
  <c r="H77" i="23"/>
  <c r="H71" i="23"/>
  <c r="H64" i="23"/>
  <c r="H43" i="23"/>
  <c r="H37" i="23"/>
  <c r="H30" i="23"/>
  <c r="H174" i="23"/>
  <c r="H168" i="23"/>
  <c r="H159" i="23"/>
  <c r="H136" i="23"/>
  <c r="H129" i="23"/>
  <c r="H122" i="23"/>
  <c r="H97" i="23"/>
  <c r="H89" i="23"/>
  <c r="H82" i="23"/>
  <c r="H61" i="23"/>
  <c r="H53" i="23"/>
  <c r="H46" i="23"/>
  <c r="H27" i="23"/>
  <c r="H21" i="23"/>
  <c r="H180" i="23"/>
  <c r="H173" i="23"/>
  <c r="H152" i="23"/>
  <c r="H144" i="23"/>
  <c r="H135" i="23"/>
  <c r="H113" i="23"/>
  <c r="H105" i="23"/>
  <c r="H96" i="23"/>
  <c r="H73" i="23"/>
  <c r="H67" i="23"/>
  <c r="H60" i="23"/>
  <c r="H39" i="23"/>
  <c r="H33" i="23"/>
  <c r="H26" i="23"/>
  <c r="H178" i="23"/>
  <c r="H172" i="23"/>
  <c r="H163" i="23"/>
  <c r="H142" i="23"/>
  <c r="H134" i="23"/>
  <c r="H126" i="23"/>
  <c r="H101" i="23"/>
  <c r="H95" i="23"/>
  <c r="H86" i="23"/>
  <c r="H65" i="23"/>
  <c r="H57" i="23"/>
  <c r="H50" i="23"/>
  <c r="H31" i="23"/>
  <c r="H25" i="23"/>
  <c r="H162" i="23"/>
  <c r="H131" i="23"/>
  <c r="H116" i="23"/>
  <c r="H85" i="23"/>
  <c r="H55" i="23"/>
  <c r="H42" i="23"/>
  <c r="H130" i="23"/>
  <c r="H99" i="23"/>
  <c r="H69" i="23"/>
  <c r="H170" i="23"/>
  <c r="H155" i="23"/>
  <c r="H125" i="23"/>
  <c r="H91" i="23"/>
  <c r="H76" i="23"/>
  <c r="H49" i="23"/>
  <c r="H23" i="23"/>
  <c r="H181" i="23"/>
  <c r="H34" i="23"/>
  <c r="H169" i="23"/>
  <c r="H138" i="23"/>
  <c r="H107" i="23"/>
  <c r="H90" i="23"/>
  <c r="H63" i="23"/>
  <c r="H35" i="23"/>
  <c r="H22" i="23"/>
  <c r="H154" i="23"/>
  <c r="H123" i="23"/>
  <c r="H106" i="23"/>
  <c r="H75" i="23"/>
  <c r="H47" i="23"/>
  <c r="H164" i="23"/>
  <c r="H151" i="23"/>
  <c r="H121" i="23"/>
  <c r="H87" i="23"/>
  <c r="H72" i="23"/>
  <c r="H45" i="23"/>
  <c r="H176" i="23"/>
  <c r="H146" i="23"/>
  <c r="H54" i="23"/>
  <c r="H29" i="23"/>
  <c r="H115" i="23"/>
  <c r="H110" i="23"/>
  <c r="H51" i="23"/>
  <c r="H145" i="23"/>
  <c r="H83" i="23"/>
  <c r="H68" i="23"/>
  <c r="H38" i="23"/>
  <c r="H81" i="23"/>
  <c r="H158" i="23"/>
  <c r="H127" i="23"/>
  <c r="H160" i="23"/>
  <c r="H41" i="23"/>
  <c r="G206" i="7"/>
  <c r="H198" i="7"/>
  <c r="H197" i="7"/>
  <c r="H194" i="7"/>
  <c r="H195" i="7"/>
  <c r="K14" i="7"/>
  <c r="H196" i="7"/>
  <c r="H198" i="27"/>
  <c r="H196" i="27"/>
  <c r="K14" i="27"/>
  <c r="H195" i="27"/>
  <c r="H197" i="27"/>
  <c r="H110" i="22"/>
  <c r="H147" i="23"/>
  <c r="G206" i="6"/>
  <c r="H198" i="6"/>
  <c r="K14" i="6"/>
  <c r="H194" i="6"/>
  <c r="H195" i="6"/>
  <c r="H196" i="6"/>
  <c r="H197" i="6"/>
  <c r="H62" i="6"/>
  <c r="H114" i="6"/>
  <c r="H27" i="6"/>
  <c r="H35" i="6"/>
  <c r="H43" i="6"/>
  <c r="H51" i="6"/>
  <c r="H81" i="6"/>
  <c r="H89" i="6"/>
  <c r="H126" i="6"/>
  <c r="H135" i="6"/>
  <c r="H153" i="6"/>
  <c r="H161" i="6"/>
  <c r="H71" i="6"/>
  <c r="H117" i="6"/>
  <c r="H25" i="6"/>
  <c r="H53" i="6"/>
  <c r="H104" i="6"/>
  <c r="H133" i="6"/>
  <c r="H63" i="6"/>
  <c r="H98" i="6"/>
  <c r="H169" i="6"/>
  <c r="H26" i="6"/>
  <c r="H45" i="6"/>
  <c r="H85" i="6"/>
  <c r="H124" i="6"/>
  <c r="H154" i="6"/>
  <c r="H142" i="6"/>
  <c r="H37" i="6"/>
  <c r="H106" i="6"/>
  <c r="H181" i="6"/>
  <c r="H143" i="6"/>
  <c r="H29" i="6"/>
  <c r="H87" i="6"/>
  <c r="H156" i="6"/>
  <c r="H75" i="6"/>
  <c r="H144" i="6"/>
  <c r="H173" i="6"/>
  <c r="H30" i="6"/>
  <c r="H39" i="6"/>
  <c r="H48" i="6"/>
  <c r="H88" i="6"/>
  <c r="H109" i="6"/>
  <c r="H128" i="6"/>
  <c r="H138" i="6"/>
  <c r="H157" i="6"/>
  <c r="H67" i="6"/>
  <c r="H76" i="6"/>
  <c r="H146" i="6"/>
  <c r="H31" i="6"/>
  <c r="H40" i="6"/>
  <c r="H80" i="6"/>
  <c r="H90" i="6"/>
  <c r="H129" i="6"/>
  <c r="H147" i="6"/>
  <c r="K13" i="6"/>
  <c r="H92" i="6"/>
  <c r="H164" i="6"/>
  <c r="H22" i="6"/>
  <c r="H41" i="6"/>
  <c r="H82" i="6"/>
  <c r="H121" i="6"/>
  <c r="H150" i="6"/>
  <c r="H99" i="6"/>
  <c r="H170" i="6"/>
  <c r="H46" i="6"/>
  <c r="H125" i="6"/>
  <c r="H100" i="6"/>
  <c r="H47" i="6"/>
  <c r="H137" i="6"/>
  <c r="H113" i="6"/>
  <c r="H49" i="6"/>
  <c r="H158" i="6"/>
  <c r="H68" i="6"/>
  <c r="H115" i="6"/>
  <c r="H175" i="6"/>
  <c r="H32" i="6"/>
  <c r="H50" i="6"/>
  <c r="H91" i="6"/>
  <c r="H130" i="6"/>
  <c r="H159" i="6"/>
  <c r="H73" i="6"/>
  <c r="H28" i="6"/>
  <c r="H86" i="6"/>
  <c r="H155" i="6"/>
  <c r="H74" i="6"/>
  <c r="H183" i="6"/>
  <c r="H56" i="6"/>
  <c r="H127" i="6"/>
  <c r="H60" i="6"/>
  <c r="H69" i="6"/>
  <c r="H96" i="6"/>
  <c r="H116" i="6"/>
  <c r="H167" i="6"/>
  <c r="H23" i="6"/>
  <c r="H33" i="6"/>
  <c r="H42" i="6"/>
  <c r="H52" i="6"/>
  <c r="H83" i="6"/>
  <c r="H122" i="6"/>
  <c r="H131" i="6"/>
  <c r="H151" i="6"/>
  <c r="H160" i="6"/>
  <c r="H61" i="6"/>
  <c r="H97" i="6"/>
  <c r="H177" i="6"/>
  <c r="H34" i="6"/>
  <c r="H44" i="6"/>
  <c r="H84" i="6"/>
  <c r="H123" i="6"/>
  <c r="H152" i="6"/>
  <c r="H162" i="6"/>
  <c r="H72" i="6"/>
  <c r="H139" i="6"/>
  <c r="H178" i="6"/>
  <c r="H36" i="6"/>
  <c r="H54" i="6"/>
  <c r="H105" i="6"/>
  <c r="H134" i="6"/>
  <c r="H163" i="6"/>
  <c r="H64" i="6"/>
  <c r="H179" i="6"/>
  <c r="H55" i="6"/>
  <c r="H136" i="6"/>
  <c r="H65" i="6"/>
  <c r="H171" i="6"/>
  <c r="H38" i="6"/>
  <c r="H107" i="6"/>
  <c r="H168" i="6"/>
  <c r="H108" i="6"/>
  <c r="H118" i="6"/>
  <c r="H110" i="6"/>
  <c r="H176" i="6"/>
  <c r="H101" i="6"/>
  <c r="H172" i="6"/>
  <c r="H70" i="6"/>
  <c r="H77" i="6"/>
  <c r="H180" i="6"/>
  <c r="H21" i="6"/>
  <c r="H66" i="6"/>
  <c r="H145" i="6"/>
  <c r="H174" i="6"/>
  <c r="H24" i="6"/>
  <c r="H95" i="6"/>
  <c r="H198" i="21"/>
  <c r="H197" i="21"/>
  <c r="H194" i="21"/>
  <c r="K14" i="21"/>
  <c r="H196" i="21"/>
  <c r="G206" i="22"/>
  <c r="H198" i="22"/>
  <c r="H196" i="22"/>
  <c r="H197" i="22"/>
  <c r="H195" i="22"/>
  <c r="H194" i="22"/>
  <c r="K14" i="22"/>
  <c r="H77" i="19"/>
  <c r="H57" i="6"/>
  <c r="G198" i="13"/>
  <c r="G190" i="19"/>
  <c r="H17" i="13"/>
  <c r="G190" i="13"/>
  <c r="H15" i="13"/>
  <c r="H12" i="13"/>
  <c r="H16" i="13"/>
  <c r="H13" i="13"/>
  <c r="K12" i="13"/>
  <c r="H14" i="13"/>
  <c r="H183" i="11"/>
  <c r="G190" i="11"/>
  <c r="H181" i="11"/>
  <c r="H177" i="11"/>
  <c r="H173" i="11"/>
  <c r="H169" i="11"/>
  <c r="H163" i="11"/>
  <c r="H159" i="11"/>
  <c r="H155" i="11"/>
  <c r="H151" i="11"/>
  <c r="H145" i="11"/>
  <c r="H139" i="11"/>
  <c r="H135" i="11"/>
  <c r="H130" i="11"/>
  <c r="H126" i="11"/>
  <c r="H122" i="11"/>
  <c r="H116" i="11"/>
  <c r="H110" i="11"/>
  <c r="H106" i="11"/>
  <c r="H100" i="11"/>
  <c r="H96" i="11"/>
  <c r="H90" i="11"/>
  <c r="H86" i="11"/>
  <c r="H82" i="11"/>
  <c r="H76" i="11"/>
  <c r="H72" i="11"/>
  <c r="H68" i="11"/>
  <c r="H64" i="11"/>
  <c r="H60" i="11"/>
  <c r="H54" i="11"/>
  <c r="H50" i="11"/>
  <c r="H46" i="11"/>
  <c r="H42" i="11"/>
  <c r="H38" i="11"/>
  <c r="H34" i="11"/>
  <c r="H30" i="11"/>
  <c r="H26" i="11"/>
  <c r="H22" i="11"/>
  <c r="H180" i="11"/>
  <c r="H176" i="11"/>
  <c r="H172" i="11"/>
  <c r="H168" i="11"/>
  <c r="H162" i="11"/>
  <c r="H158" i="11"/>
  <c r="H154" i="11"/>
  <c r="H150" i="11"/>
  <c r="H144" i="11"/>
  <c r="H138" i="11"/>
  <c r="H134" i="11"/>
  <c r="H129" i="11"/>
  <c r="H125" i="11"/>
  <c r="H121" i="11"/>
  <c r="H115" i="11"/>
  <c r="H109" i="11"/>
  <c r="H105" i="11"/>
  <c r="H99" i="11"/>
  <c r="H95" i="11"/>
  <c r="H89" i="11"/>
  <c r="H85" i="11"/>
  <c r="H81" i="11"/>
  <c r="H75" i="11"/>
  <c r="H71" i="11"/>
  <c r="H67" i="11"/>
  <c r="H63" i="11"/>
  <c r="H57" i="11"/>
  <c r="H53" i="11"/>
  <c r="H49" i="11"/>
  <c r="H45" i="11"/>
  <c r="H41" i="11"/>
  <c r="H37" i="11"/>
  <c r="H33" i="11"/>
  <c r="H29" i="11"/>
  <c r="H25" i="11"/>
  <c r="H21" i="11"/>
  <c r="H175" i="11"/>
  <c r="H131" i="11"/>
  <c r="H118" i="11"/>
  <c r="H91" i="11"/>
  <c r="H80" i="11"/>
  <c r="H55" i="11"/>
  <c r="H39" i="11"/>
  <c r="H28" i="11"/>
  <c r="H178" i="11"/>
  <c r="H167" i="11"/>
  <c r="H160" i="11"/>
  <c r="H147" i="11"/>
  <c r="H142" i="11"/>
  <c r="H128" i="11"/>
  <c r="H123" i="11"/>
  <c r="H108" i="11"/>
  <c r="H101" i="11"/>
  <c r="H88" i="11"/>
  <c r="H83" i="11"/>
  <c r="H70" i="11"/>
  <c r="H65" i="11"/>
  <c r="H52" i="11"/>
  <c r="H47" i="11"/>
  <c r="H36" i="11"/>
  <c r="H31" i="11"/>
  <c r="H171" i="11"/>
  <c r="H164" i="11"/>
  <c r="H153" i="11"/>
  <c r="H146" i="11"/>
  <c r="H133" i="11"/>
  <c r="H127" i="11"/>
  <c r="H114" i="11"/>
  <c r="H107" i="11"/>
  <c r="H92" i="11"/>
  <c r="H87" i="11"/>
  <c r="H74" i="11"/>
  <c r="H69" i="11"/>
  <c r="H56" i="11"/>
  <c r="H51" i="11"/>
  <c r="H40" i="11"/>
  <c r="H35" i="11"/>
  <c r="H24" i="11"/>
  <c r="K13" i="11"/>
  <c r="H170" i="11"/>
  <c r="H157" i="11"/>
  <c r="H152" i="11"/>
  <c r="H137" i="11"/>
  <c r="H113" i="11"/>
  <c r="H98" i="11"/>
  <c r="H73" i="11"/>
  <c r="H62" i="11"/>
  <c r="H44" i="11"/>
  <c r="H23" i="11"/>
  <c r="H143" i="11"/>
  <c r="H43" i="11"/>
  <c r="H174" i="11"/>
  <c r="H124" i="11"/>
  <c r="H27" i="11"/>
  <c r="H156" i="11"/>
  <c r="H104" i="11"/>
  <c r="H117" i="11"/>
  <c r="H66" i="11"/>
  <c r="H32" i="11"/>
  <c r="H136" i="11"/>
  <c r="H97" i="11"/>
  <c r="H48" i="11"/>
  <c r="H179" i="11"/>
  <c r="H77" i="11"/>
  <c r="H161" i="11"/>
  <c r="H61" i="11"/>
  <c r="H84" i="11"/>
  <c r="H181" i="19"/>
  <c r="H198" i="5"/>
  <c r="G206" i="5"/>
  <c r="H196" i="5"/>
  <c r="H195" i="5"/>
  <c r="H197" i="5"/>
  <c r="K14" i="5"/>
  <c r="H194" i="5"/>
  <c r="H57" i="13"/>
  <c r="G206" i="35"/>
  <c r="H198" i="35"/>
  <c r="K14" i="35"/>
  <c r="H195" i="35"/>
  <c r="H196" i="35"/>
  <c r="H197" i="35"/>
  <c r="C183" i="14"/>
  <c r="C190" i="14" s="1"/>
  <c r="D183" i="14"/>
  <c r="D190" i="14" s="1"/>
  <c r="E183" i="14"/>
  <c r="E190" i="14" s="1"/>
  <c r="G206" i="21" l="1"/>
  <c r="G208" i="21" s="1"/>
  <c r="K16" i="21"/>
  <c r="H194" i="11"/>
  <c r="H198" i="11"/>
  <c r="H197" i="11"/>
  <c r="H195" i="11"/>
  <c r="H196" i="11"/>
  <c r="K14" i="10"/>
  <c r="K14" i="11"/>
  <c r="H195" i="10"/>
  <c r="G206" i="10"/>
  <c r="G208" i="19"/>
  <c r="H198" i="25"/>
  <c r="H195" i="25"/>
  <c r="G206" i="25"/>
  <c r="H194" i="25"/>
  <c r="H196" i="25"/>
  <c r="K14" i="25"/>
  <c r="H197" i="25"/>
  <c r="K15" i="14"/>
  <c r="H196" i="10"/>
  <c r="H197" i="10"/>
  <c r="H194" i="10"/>
  <c r="K14" i="14"/>
  <c r="I12" i="14"/>
  <c r="K17" i="14"/>
  <c r="K12" i="14"/>
  <c r="G208" i="20"/>
  <c r="E208" i="14"/>
  <c r="E208" i="21"/>
  <c r="K16" i="14"/>
  <c r="G183" i="14"/>
  <c r="K57" i="14" s="1"/>
  <c r="G208" i="35"/>
  <c r="G206" i="11"/>
  <c r="G207" i="11"/>
  <c r="K16" i="11"/>
  <c r="G208" i="6"/>
  <c r="H177" i="10"/>
  <c r="H169" i="10"/>
  <c r="H159" i="10"/>
  <c r="H151" i="10"/>
  <c r="H139" i="10"/>
  <c r="H130" i="10"/>
  <c r="H122" i="10"/>
  <c r="H110" i="10"/>
  <c r="H100" i="10"/>
  <c r="H90" i="10"/>
  <c r="H82" i="10"/>
  <c r="H72" i="10"/>
  <c r="H64" i="10"/>
  <c r="H54" i="10"/>
  <c r="H38" i="10"/>
  <c r="H30" i="10"/>
  <c r="H173" i="10"/>
  <c r="H162" i="10"/>
  <c r="H153" i="10"/>
  <c r="H142" i="10"/>
  <c r="H129" i="10"/>
  <c r="H118" i="10"/>
  <c r="H107" i="10"/>
  <c r="H96" i="10"/>
  <c r="H85" i="10"/>
  <c r="H74" i="10"/>
  <c r="H65" i="10"/>
  <c r="H53" i="10"/>
  <c r="H44" i="10"/>
  <c r="H35" i="10"/>
  <c r="H26" i="10"/>
  <c r="H157" i="10"/>
  <c r="H101" i="10"/>
  <c r="H49" i="10"/>
  <c r="H172" i="10"/>
  <c r="H161" i="10"/>
  <c r="H152" i="10"/>
  <c r="H138" i="10"/>
  <c r="H128" i="10"/>
  <c r="H117" i="10"/>
  <c r="H95" i="10"/>
  <c r="H84" i="10"/>
  <c r="H73" i="10"/>
  <c r="H63" i="10"/>
  <c r="H52" i="10"/>
  <c r="H43" i="10"/>
  <c r="H34" i="10"/>
  <c r="H25" i="10"/>
  <c r="H168" i="10"/>
  <c r="H125" i="10"/>
  <c r="H89" i="10"/>
  <c r="H60" i="10"/>
  <c r="H21" i="10"/>
  <c r="H180" i="10"/>
  <c r="H171" i="10"/>
  <c r="H160" i="10"/>
  <c r="H150" i="10"/>
  <c r="H137" i="10"/>
  <c r="H127" i="10"/>
  <c r="H116" i="10"/>
  <c r="H105" i="10"/>
  <c r="H83" i="10"/>
  <c r="H71" i="10"/>
  <c r="H62" i="10"/>
  <c r="H51" i="10"/>
  <c r="H42" i="10"/>
  <c r="H33" i="10"/>
  <c r="H24" i="10"/>
  <c r="H135" i="10"/>
  <c r="H80" i="10"/>
  <c r="H40" i="10"/>
  <c r="H179" i="10"/>
  <c r="H170" i="10"/>
  <c r="H158" i="10"/>
  <c r="H147" i="10"/>
  <c r="H136" i="10"/>
  <c r="H126" i="10"/>
  <c r="H115" i="10"/>
  <c r="H91" i="10"/>
  <c r="H81" i="10"/>
  <c r="H70" i="10"/>
  <c r="H61" i="10"/>
  <c r="H50" i="10"/>
  <c r="H41" i="10"/>
  <c r="H32" i="10"/>
  <c r="H178" i="10"/>
  <c r="H146" i="10"/>
  <c r="H114" i="10"/>
  <c r="H69" i="10"/>
  <c r="H176" i="10"/>
  <c r="H154" i="10"/>
  <c r="H123" i="10"/>
  <c r="H66" i="10"/>
  <c r="H37" i="10"/>
  <c r="H45" i="10"/>
  <c r="H175" i="10"/>
  <c r="H145" i="10"/>
  <c r="H121" i="10"/>
  <c r="H87" i="10"/>
  <c r="H57" i="10"/>
  <c r="H36" i="10"/>
  <c r="H56" i="10"/>
  <c r="H133" i="10"/>
  <c r="H75" i="10"/>
  <c r="H68" i="10"/>
  <c r="H155" i="10"/>
  <c r="H124" i="10"/>
  <c r="H97" i="10"/>
  <c r="H39" i="10"/>
  <c r="H174" i="10"/>
  <c r="H144" i="10"/>
  <c r="H113" i="10"/>
  <c r="H86" i="10"/>
  <c r="H29" i="10"/>
  <c r="H76" i="10"/>
  <c r="H99" i="10"/>
  <c r="H156" i="10"/>
  <c r="H131" i="10"/>
  <c r="H98" i="10"/>
  <c r="H167" i="10"/>
  <c r="H143" i="10"/>
  <c r="H109" i="10"/>
  <c r="H77" i="10"/>
  <c r="H55" i="10"/>
  <c r="H28" i="10"/>
  <c r="H164" i="10"/>
  <c r="H134" i="10"/>
  <c r="H108" i="10"/>
  <c r="H48" i="10"/>
  <c r="H27" i="10"/>
  <c r="K13" i="10"/>
  <c r="H67" i="10"/>
  <c r="H47" i="10"/>
  <c r="H181" i="10"/>
  <c r="H88" i="10"/>
  <c r="H46" i="10"/>
  <c r="H22" i="10"/>
  <c r="H163" i="10"/>
  <c r="G190" i="10"/>
  <c r="H31" i="10"/>
  <c r="H106" i="10"/>
  <c r="H183" i="10"/>
  <c r="H23" i="10"/>
  <c r="H104" i="10"/>
  <c r="G208" i="7"/>
  <c r="H92" i="10"/>
  <c r="G198" i="14"/>
  <c r="K196" i="14" s="1"/>
  <c r="M14" i="14"/>
  <c r="H183" i="25"/>
  <c r="K13" i="25"/>
  <c r="H164" i="25"/>
  <c r="H146" i="25"/>
  <c r="H127" i="25"/>
  <c r="H108" i="25"/>
  <c r="H97" i="25"/>
  <c r="H90" i="25"/>
  <c r="H81" i="25"/>
  <c r="H70" i="25"/>
  <c r="H61" i="25"/>
  <c r="H54" i="25"/>
  <c r="H45" i="25"/>
  <c r="H36" i="25"/>
  <c r="H27" i="25"/>
  <c r="H22" i="25"/>
  <c r="H181" i="25"/>
  <c r="H174" i="25"/>
  <c r="H156" i="25"/>
  <c r="H136" i="25"/>
  <c r="H117" i="25"/>
  <c r="H110" i="25"/>
  <c r="H99" i="25"/>
  <c r="H88" i="25"/>
  <c r="H77" i="25"/>
  <c r="H72" i="25"/>
  <c r="H63" i="25"/>
  <c r="H52" i="25"/>
  <c r="H43" i="25"/>
  <c r="H38" i="25"/>
  <c r="H29" i="25"/>
  <c r="H179" i="25"/>
  <c r="H173" i="25"/>
  <c r="H168" i="25"/>
  <c r="H161" i="25"/>
  <c r="H155" i="25"/>
  <c r="H150" i="25"/>
  <c r="H143" i="25"/>
  <c r="H135" i="25"/>
  <c r="H129" i="25"/>
  <c r="H124" i="25"/>
  <c r="H116" i="25"/>
  <c r="H105" i="25"/>
  <c r="H92" i="25"/>
  <c r="H83" i="25"/>
  <c r="H76" i="25"/>
  <c r="H67" i="25"/>
  <c r="H56" i="25"/>
  <c r="H47" i="25"/>
  <c r="H42" i="25"/>
  <c r="H33" i="25"/>
  <c r="H24" i="25"/>
  <c r="H177" i="25"/>
  <c r="H172" i="25"/>
  <c r="H167" i="25"/>
  <c r="H159" i="25"/>
  <c r="H154" i="25"/>
  <c r="H147" i="25"/>
  <c r="H139" i="25"/>
  <c r="H134" i="25"/>
  <c r="H128" i="25"/>
  <c r="H122" i="25"/>
  <c r="H115" i="25"/>
  <c r="H104" i="25"/>
  <c r="H91" i="25"/>
  <c r="H86" i="25"/>
  <c r="H75" i="25"/>
  <c r="H66" i="25"/>
  <c r="H55" i="25"/>
  <c r="H50" i="25"/>
  <c r="H41" i="25"/>
  <c r="H32" i="25"/>
  <c r="H23" i="25"/>
  <c r="H175" i="25"/>
  <c r="H162" i="25"/>
  <c r="H151" i="25"/>
  <c r="H137" i="25"/>
  <c r="H125" i="25"/>
  <c r="H113" i="25"/>
  <c r="H68" i="25"/>
  <c r="H48" i="25"/>
  <c r="H39" i="25"/>
  <c r="H160" i="25"/>
  <c r="H123" i="25"/>
  <c r="H109" i="25"/>
  <c r="H98" i="25"/>
  <c r="H87" i="25"/>
  <c r="H46" i="25"/>
  <c r="H37" i="25"/>
  <c r="H28" i="25"/>
  <c r="H171" i="25"/>
  <c r="H145" i="25"/>
  <c r="H121" i="25"/>
  <c r="H96" i="25"/>
  <c r="H74" i="25"/>
  <c r="H170" i="25"/>
  <c r="H44" i="25"/>
  <c r="H180" i="25"/>
  <c r="H169" i="25"/>
  <c r="H157" i="25"/>
  <c r="H144" i="25"/>
  <c r="H130" i="25"/>
  <c r="H118" i="25"/>
  <c r="H106" i="25"/>
  <c r="H95" i="25"/>
  <c r="H84" i="25"/>
  <c r="H73" i="25"/>
  <c r="H34" i="25"/>
  <c r="H25" i="25"/>
  <c r="H176" i="25"/>
  <c r="H138" i="25"/>
  <c r="H114" i="25"/>
  <c r="H49" i="25"/>
  <c r="H31" i="25"/>
  <c r="H107" i="25"/>
  <c r="H64" i="25"/>
  <c r="H178" i="25"/>
  <c r="H142" i="25"/>
  <c r="H82" i="25"/>
  <c r="H71" i="25"/>
  <c r="H62" i="25"/>
  <c r="H51" i="25"/>
  <c r="H163" i="25"/>
  <c r="H153" i="25"/>
  <c r="H126" i="25"/>
  <c r="H101" i="25"/>
  <c r="H60" i="25"/>
  <c r="H40" i="25"/>
  <c r="H53" i="25"/>
  <c r="H35" i="25"/>
  <c r="H152" i="25"/>
  <c r="H100" i="25"/>
  <c r="H89" i="25"/>
  <c r="H80" i="25"/>
  <c r="H69" i="25"/>
  <c r="H30" i="25"/>
  <c r="H21" i="25"/>
  <c r="H158" i="25"/>
  <c r="H133" i="25"/>
  <c r="H85" i="25"/>
  <c r="H65" i="25"/>
  <c r="H26" i="25"/>
  <c r="H131" i="25"/>
  <c r="G190" i="25"/>
  <c r="H198" i="13"/>
  <c r="G206" i="13"/>
  <c r="H194" i="13"/>
  <c r="K14" i="13"/>
  <c r="H195" i="13"/>
  <c r="H197" i="13"/>
  <c r="H196" i="13"/>
  <c r="G208" i="5"/>
  <c r="H57" i="25"/>
  <c r="G208" i="23"/>
  <c r="G208" i="22"/>
  <c r="G208" i="24"/>
  <c r="G208" i="10" l="1"/>
  <c r="G208" i="25"/>
  <c r="G208" i="11"/>
  <c r="K153" i="14"/>
  <c r="K121" i="14"/>
  <c r="K85" i="14"/>
  <c r="K66" i="14"/>
  <c r="K104" i="14"/>
  <c r="K144" i="14"/>
  <c r="K161" i="14"/>
  <c r="K117" i="14"/>
  <c r="K48" i="14"/>
  <c r="K183" i="14"/>
  <c r="K180" i="14"/>
  <c r="K99" i="14"/>
  <c r="K143" i="14"/>
  <c r="K41" i="14"/>
  <c r="K162" i="14"/>
  <c r="K159" i="14"/>
  <c r="K108" i="14"/>
  <c r="K138" i="14"/>
  <c r="I13" i="14"/>
  <c r="K73" i="14"/>
  <c r="K51" i="14"/>
  <c r="K88" i="14"/>
  <c r="K170" i="14"/>
  <c r="K45" i="14"/>
  <c r="K67" i="14"/>
  <c r="K43" i="14"/>
  <c r="K27" i="14"/>
  <c r="K30" i="14"/>
  <c r="K118" i="14"/>
  <c r="K167" i="14"/>
  <c r="K101" i="14"/>
  <c r="K125" i="14"/>
  <c r="K131" i="14"/>
  <c r="K123" i="14"/>
  <c r="K64" i="14"/>
  <c r="K177" i="14"/>
  <c r="K124" i="14"/>
  <c r="K39" i="14"/>
  <c r="K23" i="14"/>
  <c r="K179" i="14"/>
  <c r="K38" i="14"/>
  <c r="K37" i="14"/>
  <c r="K44" i="14"/>
  <c r="K84" i="14"/>
  <c r="K62" i="14"/>
  <c r="K107" i="14"/>
  <c r="K130" i="14"/>
  <c r="K164" i="14"/>
  <c r="K155" i="14"/>
  <c r="K174" i="14"/>
  <c r="K154" i="14"/>
  <c r="K129" i="14"/>
  <c r="K52" i="14"/>
  <c r="K36" i="14"/>
  <c r="K110" i="14"/>
  <c r="K49" i="14"/>
  <c r="K50" i="14"/>
  <c r="K171" i="14"/>
  <c r="K95" i="14"/>
  <c r="K25" i="14"/>
  <c r="K74" i="14"/>
  <c r="K82" i="14"/>
  <c r="K157" i="14"/>
  <c r="K109" i="14"/>
  <c r="K152" i="14"/>
  <c r="K127" i="14"/>
  <c r="K97" i="14"/>
  <c r="K68" i="14"/>
  <c r="K163" i="14"/>
  <c r="K53" i="14"/>
  <c r="K100" i="14"/>
  <c r="G190" i="14"/>
  <c r="G192" i="14" s="1"/>
  <c r="K72" i="14"/>
  <c r="K114" i="14"/>
  <c r="K181" i="14"/>
  <c r="K134" i="14"/>
  <c r="K137" i="14"/>
  <c r="K46" i="14"/>
  <c r="K77" i="14"/>
  <c r="K35" i="14"/>
  <c r="K115" i="14"/>
  <c r="K156" i="14"/>
  <c r="K29" i="14"/>
  <c r="K54" i="14"/>
  <c r="K145" i="14"/>
  <c r="K83" i="14"/>
  <c r="K60" i="14"/>
  <c r="K132" i="14"/>
  <c r="K150" i="14"/>
  <c r="K90" i="14"/>
  <c r="K65" i="14"/>
  <c r="K116" i="14"/>
  <c r="K47" i="14"/>
  <c r="K28" i="14"/>
  <c r="K176" i="14"/>
  <c r="K80" i="14"/>
  <c r="K160" i="14"/>
  <c r="K136" i="14"/>
  <c r="K175" i="14"/>
  <c r="K63" i="14"/>
  <c r="K173" i="14"/>
  <c r="K24" i="14"/>
  <c r="K168" i="14"/>
  <c r="K172" i="14"/>
  <c r="K92" i="14"/>
  <c r="K76" i="14"/>
  <c r="K87" i="14"/>
  <c r="K122" i="14"/>
  <c r="K26" i="14"/>
  <c r="K135" i="14"/>
  <c r="K178" i="14"/>
  <c r="K40" i="14"/>
  <c r="K142" i="14"/>
  <c r="K75" i="14"/>
  <c r="K126" i="14"/>
  <c r="K139" i="14"/>
  <c r="K86" i="14"/>
  <c r="K113" i="14"/>
  <c r="K70" i="14"/>
  <c r="K56" i="14"/>
  <c r="K106" i="14"/>
  <c r="K147" i="14"/>
  <c r="K151" i="14"/>
  <c r="K71" i="14"/>
  <c r="K33" i="14"/>
  <c r="K69" i="14"/>
  <c r="K146" i="14"/>
  <c r="K21" i="14"/>
  <c r="K96" i="14"/>
  <c r="K81" i="14"/>
  <c r="K89" i="14"/>
  <c r="K98" i="14"/>
  <c r="K91" i="14"/>
  <c r="K105" i="14"/>
  <c r="K169" i="14"/>
  <c r="K128" i="14"/>
  <c r="K55" i="14"/>
  <c r="K42" i="14"/>
  <c r="K34" i="14"/>
  <c r="K32" i="14"/>
  <c r="K22" i="14"/>
  <c r="K61" i="14"/>
  <c r="K133" i="14"/>
  <c r="K158" i="14"/>
  <c r="K31" i="14"/>
  <c r="G208" i="13"/>
  <c r="M32" i="14"/>
  <c r="M41" i="14"/>
  <c r="M65" i="14"/>
  <c r="M89" i="14"/>
  <c r="M123" i="14"/>
  <c r="M162" i="14"/>
  <c r="M43" i="14"/>
  <c r="K194" i="14"/>
  <c r="M23" i="14"/>
  <c r="M33" i="14"/>
  <c r="M53" i="14"/>
  <c r="M66" i="14"/>
  <c r="M155" i="14"/>
  <c r="M172" i="14"/>
  <c r="M63" i="14"/>
  <c r="M54" i="14"/>
  <c r="M68" i="14"/>
  <c r="M25" i="14"/>
  <c r="M69" i="14"/>
  <c r="M157" i="14"/>
  <c r="K195" i="14"/>
  <c r="M26" i="14"/>
  <c r="M36" i="14"/>
  <c r="M46" i="14"/>
  <c r="M71" i="14"/>
  <c r="M83" i="14"/>
  <c r="M107" i="14"/>
  <c r="M115" i="14"/>
  <c r="M126" i="14"/>
  <c r="M136" i="14"/>
  <c r="M146" i="14"/>
  <c r="M158" i="14"/>
  <c r="M168" i="14"/>
  <c r="M174" i="14"/>
  <c r="M129" i="14"/>
  <c r="M27" i="14"/>
  <c r="M38" i="14"/>
  <c r="M73" i="14"/>
  <c r="M127" i="14"/>
  <c r="M137" i="14"/>
  <c r="M159" i="14"/>
  <c r="M169" i="14"/>
  <c r="M175" i="14"/>
  <c r="M48" i="14"/>
  <c r="M74" i="14"/>
  <c r="M97" i="14"/>
  <c r="M117" i="14"/>
  <c r="M138" i="14"/>
  <c r="M160" i="14"/>
  <c r="M176" i="14"/>
  <c r="K197" i="14"/>
  <c r="M34" i="14"/>
  <c r="M134" i="14"/>
  <c r="M156" i="14"/>
  <c r="M67" i="14"/>
  <c r="M55" i="14"/>
  <c r="M125" i="14"/>
  <c r="M173" i="14"/>
  <c r="M47" i="14"/>
  <c r="M84" i="14"/>
  <c r="M116" i="14"/>
  <c r="M153" i="14"/>
  <c r="M28" i="14"/>
  <c r="M39" i="14"/>
  <c r="M85" i="14"/>
  <c r="M108" i="14"/>
  <c r="M128" i="14"/>
  <c r="M152" i="14"/>
  <c r="M30" i="14"/>
  <c r="M90" i="14"/>
  <c r="M180" i="14"/>
  <c r="M35" i="14"/>
  <c r="M91" i="14"/>
  <c r="M87" i="14"/>
  <c r="M29" i="14"/>
  <c r="M40" i="14"/>
  <c r="M49" i="14"/>
  <c r="M62" i="14"/>
  <c r="M75" i="14"/>
  <c r="M88" i="14"/>
  <c r="M98" i="14"/>
  <c r="M130" i="14"/>
  <c r="M161" i="14"/>
  <c r="M170" i="14"/>
  <c r="M177" i="14"/>
  <c r="M37" i="14"/>
  <c r="M51" i="14"/>
  <c r="M76" i="14"/>
  <c r="M99" i="14"/>
  <c r="M109" i="14"/>
  <c r="M131" i="14"/>
  <c r="M144" i="14"/>
  <c r="M171" i="14"/>
  <c r="M178" i="14"/>
  <c r="M31" i="14"/>
  <c r="M42" i="14"/>
  <c r="M82" i="14"/>
  <c r="M100" i="14"/>
  <c r="M133" i="14"/>
  <c r="M145" i="14"/>
  <c r="M163" i="14"/>
  <c r="M179" i="14"/>
  <c r="M52" i="14"/>
  <c r="M44" i="14"/>
  <c r="M167" i="14"/>
  <c r="M45" i="14"/>
  <c r="M106" i="14"/>
  <c r="M135" i="14"/>
  <c r="M122" i="14"/>
  <c r="M64" i="14"/>
  <c r="M113" i="14"/>
  <c r="M60" i="14"/>
  <c r="M183" i="14"/>
  <c r="M96" i="14"/>
  <c r="M24" i="14"/>
  <c r="M77" i="14"/>
  <c r="M56" i="14"/>
  <c r="M118" i="14"/>
  <c r="M132" i="14"/>
  <c r="M104" i="14"/>
  <c r="I14" i="14"/>
  <c r="M114" i="14"/>
  <c r="M150" i="14"/>
  <c r="M110" i="14"/>
  <c r="M72" i="14"/>
  <c r="M81" i="14"/>
  <c r="M164" i="14"/>
  <c r="M61" i="14"/>
  <c r="M50" i="14"/>
  <c r="M139" i="14"/>
  <c r="M22" i="14"/>
  <c r="M86" i="14"/>
  <c r="M57" i="14"/>
  <c r="M181" i="14"/>
  <c r="M95" i="14"/>
  <c r="M143" i="14"/>
  <c r="M142" i="14"/>
  <c r="M101" i="14"/>
  <c r="K198" i="14"/>
  <c r="M105" i="14"/>
  <c r="M21" i="14"/>
  <c r="M124" i="14"/>
  <c r="M17" i="14"/>
  <c r="M147" i="14"/>
  <c r="M80" i="14"/>
  <c r="M70" i="14"/>
  <c r="M121" i="14"/>
  <c r="M92" i="14"/>
  <c r="M154" i="14"/>
  <c r="M151" i="14"/>
  <c r="G191" i="14" l="1"/>
  <c r="M190" i="14"/>
  <c r="K15" i="27" l="1"/>
  <c r="G201" i="14"/>
  <c r="G205" i="14" s="1"/>
  <c r="G207" i="14" s="1"/>
  <c r="F201" i="14"/>
  <c r="G206" i="27"/>
  <c r="G207" i="27"/>
  <c r="K16" i="27"/>
  <c r="G206" i="14" l="1"/>
  <c r="G208" i="14" s="1"/>
  <c r="I16" i="14"/>
  <c r="I15" i="14"/>
  <c r="G208" i="27"/>
</calcChain>
</file>

<file path=xl/sharedStrings.xml><?xml version="1.0" encoding="utf-8"?>
<sst xmlns="http://schemas.openxmlformats.org/spreadsheetml/2006/main" count="5224" uniqueCount="417">
  <si>
    <t>PERIOD BEGINNING ------------&gt;</t>
  </si>
  <si>
    <t>PERIOD ENDING -----------------&gt;</t>
  </si>
  <si>
    <t>1</t>
  </si>
  <si>
    <t>2</t>
  </si>
  <si>
    <t>3</t>
  </si>
  <si>
    <t>4</t>
  </si>
  <si>
    <t>5</t>
  </si>
  <si>
    <t>6</t>
  </si>
  <si>
    <t>7</t>
  </si>
  <si>
    <t>8</t>
  </si>
  <si>
    <t>FCP AS FILED</t>
  </si>
  <si>
    <t>FCP ADJ'S</t>
  </si>
  <si>
    <t>ADJ FCP</t>
  </si>
  <si>
    <t>AUDIT ADJ'S</t>
  </si>
  <si>
    <t>AUDITED FCP</t>
  </si>
  <si>
    <t>% TO</t>
  </si>
  <si>
    <t>(COL 1 + 2)</t>
  </si>
  <si>
    <t>(COL 3 + 4)</t>
  </si>
  <si>
    <t>TOTAL</t>
  </si>
  <si>
    <t>GENERAL ADMINISTRATIVE</t>
  </si>
  <si>
    <t xml:space="preserve">Administrator Salary </t>
  </si>
  <si>
    <t>Asst. Admin. Salary</t>
  </si>
  <si>
    <t>Office Salaries and Wages</t>
  </si>
  <si>
    <t>Payroll Taxes &amp; Emp Benefits</t>
  </si>
  <si>
    <t>Management Services</t>
  </si>
  <si>
    <t>Advertising</t>
  </si>
  <si>
    <t>Telephone</t>
  </si>
  <si>
    <t>Dues, Subs, &amp; Licenses</t>
  </si>
  <si>
    <t>Off Supplies,Printing &amp; Postage</t>
  </si>
  <si>
    <t>Legal and Accounting</t>
  </si>
  <si>
    <t>Travel, Seminars &amp; Adm Trg</t>
  </si>
  <si>
    <t>Data Processing</t>
  </si>
  <si>
    <t>Amortization-Organization</t>
  </si>
  <si>
    <t>Patient Day Assessment</t>
  </si>
  <si>
    <t>Interest - Operating Loans</t>
  </si>
  <si>
    <t>Income Taxes</t>
  </si>
  <si>
    <t>Bad Debts</t>
  </si>
  <si>
    <t>Contributions</t>
  </si>
  <si>
    <t>PROPERTY AND RELATED EXPENSES</t>
  </si>
  <si>
    <t>PLANT OPERATION &amp; MAINTENANCE</t>
  </si>
  <si>
    <t>Salaries and Wages</t>
  </si>
  <si>
    <t>Payroll Tax &amp; Emp Benefit</t>
  </si>
  <si>
    <t>Equipment Rental-Short Term</t>
  </si>
  <si>
    <t>Supplies</t>
  </si>
  <si>
    <t>Purchased Services</t>
  </si>
  <si>
    <t>Repair &amp; Mnt.- Bldg &amp; Grounds</t>
  </si>
  <si>
    <t>Repair &amp; Mnt.- Equipment</t>
  </si>
  <si>
    <t>Repair &amp; Mnt.- Trans Equip</t>
  </si>
  <si>
    <t>Utilities</t>
  </si>
  <si>
    <t>TOTAL PLANT OPER &amp; MAINT</t>
  </si>
  <si>
    <t>DIETARY</t>
  </si>
  <si>
    <t>Food</t>
  </si>
  <si>
    <t>Food Supplies</t>
  </si>
  <si>
    <t>Purchased Service/Consultant</t>
  </si>
  <si>
    <t>TOTAL DIETARY</t>
  </si>
  <si>
    <t>LAUNDRY AND LINEN</t>
  </si>
  <si>
    <t>Linen and Bedding</t>
  </si>
  <si>
    <t>Purchased Service/Consultants</t>
  </si>
  <si>
    <t>TOTAL LAUNDRY &amp; LINEN</t>
  </si>
  <si>
    <t>HOUSEKEEPING</t>
  </si>
  <si>
    <t>TOTAL HOUSEKEEPING</t>
  </si>
  <si>
    <t>NURSING</t>
  </si>
  <si>
    <t>01</t>
  </si>
  <si>
    <t>Nurs Adm Sal - Med Recd, In Serv</t>
  </si>
  <si>
    <t>02</t>
  </si>
  <si>
    <t>Nurs Adm Payroll Tax &amp; Benefits</t>
  </si>
  <si>
    <t>03</t>
  </si>
  <si>
    <t>Nursing Direct Care Sal &amp; Wages</t>
  </si>
  <si>
    <t>04</t>
  </si>
  <si>
    <t>Medical Supplies</t>
  </si>
  <si>
    <t>OSHA/CDC Required Expense</t>
  </si>
  <si>
    <t>TOTAL NURSING</t>
  </si>
  <si>
    <t>RECREATIONAL ACTIVITIES &amp; SPECIAL SERVICES</t>
  </si>
  <si>
    <t>Salaries &amp; Wages</t>
  </si>
  <si>
    <t>Other (Attach Schedule)</t>
  </si>
  <si>
    <t>ACTIVE TREATMENT</t>
  </si>
  <si>
    <t>Payroll Taxes and Emp Benefits</t>
  </si>
  <si>
    <t>Purchased Services/Consultants</t>
  </si>
  <si>
    <t>Speech/Audio Therapist</t>
  </si>
  <si>
    <t>Occupational Therapist</t>
  </si>
  <si>
    <t>Recreational Therapist</t>
  </si>
  <si>
    <t>Physical Therapist</t>
  </si>
  <si>
    <t>Social Services Worker</t>
  </si>
  <si>
    <t>Day Treatment In House</t>
  </si>
  <si>
    <t>Adaptive Equip-Repairs &amp; Maint</t>
  </si>
  <si>
    <t>Programing</t>
  </si>
  <si>
    <t>TOTAL ACTIVE TREATMENT</t>
  </si>
  <si>
    <t>PRIVATE DAYS</t>
  </si>
  <si>
    <t>RESPITE/OTHER DAYS</t>
  </si>
  <si>
    <t>TOTAL PATIENT DAYS</t>
  </si>
  <si>
    <t>CALENDAR DAYS IN PERIOD</t>
  </si>
  <si>
    <t xml:space="preserve">TOTAL REVENUE </t>
  </si>
  <si>
    <t>030-00</t>
  </si>
  <si>
    <t xml:space="preserve">     310</t>
  </si>
  <si>
    <t xml:space="preserve">     320</t>
  </si>
  <si>
    <t xml:space="preserve">     330</t>
  </si>
  <si>
    <t xml:space="preserve">     340</t>
  </si>
  <si>
    <t xml:space="preserve">     350</t>
  </si>
  <si>
    <t>040-00</t>
  </si>
  <si>
    <t xml:space="preserve">     380</t>
  </si>
  <si>
    <t xml:space="preserve">     390</t>
  </si>
  <si>
    <t>050-00</t>
  </si>
  <si>
    <t xml:space="preserve">     420</t>
  </si>
  <si>
    <t>060-00</t>
  </si>
  <si>
    <t>070-00</t>
  </si>
  <si>
    <t>080-00</t>
  </si>
  <si>
    <t xml:space="preserve">     490</t>
  </si>
  <si>
    <t>Non Medical Supplies (Charts &amp; Forms)</t>
  </si>
  <si>
    <t>Oxygen Equipment &amp; Rental</t>
  </si>
  <si>
    <t>010-00</t>
  </si>
  <si>
    <t xml:space="preserve">     010</t>
  </si>
  <si>
    <t xml:space="preserve">     011</t>
  </si>
  <si>
    <t xml:space="preserve">     012</t>
  </si>
  <si>
    <t xml:space="preserve">     040</t>
  </si>
  <si>
    <t xml:space="preserve">     060</t>
  </si>
  <si>
    <t xml:space="preserve">     070</t>
  </si>
  <si>
    <t xml:space="preserve">     080</t>
  </si>
  <si>
    <t xml:space="preserve">     090</t>
  </si>
  <si>
    <t xml:space="preserve">     100</t>
  </si>
  <si>
    <t xml:space="preserve">     110</t>
  </si>
  <si>
    <t xml:space="preserve">     120</t>
  </si>
  <si>
    <t xml:space="preserve">     140</t>
  </si>
  <si>
    <t xml:space="preserve">     150</t>
  </si>
  <si>
    <t xml:space="preserve">     160</t>
  </si>
  <si>
    <t xml:space="preserve">     170</t>
  </si>
  <si>
    <t xml:space="preserve">     180</t>
  </si>
  <si>
    <t xml:space="preserve">     190</t>
  </si>
  <si>
    <t xml:space="preserve">     200</t>
  </si>
  <si>
    <t xml:space="preserve">     210</t>
  </si>
  <si>
    <t>020-00</t>
  </si>
  <si>
    <t xml:space="preserve">     230</t>
  </si>
  <si>
    <t xml:space="preserve">     240</t>
  </si>
  <si>
    <t xml:space="preserve">     250</t>
  </si>
  <si>
    <t xml:space="preserve">     260</t>
  </si>
  <si>
    <t xml:space="preserve">     270</t>
  </si>
  <si>
    <t xml:space="preserve">     013</t>
  </si>
  <si>
    <t xml:space="preserve">     041</t>
  </si>
  <si>
    <t>090-00</t>
  </si>
  <si>
    <t xml:space="preserve">     313</t>
  </si>
  <si>
    <t xml:space="preserve">     314</t>
  </si>
  <si>
    <t xml:space="preserve">     315</t>
  </si>
  <si>
    <t xml:space="preserve">     318</t>
  </si>
  <si>
    <t xml:space="preserve">     319</t>
  </si>
  <si>
    <t xml:space="preserve">     391</t>
  </si>
  <si>
    <t xml:space="preserve">     392</t>
  </si>
  <si>
    <t>05</t>
  </si>
  <si>
    <t>TOTAL EXPENSES PER G/L</t>
  </si>
  <si>
    <t>Workers Compensation</t>
  </si>
  <si>
    <t>Professional/General Liability Insurance</t>
  </si>
  <si>
    <t>050</t>
  </si>
  <si>
    <t>Purchased Nursing Services</t>
  </si>
  <si>
    <t>Evaluation</t>
  </si>
  <si>
    <t>Instructor</t>
  </si>
  <si>
    <t>Testing</t>
  </si>
  <si>
    <t>Material</t>
  </si>
  <si>
    <t>Miscellaneous</t>
  </si>
  <si>
    <t>REVENUE (INCL TPL) (SCH B)</t>
  </si>
  <si>
    <t>EXPENSES (SCH C)</t>
  </si>
  <si>
    <t>COST CAT &amp; ACCT</t>
  </si>
  <si>
    <t>CENSUS (SCH D)</t>
  </si>
  <si>
    <t>OCCUPANCY (SCH D)</t>
  </si>
  <si>
    <t>REV CAT</t>
  </si>
  <si>
    <t>010-090</t>
  </si>
  <si>
    <t>Director Fees</t>
  </si>
  <si>
    <t>051</t>
  </si>
  <si>
    <t>Home Office Charges (attach schedule)</t>
  </si>
  <si>
    <t>Utilization Review</t>
  </si>
  <si>
    <t>Civil Money Penalties (Medicare and Medicaid)</t>
  </si>
  <si>
    <t>Other Taxes (attach schedule)</t>
  </si>
  <si>
    <t>Transportation Salaries and Wages</t>
  </si>
  <si>
    <t>Transportation Payroll Taxes &amp; Emp Benefits</t>
  </si>
  <si>
    <t>Gifts</t>
  </si>
  <si>
    <t>Bank/Service Charges</t>
  </si>
  <si>
    <t>Public Relations</t>
  </si>
  <si>
    <t>Recruiting Expense</t>
  </si>
  <si>
    <t>TV/Cable/Satellite Expense</t>
  </si>
  <si>
    <t>Beauty &amp; Barber Expense</t>
  </si>
  <si>
    <t>Gain/loss on asset disposition</t>
  </si>
  <si>
    <t>Other</t>
  </si>
  <si>
    <t>Day Treatment Outside Service</t>
  </si>
  <si>
    <t>FCP less G/L must = 0</t>
  </si>
  <si>
    <t>PROFIT/LOSS TO REVENUE</t>
  </si>
  <si>
    <t>TOTAL LICENSED BEDS</t>
  </si>
  <si>
    <t>PROFIT/LOSS TO EXPENSES</t>
  </si>
  <si>
    <t>Name of ICF-MR Facility</t>
  </si>
  <si>
    <t>PERIOD BEGINNING --------------&gt;</t>
  </si>
  <si>
    <t>PERIOD ENDING  ------------------&gt;</t>
  </si>
  <si>
    <t>AUDIT</t>
  </si>
  <si>
    <t>Hours Worked</t>
  </si>
  <si>
    <t>ADJ'S</t>
  </si>
  <si>
    <t>REVENUE (INCL TPL)  (SCH B)</t>
  </si>
  <si>
    <t>NET MEDICAID REVENUE - UTAH</t>
  </si>
  <si>
    <t>NET MEDICAID - NON UTAH</t>
  </si>
  <si>
    <t>NET PRIVATE  REVENUE</t>
  </si>
  <si>
    <t>NET RESPITE/OTHER  REVENUE</t>
  </si>
  <si>
    <t>NET MISC INCOME</t>
  </si>
  <si>
    <t>n/a</t>
  </si>
  <si>
    <t>010-000</t>
  </si>
  <si>
    <t>010</t>
  </si>
  <si>
    <t>011</t>
  </si>
  <si>
    <t>Asst Administrator Salary</t>
  </si>
  <si>
    <t>012</t>
  </si>
  <si>
    <t>040</t>
  </si>
  <si>
    <t>060</t>
  </si>
  <si>
    <t>070</t>
  </si>
  <si>
    <t>080</t>
  </si>
  <si>
    <t>090</t>
  </si>
  <si>
    <t>100</t>
  </si>
  <si>
    <t>Dues, Subscriptions &amp; Licenses</t>
  </si>
  <si>
    <t>110</t>
  </si>
  <si>
    <t>Office Supplies, Printing &amp; Postage</t>
  </si>
  <si>
    <t>120</t>
  </si>
  <si>
    <t>Travel , Seminars, &amp; Admin Training</t>
  </si>
  <si>
    <t>Interest-Operating Loans</t>
  </si>
  <si>
    <t>Worker's compensation</t>
  </si>
  <si>
    <t>Other Penalties/Fines</t>
  </si>
  <si>
    <t>Transportation Salaries &amp; Wages</t>
  </si>
  <si>
    <t>TOTAL GENERAL ADMINISTRATIVE</t>
  </si>
  <si>
    <t>020-000</t>
  </si>
  <si>
    <t>TOTAL PROPERTY &amp; RELATED</t>
  </si>
  <si>
    <t>030-000</t>
  </si>
  <si>
    <t>Repair &amp; Mnt.- Trans Equipment</t>
  </si>
  <si>
    <t>040-000</t>
  </si>
  <si>
    <t>050-000</t>
  </si>
  <si>
    <t>060-000</t>
  </si>
  <si>
    <t>Payroll Taxes &amp; Benefits</t>
  </si>
  <si>
    <t>070-000</t>
  </si>
  <si>
    <t>Nurse Admin Sal-Med Rec, In Ser</t>
  </si>
  <si>
    <t>013</t>
  </si>
  <si>
    <t>Nurse Admin Payroll Tax and Benefits</t>
  </si>
  <si>
    <t>Nurse Dir Care Salaries &amp; Wages</t>
  </si>
  <si>
    <t>041</t>
  </si>
  <si>
    <t>Nurse Dir Care Payroll Tax &amp; Benefits</t>
  </si>
  <si>
    <t>Oxygen Equipment and Rental</t>
  </si>
  <si>
    <t>Nurse Aide Training Costs</t>
  </si>
  <si>
    <t>Evaluation Costs</t>
  </si>
  <si>
    <t>Instructor Costs</t>
  </si>
  <si>
    <t>Testing Costs</t>
  </si>
  <si>
    <t>Material Costs</t>
  </si>
  <si>
    <t>Misc. Costs</t>
  </si>
  <si>
    <t>080-000</t>
  </si>
  <si>
    <t>310</t>
  </si>
  <si>
    <t>490</t>
  </si>
  <si>
    <t>TOTAL REC ACT &amp; SOCIAL SERVICES</t>
  </si>
  <si>
    <t>090-000</t>
  </si>
  <si>
    <t>Programming</t>
  </si>
  <si>
    <t>TOTAL REPORTED EXPENSES PER FCP</t>
  </si>
  <si>
    <t>PROFIT / (LOSS) (REV - EXP)</t>
  </si>
  <si>
    <t>MEDICAID DAYS - UTAH</t>
  </si>
  <si>
    <t>MEDICAID DAYS - NON UTAH</t>
  </si>
  <si>
    <t xml:space="preserve">TOTAL LICENSED BEDS </t>
  </si>
  <si>
    <t>AUDITED REVENUE AS</t>
  </si>
  <si>
    <t xml:space="preserve"> % OF TOTAL REVENUE</t>
  </si>
  <si>
    <t>INDUSTRY AMOUNT</t>
  </si>
  <si>
    <t>AUDITED EXPENSE AS</t>
  </si>
  <si>
    <t>Industry Gain / (Loss) Per Day</t>
  </si>
  <si>
    <t>MEDICAID: UTAH DAYS</t>
  </si>
  <si>
    <t>MEDICAID: NON-UTAH DAYS</t>
  </si>
  <si>
    <t>Recreational Supplies</t>
  </si>
  <si>
    <t>Total Hours Worked</t>
  </si>
  <si>
    <t>Total Hours Paid</t>
  </si>
  <si>
    <t>Building Rent</t>
  </si>
  <si>
    <t>Building Depreciation</t>
  </si>
  <si>
    <t>Building Interest Expense</t>
  </si>
  <si>
    <t>"Real Property" Property Tax</t>
  </si>
  <si>
    <t>"Real Property" Property Insurance</t>
  </si>
  <si>
    <t>Vehicle Depreciation</t>
  </si>
  <si>
    <t>Vehicle Interest Expense</t>
  </si>
  <si>
    <t>Vehicle Insurance</t>
  </si>
  <si>
    <t>Vehicle Property Tax</t>
  </si>
  <si>
    <t>Equipment Leases (Operating Leases Only)</t>
  </si>
  <si>
    <t>Equipment Depreciation</t>
  </si>
  <si>
    <t>Equipment Interest Expense</t>
  </si>
  <si>
    <t>Payroll Taxes &amp; Emp Benefit</t>
  </si>
  <si>
    <t>Furniture &amp; Equipment less than Capitalization $ Threshold</t>
  </si>
  <si>
    <t>Nursing Direct Care Payroll Tax &amp; Benefits</t>
  </si>
  <si>
    <t>100-000</t>
  </si>
  <si>
    <t>ANCILLARIES NOT IN MEDICAID DAILY RATE</t>
  </si>
  <si>
    <t>Physician &amp; Psychiatrist - Staff Salaries</t>
  </si>
  <si>
    <t>020</t>
  </si>
  <si>
    <t>030</t>
  </si>
  <si>
    <t>Physician &amp; Psychiatrist-Supplies/Other</t>
  </si>
  <si>
    <t>Purchased Physician &amp; Psychiatrist (non-emp)</t>
  </si>
  <si>
    <t>140</t>
  </si>
  <si>
    <t>Laboratory &amp; Radiology Service</t>
  </si>
  <si>
    <t>350</t>
  </si>
  <si>
    <t>Other Direct Care (i.e. psychologists, podiatrists, and optometrists)</t>
  </si>
  <si>
    <t>360</t>
  </si>
  <si>
    <t>Dental Care (excludes annual exam)</t>
  </si>
  <si>
    <t>370</t>
  </si>
  <si>
    <t>Emergency Ambulance</t>
  </si>
  <si>
    <t>380</t>
  </si>
  <si>
    <t>Eye Glassess, Dentures, Hearing Aids</t>
  </si>
  <si>
    <t>390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</si>
  <si>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</si>
  <si>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</si>
  <si>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</si>
  <si>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</si>
  <si>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</si>
  <si>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</si>
  <si>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</si>
  <si>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Miscellaneous (Attach Detail Schedule if greater than $100)</t>
  </si>
  <si>
    <t>TOTAL ANCILLARIES NOT IN MEDICAID RATE</t>
  </si>
  <si>
    <t>TOTAL RECREATIONAL ACTIVITIES &amp; SPECIAL SERVICES</t>
  </si>
  <si>
    <t>TOTAL PLANT OPERATION &amp; MAINTENANCE</t>
  </si>
  <si>
    <t>Q1</t>
  </si>
  <si>
    <t>Q2</t>
  </si>
  <si>
    <t>Q3</t>
  </si>
  <si>
    <t>Q4</t>
  </si>
  <si>
    <t>Hours Paid</t>
  </si>
  <si>
    <t>MEDICAID CERTIFIED BEDS</t>
  </si>
  <si>
    <t>Dental Care - Annual Exam</t>
  </si>
  <si>
    <t>Physician &amp; Psychiatrist Payroll Tax and Benefit</t>
  </si>
  <si>
    <t>% OF TOTAL EXPENSE</t>
  </si>
  <si>
    <t>TOTAL REVENUE</t>
  </si>
  <si>
    <t>PROFIT / (LOSS)  (REV - EXP)</t>
  </si>
  <si>
    <t>"RealProperty" Property Tax*</t>
  </si>
  <si>
    <t>"Real Property" Property Insurance*</t>
  </si>
  <si>
    <t>Vechicle Insurance</t>
  </si>
  <si>
    <t>TOTAL PATIENT DAYS AVAILABLE (Total Licensed Beds x Calendar Days in Period)</t>
  </si>
  <si>
    <t>TOTAL OCCUPANCY (Total Patient Days ÷Total Patient Days Available)</t>
  </si>
  <si>
    <r>
      <t>MEDICAID OCCUPANCY (Medicaid Days-Utah 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Patient Days Available)</t>
    </r>
  </si>
  <si>
    <r>
      <t>MEDICAID OCCUPANCY AS A % OF TOTAL OCCUPANCY (Medicaid Occupancy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Occupancy)</t>
    </r>
  </si>
  <si>
    <t>HOURS WORKED</t>
  </si>
  <si>
    <t>HOURS PAID</t>
  </si>
  <si>
    <t>440a</t>
  </si>
  <si>
    <t>440b</t>
  </si>
  <si>
    <t>440c</t>
  </si>
  <si>
    <t>440d</t>
  </si>
  <si>
    <r>
      <t xml:space="preserve">TOTAL PATIENT DAYS AVAILABLE </t>
    </r>
    <r>
      <rPr>
        <b/>
        <sz val="10"/>
        <color indexed="8"/>
        <rFont val="Times New Roman"/>
        <family val="1"/>
      </rPr>
      <t>(Total Licensed Beds*Calendar Days in Period)</t>
    </r>
  </si>
  <si>
    <r>
      <t xml:space="preserve">MEDICAID OCCUPANCY AS A % OF TOTAL OCCUPANCY </t>
    </r>
    <r>
      <rPr>
        <b/>
        <sz val="10"/>
        <color indexed="8"/>
        <rFont val="Times New Roman"/>
        <family val="1"/>
      </rPr>
      <t>(Medicaid Occupancy/Total Occupancy)</t>
    </r>
  </si>
  <si>
    <t>Active Treatment Supplies</t>
  </si>
  <si>
    <t>Personal Property Tax</t>
  </si>
  <si>
    <t>ICF-MR - SUMMARY</t>
  </si>
  <si>
    <t>% OF</t>
  </si>
  <si>
    <t>REVEVENUE  CATEGORY</t>
  </si>
  <si>
    <t>COST CATEGORY &amp; ACCOUNT</t>
  </si>
  <si>
    <t>272</t>
  </si>
  <si>
    <t>Wheelchair Depreciation</t>
  </si>
  <si>
    <t>274</t>
  </si>
  <si>
    <t>Adaptive Equipment Depreciation</t>
  </si>
  <si>
    <t>Physician &amp; Psychiatrist Payroll Tax &amp; Benefit</t>
  </si>
  <si>
    <t>OTHER DAYS</t>
  </si>
  <si>
    <r>
      <t xml:space="preserve">TOTAL OCCUPANCY </t>
    </r>
    <r>
      <rPr>
        <b/>
        <sz val="10"/>
        <color indexed="8"/>
        <rFont val="Times New Roman"/>
        <family val="1"/>
      </rPr>
      <t>(Total Patient Days/Total Patient Days Available Before Bed Banking)</t>
    </r>
  </si>
  <si>
    <r>
      <t xml:space="preserve">MEDICAID OCCUPANCY </t>
    </r>
    <r>
      <rPr>
        <b/>
        <sz val="10"/>
        <color indexed="8"/>
        <rFont val="Times New Roman"/>
        <family val="1"/>
      </rPr>
      <t>(Medicaid Days-Utah /Total Patient Days Available Before Bed Banking)</t>
    </r>
  </si>
  <si>
    <t>Private Revenue Per Day</t>
  </si>
  <si>
    <t>Rev</t>
  </si>
  <si>
    <t>Exp</t>
  </si>
  <si>
    <t>Days</t>
  </si>
  <si>
    <t>Beds</t>
  </si>
  <si>
    <t>Total Days</t>
  </si>
  <si>
    <t>440e</t>
  </si>
  <si>
    <t xml:space="preserve"> PER DAY (COL 5 ÷ AUDITED DAYS)</t>
  </si>
  <si>
    <t>AUDITED DAYS AS % OF TOTAL DAYS</t>
  </si>
  <si>
    <t>MEDALLION MANOR, INC.</t>
  </si>
  <si>
    <t>MEDALLION SUPPORTED LIVING - LEHI</t>
  </si>
  <si>
    <t>MEDALLION SUPPORTED LIVING - PAYSON</t>
  </si>
  <si>
    <t>Mesa Vista Inc</t>
  </si>
  <si>
    <t>West Jordan Care Center</t>
  </si>
  <si>
    <t>TM Wide Horizons Residential Care Facility, LLC</t>
  </si>
  <si>
    <r>
      <rPr>
        <b/>
        <sz val="10"/>
        <rFont val="NewCenturySchlbk"/>
      </rPr>
      <t xml:space="preserve">(1)                        </t>
    </r>
    <r>
      <rPr>
        <sz val="10"/>
        <rFont val="NewCenturySchlbk"/>
        <family val="1"/>
      </rPr>
      <t>04</t>
    </r>
  </si>
  <si>
    <r>
      <rPr>
        <b/>
        <sz val="10"/>
        <rFont val="NewCenturySchlbk"/>
      </rPr>
      <t>(1)</t>
    </r>
    <r>
      <rPr>
        <sz val="10"/>
        <rFont val="NewCenturySchlbk"/>
        <family val="1"/>
      </rPr>
      <t xml:space="preserve">                                05</t>
    </r>
  </si>
  <si>
    <t>Hillcrest Care Center</t>
  </si>
  <si>
    <t>Medallion Suppported Living-Springville</t>
  </si>
  <si>
    <t>ADJUSTMENT NOTES</t>
  </si>
  <si>
    <t>TOPHAM TINY TOTS, INC</t>
  </si>
  <si>
    <t>1) ADJUST BLDG. RENT 020-230 to remove RP Cost and put in underlying costs.</t>
  </si>
  <si>
    <t>DM 3/11/15</t>
  </si>
  <si>
    <t>DESK REVIEW ADJ'S</t>
  </si>
  <si>
    <t>RELATED PARTY COSTS</t>
  </si>
  <si>
    <t>remove RP rent</t>
  </si>
  <si>
    <t>add RP depr</t>
  </si>
  <si>
    <t>add RP Int Exp</t>
  </si>
  <si>
    <t>RELATED PARTY RENT</t>
  </si>
  <si>
    <t>add tax prep cost, Moyes Properties</t>
  </si>
  <si>
    <t>Schedules revised 7/10/16</t>
  </si>
  <si>
    <t>COL 4 HAS DATA FROM</t>
  </si>
  <si>
    <t>RHA HLTH SVCS (NEW)</t>
  </si>
  <si>
    <t xml:space="preserve">COL 3, FCP for </t>
  </si>
  <si>
    <t>FY17 ICF-MR INDUSTRY SUMMARY</t>
  </si>
  <si>
    <t>SYCRACUSE SUPPORTED LIVING (was Supported Independence to start)</t>
  </si>
  <si>
    <t>Bungalow Care Center, RHA Hlth Svcs &amp; DDMS</t>
  </si>
  <si>
    <t>Eastside Care Center RHA Hlth Svcs  &amp; DDMS</t>
  </si>
  <si>
    <t>Hidden Hollow Care Center, RHA Hlth Svcs &amp; DDMS</t>
  </si>
  <si>
    <t>Lindon Care Center, RHA Hlth Svcs &amp; DDMS</t>
  </si>
  <si>
    <r>
      <t xml:space="preserve">Was 16 as filed; corrected 1/19/17.  DM  Corrected AGAIN 9/29/17 to </t>
    </r>
    <r>
      <rPr>
        <b/>
        <u/>
        <sz val="10"/>
        <rFont val="Times New Roman"/>
        <family val="1"/>
      </rPr>
      <t>15.</t>
    </r>
  </si>
  <si>
    <r>
      <t xml:space="preserve">Entry in Excel Col G is </t>
    </r>
    <r>
      <rPr>
        <b/>
        <u/>
        <sz val="10"/>
        <rFont val="NewCenturySchlbk"/>
      </rPr>
      <t>-365</t>
    </r>
    <r>
      <rPr>
        <b/>
        <sz val="10"/>
        <rFont val="NewCenturySchlbk"/>
      </rPr>
      <t xml:space="preserve"> less due to change in number of total beds.</t>
    </r>
  </si>
  <si>
    <t>DM 9/29/17</t>
  </si>
  <si>
    <t>Northside Care Center RHA Hlth Svcs &amp; DDMS</t>
  </si>
  <si>
    <t>Provo Care Center RHA Hlth Svcs &amp; DDMS</t>
  </si>
  <si>
    <t>GET CORRECT</t>
  </si>
  <si>
    <t>DATES!</t>
  </si>
  <si>
    <t>Westside Care Center, RHA Hlth Svcs (NEW) &amp; DDMS</t>
  </si>
  <si>
    <t>COL 4 HAS DATA FOR</t>
  </si>
  <si>
    <t>Wide Horizons, ENSIGN</t>
  </si>
  <si>
    <t>For 6/1/17 - 6/30/17</t>
  </si>
  <si>
    <t>From COL 3 of FCP</t>
  </si>
  <si>
    <t>Added days 6/1/17 - 6/30/17 as Desk Review. Dm 10/3/17</t>
  </si>
  <si>
    <t>revised for 2017</t>
  </si>
  <si>
    <t>COLUMNS 1 &amp; 2 are for SUPPORTED INDEPENDENCE 7/1/16 - 3/31/17</t>
  </si>
  <si>
    <t xml:space="preserve">SYRACUSE S.L. </t>
  </si>
  <si>
    <t>4/1/17 - 6/30/17</t>
  </si>
  <si>
    <t>NOTE: HRS WORKED &amp; PD ARE ONLY FOR SUPPORTED INDEPENDENCE</t>
  </si>
  <si>
    <t>NOTE: PERIOD BEGIN</t>
  </si>
  <si>
    <t>&amp; END ARE FOR Supp. Independence</t>
  </si>
  <si>
    <t>DR: remove TV for residents -3860.52</t>
  </si>
  <si>
    <t>DR: Remove Calble TV</t>
  </si>
  <si>
    <t>DR: move (neg) bank chrgs to 010-310</t>
  </si>
  <si>
    <t>DR: moverd (neg) bank charges from 010-250</t>
  </si>
  <si>
    <t>CELLS WITH THIS COLOR</t>
  </si>
  <si>
    <t>HAVE AUDIT ADJs</t>
  </si>
  <si>
    <t>DR: remove cable/TV expense</t>
  </si>
  <si>
    <t>DR: remove cable TV expense</t>
  </si>
  <si>
    <t>DR: remove cable TV</t>
  </si>
  <si>
    <r>
      <t xml:space="preserve">DESK REVIEW ADJUSTMENT: </t>
    </r>
    <r>
      <rPr>
        <b/>
        <sz val="10"/>
        <rFont val="NewCenturySchlbk"/>
      </rPr>
      <t>60 MEDICAID BEDS.  DM 5/4/18</t>
    </r>
  </si>
  <si>
    <t>cells with this color</t>
  </si>
  <si>
    <t>have Audit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</si>
</sst>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0.0%"/>
    <numFmt numFmtId="168" formatCode="0_);\(0\)"/>
    <numFmt numFmtId="169" formatCode="_([$€-2]* #,##0.00_);_([$€-2]* \(#,##0.00\);_([$€-2]* &quot;-&quot;??_)"/>
  </numFmts>
  <fonts count="37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NewCenturySchlbk"/>
      <family val="1"/>
    </font>
    <font>
      <sz val="10"/>
      <name val="NewCenturySchlbk"/>
      <family val="1"/>
    </font>
    <font>
      <sz val="10"/>
      <name val="Arial"/>
      <family val="2"/>
    </font>
    <font>
      <sz val="8"/>
      <name val="Arial"/>
      <family val="2"/>
    </font>
    <font>
      <sz val="10"/>
      <name val="NewCenturySchlbk"/>
      <family val="1"/>
    </font>
    <font>
      <b/>
      <sz val="10"/>
      <name val="NewCenturySchlbk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name val="Times New Roman"/>
      <family val="1"/>
    </font>
    <font>
      <b/>
      <sz val="18"/>
      <name val="NewCenturySchlbk"/>
      <family val="1"/>
    </font>
    <font>
      <b/>
      <sz val="10"/>
      <name val="Arial"/>
      <family val="2"/>
    </font>
    <font>
      <sz val="10"/>
      <name val="Helv"/>
    </font>
    <font>
      <sz val="10"/>
      <color indexed="8"/>
      <name val="Helv"/>
    </font>
    <font>
      <u/>
      <sz val="10"/>
      <name val="NewCenturySchlbk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NewCenturySchlbk"/>
    </font>
    <font>
      <sz val="10"/>
      <name val="NewCenturySchlbk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10"/>
      <name val="NewCenturySchlbk"/>
    </font>
    <font>
      <sz val="10"/>
      <color rgb="FFFF0000"/>
      <name val="NewCenturySchlbk"/>
      <family val="1"/>
    </font>
    <font>
      <b/>
      <sz val="10"/>
      <color rgb="FFFF0000"/>
      <name val="NewCenturySchlbk"/>
    </font>
    <font>
      <b/>
      <sz val="11"/>
      <color rgb="FFFF0000"/>
      <name val="NewCenturySchlbk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CFC9A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/>
  </cellStyleXfs>
  <cellXfs count="3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1" applyNumberFormat="1" applyFont="1" applyBorder="1"/>
    <xf numFmtId="0" fontId="5" fillId="0" borderId="0" xfId="0" applyFont="1" applyAlignment="1">
      <alignment horizontal="left"/>
    </xf>
    <xf numFmtId="6" fontId="3" fillId="0" borderId="0" xfId="0" applyNumberFormat="1" applyFont="1" applyBorder="1"/>
    <xf numFmtId="0" fontId="3" fillId="0" borderId="0" xfId="0" applyFont="1" applyBorder="1"/>
    <xf numFmtId="6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0" fontId="3" fillId="0" borderId="0" xfId="0" applyNumberFormat="1" applyFont="1"/>
    <xf numFmtId="7" fontId="3" fillId="0" borderId="0" xfId="0" applyNumberFormat="1" applyFont="1"/>
    <xf numFmtId="7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6" fontId="3" fillId="2" borderId="0" xfId="0" applyNumberFormat="1" applyFont="1" applyFill="1" applyBorder="1"/>
    <xf numFmtId="10" fontId="3" fillId="2" borderId="0" xfId="0" applyNumberFormat="1" applyFont="1" applyFill="1" applyBorder="1"/>
    <xf numFmtId="7" fontId="3" fillId="2" borderId="0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2" borderId="0" xfId="4" applyFont="1" applyFill="1" applyAlignment="1">
      <alignment horizontal="left" wrapText="1"/>
    </xf>
    <xf numFmtId="38" fontId="3" fillId="2" borderId="2" xfId="0" applyNumberFormat="1" applyFont="1" applyFill="1" applyBorder="1"/>
    <xf numFmtId="14" fontId="9" fillId="0" borderId="0" xfId="0" applyNumberFormat="1" applyFont="1" applyAlignment="1" applyProtection="1">
      <alignment horizontal="right"/>
    </xf>
    <xf numFmtId="6" fontId="9" fillId="0" borderId="0" xfId="0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"/>
    </xf>
    <xf numFmtId="6" fontId="9" fillId="2" borderId="0" xfId="0" applyNumberFormat="1" applyFont="1" applyFill="1" applyProtection="1"/>
    <xf numFmtId="0" fontId="9" fillId="2" borderId="0" xfId="0" applyFont="1" applyFill="1"/>
    <xf numFmtId="6" fontId="9" fillId="3" borderId="1" xfId="0" applyNumberFormat="1" applyFont="1" applyFill="1" applyBorder="1"/>
    <xf numFmtId="14" fontId="9" fillId="0" borderId="0" xfId="0" applyNumberFormat="1" applyFont="1" applyAlignment="1" applyProtection="1">
      <alignment horizontal="right" wrapText="1"/>
    </xf>
    <xf numFmtId="10" fontId="9" fillId="2" borderId="0" xfId="0" applyNumberFormat="1" applyFont="1" applyFill="1"/>
    <xf numFmtId="6" fontId="9" fillId="2" borderId="3" xfId="0" applyNumberFormat="1" applyFont="1" applyFill="1" applyBorder="1" applyProtection="1"/>
    <xf numFmtId="0" fontId="5" fillId="2" borderId="0" xfId="0" applyFont="1" applyFill="1"/>
    <xf numFmtId="0" fontId="13" fillId="2" borderId="0" xfId="0" quotePrefix="1" applyFont="1" applyFill="1" applyAlignment="1">
      <alignment horizontal="right"/>
    </xf>
    <xf numFmtId="37" fontId="9" fillId="2" borderId="0" xfId="0" applyNumberFormat="1" applyFont="1" applyFill="1" applyProtection="1"/>
    <xf numFmtId="37" fontId="9" fillId="3" borderId="1" xfId="1" applyNumberFormat="1" applyFont="1" applyFill="1" applyBorder="1"/>
    <xf numFmtId="10" fontId="9" fillId="2" borderId="0" xfId="0" applyNumberFormat="1" applyFont="1" applyFill="1" applyBorder="1" applyProtection="1"/>
    <xf numFmtId="6" fontId="7" fillId="0" borderId="0" xfId="0" applyNumberFormat="1" applyFont="1" applyFill="1" applyBorder="1" applyAlignment="1">
      <alignment horizontal="center"/>
    </xf>
    <xf numFmtId="6" fontId="3" fillId="2" borderId="4" xfId="0" applyNumberFormat="1" applyFont="1" applyFill="1" applyBorder="1"/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49" fontId="5" fillId="0" borderId="0" xfId="0" applyNumberFormat="1" applyFont="1" applyAlignment="1" applyProtection="1">
      <alignment horizontal="right"/>
    </xf>
    <xf numFmtId="0" fontId="5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6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38" fontId="9" fillId="0" borderId="0" xfId="0" applyNumberFormat="1" applyFont="1" applyAlignment="1" applyProtection="1">
      <alignment horizontal="right"/>
    </xf>
    <xf numFmtId="6" fontId="3" fillId="3" borderId="1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0" xfId="0" quotePrefix="1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/>
    <xf numFmtId="14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7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 horizontal="right"/>
    </xf>
    <xf numFmtId="14" fontId="5" fillId="0" borderId="0" xfId="0" applyNumberFormat="1" applyFont="1" applyAlignment="1">
      <alignment horizontal="center"/>
    </xf>
    <xf numFmtId="6" fontId="5" fillId="0" borderId="0" xfId="0" applyNumberFormat="1" applyFont="1" applyAlignment="1" applyProtection="1">
      <alignment horizontal="centerContinuous"/>
    </xf>
    <xf numFmtId="6" fontId="5" fillId="0" borderId="0" xfId="0" applyNumberFormat="1" applyFont="1" applyAlignment="1">
      <alignment horizontal="centerContinuous"/>
    </xf>
    <xf numFmtId="10" fontId="5" fillId="0" borderId="0" xfId="0" applyNumberFormat="1" applyFont="1"/>
    <xf numFmtId="7" fontId="5" fillId="0" borderId="0" xfId="0" applyNumberFormat="1" applyFont="1"/>
    <xf numFmtId="1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right"/>
    </xf>
    <xf numFmtId="0" fontId="5" fillId="2" borderId="0" xfId="0" applyFont="1" applyFill="1" applyBorder="1"/>
    <xf numFmtId="5" fontId="5" fillId="0" borderId="0" xfId="0" applyNumberFormat="1" applyFont="1" applyBorder="1" applyProtection="1"/>
    <xf numFmtId="5" fontId="5" fillId="0" borderId="0" xfId="0" applyNumberFormat="1" applyFont="1" applyFill="1" applyBorder="1" applyProtection="1"/>
    <xf numFmtId="5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37" fontId="5" fillId="0" borderId="0" xfId="0" applyNumberFormat="1" applyFont="1" applyFill="1" applyBorder="1" applyAlignment="1" applyProtection="1">
      <alignment horizontal="right"/>
    </xf>
    <xf numFmtId="5" fontId="5" fillId="3" borderId="7" xfId="0" applyNumberFormat="1" applyFont="1" applyFill="1" applyBorder="1" applyProtection="1"/>
    <xf numFmtId="0" fontId="5" fillId="2" borderId="0" xfId="0" quotePrefix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6" fontId="5" fillId="2" borderId="0" xfId="3" applyNumberFormat="1" applyFont="1" applyFill="1" applyBorder="1"/>
    <xf numFmtId="10" fontId="5" fillId="3" borderId="1" xfId="3" applyNumberFormat="1" applyFont="1" applyFill="1" applyBorder="1"/>
    <xf numFmtId="0" fontId="5" fillId="2" borderId="0" xfId="3" applyFont="1" applyFill="1"/>
    <xf numFmtId="0" fontId="7" fillId="0" borderId="0" xfId="0" applyFont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38" fontId="5" fillId="2" borderId="0" xfId="4" applyNumberFormat="1" applyFont="1" applyFill="1"/>
    <xf numFmtId="38" fontId="3" fillId="3" borderId="1" xfId="0" applyNumberFormat="1" applyFont="1" applyFill="1" applyBorder="1"/>
    <xf numFmtId="3" fontId="3" fillId="3" borderId="8" xfId="1" applyNumberFormat="1" applyFont="1" applyFill="1" applyBorder="1"/>
    <xf numFmtId="38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/>
    <xf numFmtId="7" fontId="3" fillId="3" borderId="1" xfId="0" applyNumberFormat="1" applyFont="1" applyFill="1" applyBorder="1"/>
    <xf numFmtId="167" fontId="3" fillId="3" borderId="1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6" fontId="3" fillId="3" borderId="1" xfId="0" applyNumberFormat="1" applyFont="1" applyFill="1" applyBorder="1"/>
    <xf numFmtId="166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/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3" fontId="5" fillId="0" borderId="0" xfId="0" applyNumberFormat="1" applyFont="1"/>
    <xf numFmtId="3" fontId="5" fillId="0" borderId="0" xfId="0" quotePrefix="1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5" fillId="4" borderId="0" xfId="2" applyNumberFormat="1" applyFont="1" applyFill="1" applyBorder="1"/>
    <xf numFmtId="3" fontId="5" fillId="4" borderId="0" xfId="0" applyNumberFormat="1" applyFont="1" applyFill="1" applyBorder="1"/>
    <xf numFmtId="3" fontId="5" fillId="2" borderId="0" xfId="0" applyNumberFormat="1" applyFont="1" applyFill="1"/>
    <xf numFmtId="3" fontId="5" fillId="4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4" fillId="0" borderId="0" xfId="0" applyFont="1" applyAlignment="1">
      <alignment horizontal="left"/>
    </xf>
    <xf numFmtId="0" fontId="9" fillId="2" borderId="0" xfId="0" quotePrefix="1" applyFont="1" applyFill="1" applyAlignment="1" applyProtection="1">
      <alignment horizontal="right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7" fontId="5" fillId="0" borderId="0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 wrapText="1"/>
    </xf>
    <xf numFmtId="38" fontId="9" fillId="2" borderId="0" xfId="0" applyNumberFormat="1" applyFont="1" applyFill="1" applyAlignment="1" applyProtection="1">
      <alignment horizontal="right"/>
    </xf>
    <xf numFmtId="3" fontId="5" fillId="2" borderId="0" xfId="2" applyNumberFormat="1" applyFont="1" applyFill="1" applyBorder="1"/>
    <xf numFmtId="3" fontId="5" fillId="2" borderId="9" xfId="2" applyNumberFormat="1" applyFont="1" applyFill="1" applyBorder="1"/>
    <xf numFmtId="3" fontId="5" fillId="2" borderId="10" xfId="2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5" fillId="4" borderId="0" xfId="0" applyNumberFormat="1" applyFont="1" applyFill="1" applyBorder="1" applyAlignment="1"/>
    <xf numFmtId="3" fontId="5" fillId="2" borderId="11" xfId="2" applyNumberFormat="1" applyFont="1" applyFill="1" applyBorder="1"/>
    <xf numFmtId="3" fontId="5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17" fillId="0" borderId="0" xfId="0" quotePrefix="1" applyFont="1" applyAlignment="1"/>
    <xf numFmtId="3" fontId="3" fillId="2" borderId="10" xfId="0" applyNumberFormat="1" applyFont="1" applyFill="1" applyBorder="1"/>
    <xf numFmtId="6" fontId="5" fillId="3" borderId="3" xfId="0" applyNumberFormat="1" applyFont="1" applyFill="1" applyBorder="1" applyProtection="1"/>
    <xf numFmtId="3" fontId="3" fillId="2" borderId="3" xfId="0" applyNumberFormat="1" applyFont="1" applyFill="1" applyBorder="1"/>
    <xf numFmtId="0" fontId="20" fillId="0" borderId="0" xfId="0" applyFont="1" applyAlignment="1">
      <alignment horizontal="left"/>
    </xf>
    <xf numFmtId="6" fontId="3" fillId="2" borderId="10" xfId="0" applyNumberFormat="1" applyFont="1" applyFill="1" applyBorder="1"/>
    <xf numFmtId="6" fontId="3" fillId="6" borderId="10" xfId="0" applyNumberFormat="1" applyFont="1" applyFill="1" applyBorder="1"/>
    <xf numFmtId="0" fontId="21" fillId="0" borderId="0" xfId="0" applyFont="1" applyProtection="1"/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14" fontId="9" fillId="0" borderId="6" xfId="0" applyNumberFormat="1" applyFont="1" applyBorder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165" fontId="9" fillId="0" borderId="0" xfId="0" applyNumberFormat="1" applyFont="1" applyProtection="1"/>
    <xf numFmtId="14" fontId="9" fillId="0" borderId="0" xfId="0" applyNumberFormat="1" applyFont="1" applyAlignment="1" applyProtection="1">
      <alignment horizontal="center"/>
    </xf>
    <xf numFmtId="14" fontId="9" fillId="0" borderId="0" xfId="0" quotePrefix="1" applyNumberFormat="1" applyFont="1" applyAlignment="1" applyProtection="1">
      <alignment horizontal="center"/>
    </xf>
    <xf numFmtId="14" fontId="9" fillId="0" borderId="5" xfId="0" applyNumberFormat="1" applyFont="1" applyBorder="1" applyAlignment="1" applyProtection="1">
      <alignment horizontal="center"/>
    </xf>
    <xf numFmtId="14" fontId="9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38" fontId="9" fillId="0" borderId="5" xfId="0" applyNumberFormat="1" applyFont="1" applyBorder="1" applyAlignment="1" applyProtection="1">
      <alignment horizontal="center"/>
    </xf>
    <xf numFmtId="14" fontId="9" fillId="0" borderId="13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8" fontId="9" fillId="0" borderId="6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6" fontId="9" fillId="5" borderId="1" xfId="0" applyNumberFormat="1" applyFont="1" applyFill="1" applyBorder="1" applyProtection="1"/>
    <xf numFmtId="6" fontId="9" fillId="5" borderId="14" xfId="0" applyNumberFormat="1" applyFont="1" applyFill="1" applyBorder="1" applyProtection="1"/>
    <xf numFmtId="10" fontId="9" fillId="5" borderId="14" xfId="0" applyNumberFormat="1" applyFont="1" applyFill="1" applyBorder="1" applyProtection="1"/>
    <xf numFmtId="6" fontId="9" fillId="5" borderId="6" xfId="0" applyNumberFormat="1" applyFont="1" applyFill="1" applyBorder="1" applyProtection="1"/>
    <xf numFmtId="6" fontId="9" fillId="5" borderId="13" xfId="0" applyNumberFormat="1" applyFont="1" applyFill="1" applyBorder="1" applyProtection="1"/>
    <xf numFmtId="10" fontId="9" fillId="5" borderId="13" xfId="0" applyNumberFormat="1" applyFont="1" applyFill="1" applyBorder="1" applyProtection="1"/>
    <xf numFmtId="0" fontId="2" fillId="2" borderId="0" xfId="0" applyFont="1" applyFill="1" applyAlignment="1" applyProtection="1">
      <alignment horizontal="left"/>
    </xf>
    <xf numFmtId="10" fontId="9" fillId="2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7" fontId="9" fillId="0" borderId="0" xfId="0" applyNumberFormat="1" applyFont="1" applyAlignment="1" applyProtection="1">
      <alignment horizontal="right"/>
    </xf>
    <xf numFmtId="38" fontId="9" fillId="5" borderId="6" xfId="0" applyNumberFormat="1" applyFont="1" applyFill="1" applyBorder="1" applyAlignment="1" applyProtection="1">
      <alignment horizontal="right"/>
    </xf>
    <xf numFmtId="10" fontId="1" fillId="2" borderId="0" xfId="0" applyNumberFormat="1" applyFont="1" applyFill="1" applyAlignment="1" applyProtection="1">
      <alignment horizontal="center"/>
    </xf>
    <xf numFmtId="0" fontId="23" fillId="0" borderId="0" xfId="0" quotePrefix="1" applyFont="1" applyAlignment="1" applyProtection="1">
      <alignment horizontal="right"/>
    </xf>
    <xf numFmtId="0" fontId="24" fillId="0" borderId="0" xfId="0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quotePrefix="1" applyFont="1" applyBorder="1" applyAlignment="1" applyProtection="1">
      <alignment horizontal="left"/>
    </xf>
    <xf numFmtId="49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10" fontId="9" fillId="2" borderId="0" xfId="2" applyNumberFormat="1" applyFont="1" applyFill="1" applyProtection="1"/>
    <xf numFmtId="0" fontId="24" fillId="0" borderId="0" xfId="0" quotePrefix="1" applyFont="1" applyAlignment="1" applyProtection="1">
      <alignment horizontal="left"/>
    </xf>
    <xf numFmtId="3" fontId="9" fillId="2" borderId="0" xfId="0" applyNumberFormat="1" applyFont="1" applyFill="1" applyAlignment="1" applyProtection="1">
      <alignment horizontal="right"/>
    </xf>
    <xf numFmtId="0" fontId="25" fillId="2" borderId="0" xfId="0" applyFont="1" applyFill="1" applyAlignment="1" applyProtection="1">
      <alignment horizontal="left"/>
    </xf>
    <xf numFmtId="10" fontId="9" fillId="2" borderId="3" xfId="2" applyNumberFormat="1" applyFont="1" applyFill="1" applyBorder="1" applyProtection="1"/>
    <xf numFmtId="6" fontId="9" fillId="2" borderId="0" xfId="0" applyNumberFormat="1" applyFont="1" applyFill="1" applyBorder="1" applyProtection="1"/>
    <xf numFmtId="10" fontId="9" fillId="5" borderId="1" xfId="0" applyNumberFormat="1" applyFont="1" applyFill="1" applyBorder="1" applyProtection="1"/>
    <xf numFmtId="0" fontId="9" fillId="2" borderId="0" xfId="0" applyFont="1" applyFill="1" applyAlignment="1" applyProtection="1">
      <alignment horizontal="left" wrapText="1"/>
    </xf>
    <xf numFmtId="38" fontId="9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Alignment="1" applyProtection="1">
      <alignment horizontal="right"/>
    </xf>
    <xf numFmtId="0" fontId="10" fillId="2" borderId="0" xfId="0" applyFont="1" applyFill="1" applyAlignment="1" applyProtection="1">
      <alignment horizontal="center" wrapText="1"/>
    </xf>
    <xf numFmtId="5" fontId="10" fillId="0" borderId="0" xfId="0" applyNumberFormat="1" applyFont="1" applyBorder="1" applyProtection="1"/>
    <xf numFmtId="5" fontId="10" fillId="0" borderId="0" xfId="0" applyNumberFormat="1" applyFont="1" applyFill="1" applyBorder="1" applyProtection="1"/>
    <xf numFmtId="5" fontId="10" fillId="0" borderId="0" xfId="0" applyNumberFormat="1" applyFont="1" applyFill="1" applyBorder="1" applyAlignment="1" applyProtection="1">
      <alignment horizontal="right"/>
    </xf>
    <xf numFmtId="0" fontId="10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10" fillId="0" borderId="0" xfId="0" applyFont="1" applyProtection="1"/>
    <xf numFmtId="5" fontId="10" fillId="5" borderId="7" xfId="0" applyNumberFormat="1" applyFont="1" applyFill="1" applyBorder="1" applyProtection="1"/>
    <xf numFmtId="5" fontId="10" fillId="0" borderId="0" xfId="0" applyNumberFormat="1" applyFont="1" applyProtection="1"/>
    <xf numFmtId="0" fontId="13" fillId="2" borderId="0" xfId="0" quotePrefix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37" fontId="9" fillId="5" borderId="1" xfId="1" applyNumberFormat="1" applyFont="1" applyFill="1" applyBorder="1" applyProtection="1"/>
    <xf numFmtId="37" fontId="9" fillId="5" borderId="14" xfId="0" applyNumberFormat="1" applyFont="1" applyFill="1" applyBorder="1" applyProtection="1"/>
    <xf numFmtId="37" fontId="9" fillId="5" borderId="6" xfId="1" applyNumberFormat="1" applyFont="1" applyFill="1" applyBorder="1" applyProtection="1"/>
    <xf numFmtId="37" fontId="9" fillId="5" borderId="13" xfId="0" applyNumberFormat="1" applyFont="1" applyFill="1" applyBorder="1" applyProtection="1"/>
    <xf numFmtId="0" fontId="1" fillId="2" borderId="0" xfId="0" applyFont="1" applyFill="1" applyProtection="1"/>
    <xf numFmtId="3" fontId="9" fillId="5" borderId="14" xfId="1" applyNumberFormat="1" applyFont="1" applyFill="1" applyBorder="1" applyProtection="1"/>
    <xf numFmtId="1" fontId="9" fillId="2" borderId="0" xfId="0" applyNumberFormat="1" applyFont="1" applyFill="1" applyProtection="1"/>
    <xf numFmtId="37" fontId="9" fillId="5" borderId="6" xfId="0" applyNumberFormat="1" applyFont="1" applyFill="1" applyBorder="1" applyProtection="1"/>
    <xf numFmtId="0" fontId="6" fillId="2" borderId="0" xfId="0" applyFont="1" applyFill="1" applyAlignment="1" applyProtection="1">
      <alignment horizontal="left" wrapText="1"/>
    </xf>
    <xf numFmtId="167" fontId="9" fillId="5" borderId="1" xfId="5" applyNumberFormat="1" applyFont="1" applyFill="1" applyBorder="1" applyAlignment="1" applyProtection="1">
      <alignment horizontal="right"/>
    </xf>
    <xf numFmtId="165" fontId="9" fillId="5" borderId="1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left"/>
    </xf>
    <xf numFmtId="38" fontId="9" fillId="0" borderId="0" xfId="0" applyNumberFormat="1" applyFont="1" applyAlignment="1" applyProtection="1">
      <alignment horizontal="center"/>
    </xf>
    <xf numFmtId="6" fontId="3" fillId="3" borderId="9" xfId="0" applyNumberFormat="1" applyFont="1" applyFill="1" applyBorder="1"/>
    <xf numFmtId="38" fontId="9" fillId="2" borderId="15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9" fillId="2" borderId="16" xfId="0" applyNumberFormat="1" applyFont="1" applyFill="1" applyBorder="1" applyAlignment="1" applyProtection="1">
      <alignment horizontal="right"/>
    </xf>
    <xf numFmtId="38" fontId="9" fillId="0" borderId="17" xfId="0" applyNumberFormat="1" applyFont="1" applyBorder="1" applyAlignment="1" applyProtection="1">
      <alignment horizontal="right"/>
    </xf>
    <xf numFmtId="38" fontId="9" fillId="0" borderId="1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3" fontId="3" fillId="6" borderId="0" xfId="1" applyNumberFormat="1" applyFont="1" applyFill="1" applyBorder="1"/>
    <xf numFmtId="3" fontId="5" fillId="7" borderId="0" xfId="2" applyNumberFormat="1" applyFont="1" applyFill="1" applyBorder="1"/>
    <xf numFmtId="10" fontId="3" fillId="6" borderId="0" xfId="0" applyNumberFormat="1" applyFont="1" applyFill="1" applyBorder="1"/>
    <xf numFmtId="6" fontId="3" fillId="6" borderId="4" xfId="0" applyNumberFormat="1" applyFont="1" applyFill="1" applyBorder="1"/>
    <xf numFmtId="0" fontId="27" fillId="0" borderId="0" xfId="0" applyFont="1" applyAlignment="1" applyProtection="1">
      <alignment horizontal="center"/>
    </xf>
    <xf numFmtId="6" fontId="9" fillId="5" borderId="18" xfId="0" applyNumberFormat="1" applyFont="1" applyFill="1" applyBorder="1" applyProtection="1"/>
    <xf numFmtId="6" fontId="9" fillId="5" borderId="19" xfId="0" applyNumberFormat="1" applyFont="1" applyFill="1" applyBorder="1" applyProtection="1"/>
    <xf numFmtId="37" fontId="9" fillId="5" borderId="18" xfId="1" applyNumberFormat="1" applyFont="1" applyFill="1" applyBorder="1" applyProtection="1"/>
    <xf numFmtId="38" fontId="9" fillId="5" borderId="18" xfId="0" applyNumberFormat="1" applyFont="1" applyFill="1" applyBorder="1" applyAlignment="1" applyProtection="1">
      <alignment horizontal="right"/>
    </xf>
    <xf numFmtId="37" fontId="10" fillId="5" borderId="18" xfId="0" applyNumberFormat="1" applyFon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/>
    </xf>
    <xf numFmtId="37" fontId="9" fillId="5" borderId="19" xfId="0" applyNumberFormat="1" applyFont="1" applyFill="1" applyBorder="1" applyProtection="1"/>
    <xf numFmtId="3" fontId="9" fillId="5" borderId="19" xfId="1" applyNumberFormat="1" applyFont="1" applyFill="1" applyBorder="1" applyProtection="1"/>
    <xf numFmtId="167" fontId="9" fillId="5" borderId="18" xfId="5" applyNumberFormat="1" applyFont="1" applyFill="1" applyBorder="1" applyAlignment="1" applyProtection="1">
      <alignment horizontal="right"/>
    </xf>
    <xf numFmtId="165" fontId="9" fillId="5" borderId="18" xfId="0" applyNumberFormat="1" applyFont="1" applyFill="1" applyBorder="1" applyProtection="1"/>
    <xf numFmtId="0" fontId="28" fillId="0" borderId="0" xfId="0" applyFont="1" applyAlignment="1" applyProtection="1">
      <alignment horizontal="left"/>
    </xf>
    <xf numFmtId="37" fontId="29" fillId="5" borderId="6" xfId="1" applyNumberFormat="1" applyFont="1" applyFill="1" applyBorder="1" applyProtection="1"/>
    <xf numFmtId="37" fontId="29" fillId="2" borderId="0" xfId="0" applyNumberFormat="1" applyFont="1" applyFill="1" applyProtection="1"/>
    <xf numFmtId="168" fontId="29" fillId="2" borderId="0" xfId="0" applyNumberFormat="1" applyFont="1" applyFill="1" applyAlignment="1" applyProtection="1">
      <alignment horizontal="right"/>
    </xf>
    <xf numFmtId="14" fontId="9" fillId="0" borderId="18" xfId="0" applyNumberFormat="1" applyFont="1" applyBorder="1" applyAlignment="1" applyProtection="1">
      <alignment horizontal="center"/>
    </xf>
    <xf numFmtId="6" fontId="9" fillId="8" borderId="18" xfId="0" applyNumberFormat="1" applyFont="1" applyFill="1" applyBorder="1" applyProtection="1"/>
    <xf numFmtId="38" fontId="9" fillId="8" borderId="18" xfId="0" applyNumberFormat="1" applyFont="1" applyFill="1" applyBorder="1" applyProtection="1"/>
    <xf numFmtId="10" fontId="9" fillId="8" borderId="18" xfId="0" applyNumberFormat="1" applyFont="1" applyFill="1" applyBorder="1" applyProtection="1"/>
    <xf numFmtId="38" fontId="29" fillId="5" borderId="1" xfId="1" applyNumberFormat="1" applyFont="1" applyFill="1" applyBorder="1" applyProtection="1"/>
    <xf numFmtId="38" fontId="29" fillId="5" borderId="6" xfId="1" applyNumberFormat="1" applyFont="1" applyFill="1" applyBorder="1" applyProtection="1"/>
    <xf numFmtId="0" fontId="29" fillId="2" borderId="0" xfId="0" applyFont="1" applyFill="1" applyProtection="1"/>
    <xf numFmtId="0" fontId="1" fillId="0" borderId="0" xfId="0" applyFont="1"/>
    <xf numFmtId="6" fontId="9" fillId="2" borderId="20" xfId="0" applyNumberFormat="1" applyFont="1" applyFill="1" applyBorder="1" applyProtection="1"/>
    <xf numFmtId="3" fontId="9" fillId="8" borderId="18" xfId="0" applyNumberFormat="1" applyFont="1" applyFill="1" applyBorder="1" applyProtection="1"/>
    <xf numFmtId="3" fontId="9" fillId="2" borderId="0" xfId="0" applyNumberFormat="1" applyFont="1" applyFill="1" applyProtection="1"/>
    <xf numFmtId="0" fontId="9" fillId="0" borderId="0" xfId="0" quotePrefix="1" applyFont="1" applyAlignment="1" applyProtection="1"/>
    <xf numFmtId="0" fontId="29" fillId="0" borderId="0" xfId="0" applyFont="1" applyProtection="1"/>
    <xf numFmtId="6" fontId="29" fillId="5" borderId="1" xfId="0" applyNumberFormat="1" applyFont="1" applyFill="1" applyBorder="1" applyProtection="1"/>
    <xf numFmtId="6" fontId="29" fillId="5" borderId="13" xfId="0" applyNumberFormat="1" applyFont="1" applyFill="1" applyBorder="1" applyProtection="1"/>
    <xf numFmtId="6" fontId="29" fillId="2" borderId="0" xfId="0" applyNumberFormat="1" applyFont="1" applyFill="1" applyProtection="1"/>
    <xf numFmtId="38" fontId="29" fillId="2" borderId="0" xfId="0" applyNumberFormat="1" applyFont="1" applyFill="1" applyAlignment="1" applyProtection="1">
      <alignment horizontal="left"/>
    </xf>
    <xf numFmtId="37" fontId="9" fillId="2" borderId="0" xfId="7" applyNumberFormat="1" applyFont="1" applyFill="1" applyBorder="1" applyProtection="1"/>
    <xf numFmtId="37" fontId="9" fillId="2" borderId="2" xfId="7" applyNumberFormat="1" applyFont="1" applyFill="1" applyBorder="1" applyProtection="1"/>
    <xf numFmtId="3" fontId="9" fillId="2" borderId="2" xfId="7" applyNumberFormat="1" applyFont="1" applyFill="1" applyBorder="1" applyProtection="1"/>
    <xf numFmtId="0" fontId="9" fillId="2" borderId="0" xfId="7" applyNumberFormat="1" applyFont="1" applyFill="1" applyProtection="1"/>
    <xf numFmtId="37" fontId="9" fillId="2" borderId="0" xfId="7" applyNumberFormat="1" applyFont="1" applyFill="1" applyProtection="1"/>
    <xf numFmtId="6" fontId="10" fillId="5" borderId="7" xfId="0" applyNumberFormat="1" applyFont="1" applyFill="1" applyBorder="1" applyProtection="1"/>
    <xf numFmtId="38" fontId="9" fillId="2" borderId="0" xfId="0" applyNumberFormat="1" applyFont="1" applyFill="1" applyAlignment="1" applyProtection="1"/>
    <xf numFmtId="0" fontId="27" fillId="0" borderId="0" xfId="0" applyFont="1" applyAlignment="1" applyProtection="1">
      <alignment horizontal="left"/>
    </xf>
    <xf numFmtId="0" fontId="29" fillId="0" borderId="0" xfId="0" quotePrefix="1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14" fontId="30" fillId="0" borderId="18" xfId="0" applyNumberFormat="1" applyFont="1" applyBorder="1" applyAlignment="1" applyProtection="1">
      <alignment horizontal="center"/>
    </xf>
    <xf numFmtId="6" fontId="29" fillId="0" borderId="0" xfId="0" applyNumberFormat="1" applyFont="1" applyAlignment="1" applyProtection="1">
      <alignment horizontal="center"/>
    </xf>
    <xf numFmtId="167" fontId="9" fillId="9" borderId="1" xfId="5" applyNumberFormat="1" applyFont="1" applyFill="1" applyBorder="1" applyAlignment="1" applyProtection="1">
      <alignment horizontal="right"/>
    </xf>
    <xf numFmtId="3" fontId="9" fillId="9" borderId="1" xfId="5" applyNumberFormat="1" applyFont="1" applyFill="1" applyBorder="1" applyAlignment="1" applyProtection="1">
      <alignment horizontal="right"/>
    </xf>
    <xf numFmtId="3" fontId="9" fillId="9" borderId="18" xfId="5" applyNumberFormat="1" applyFont="1" applyFill="1" applyBorder="1" applyAlignment="1" applyProtection="1">
      <alignment horizontal="right"/>
    </xf>
    <xf numFmtId="37" fontId="30" fillId="5" borderId="6" xfId="1" applyNumberFormat="1" applyFont="1" applyFill="1" applyBorder="1" applyProtection="1"/>
    <xf numFmtId="6" fontId="3" fillId="10" borderId="1" xfId="0" applyNumberFormat="1" applyFont="1" applyFill="1" applyBorder="1"/>
    <xf numFmtId="3" fontId="3" fillId="10" borderId="1" xfId="0" applyNumberFormat="1" applyFont="1" applyFill="1" applyBorder="1"/>
    <xf numFmtId="38" fontId="9" fillId="2" borderId="0" xfId="0" applyNumberFormat="1" applyFont="1" applyFill="1" applyAlignment="1" applyProtection="1">
      <alignment horizontal="right" vertical="top"/>
    </xf>
    <xf numFmtId="0" fontId="10" fillId="0" borderId="0" xfId="0" applyFont="1"/>
    <xf numFmtId="6" fontId="34" fillId="0" borderId="0" xfId="0" applyNumberFormat="1" applyFont="1" applyAlignment="1" applyProtection="1">
      <alignment horizontal="centerContinuous"/>
    </xf>
    <xf numFmtId="0" fontId="35" fillId="0" borderId="0" xfId="0" applyFont="1" applyProtection="1"/>
    <xf numFmtId="0" fontId="36" fillId="0" borderId="0" xfId="0" applyFont="1" applyProtection="1"/>
    <xf numFmtId="14" fontId="9" fillId="0" borderId="0" xfId="0" applyNumberFormat="1" applyFont="1" applyAlignment="1" applyProtection="1"/>
    <xf numFmtId="38" fontId="29" fillId="0" borderId="0" xfId="0" applyNumberFormat="1" applyFont="1" applyAlignment="1" applyProtection="1">
      <alignment horizontal="right"/>
    </xf>
    <xf numFmtId="38" fontId="30" fillId="0" borderId="0" xfId="0" applyNumberFormat="1" applyFont="1" applyAlignment="1" applyProtection="1">
      <alignment horizontal="right"/>
    </xf>
    <xf numFmtId="6" fontId="29" fillId="0" borderId="0" xfId="0" applyNumberFormat="1" applyFont="1" applyAlignment="1" applyProtection="1">
      <alignment horizontal="left"/>
    </xf>
    <xf numFmtId="6" fontId="9" fillId="11" borderId="0" xfId="0" applyNumberFormat="1" applyFont="1" applyFill="1" applyProtection="1"/>
    <xf numFmtId="6" fontId="9" fillId="11" borderId="0" xfId="0" applyNumberFormat="1" applyFont="1" applyFill="1" applyAlignment="1" applyProtection="1">
      <alignment horizontal="center"/>
    </xf>
    <xf numFmtId="6" fontId="9" fillId="11" borderId="13" xfId="0" applyNumberFormat="1" applyFont="1" applyFill="1" applyBorder="1" applyProtection="1"/>
    <xf numFmtId="6" fontId="9" fillId="12" borderId="0" xfId="0" applyNumberFormat="1" applyFont="1" applyFill="1" applyAlignment="1" applyProtection="1">
      <alignment horizontal="centerContinuous"/>
    </xf>
    <xf numFmtId="6" fontId="9" fillId="12" borderId="0" xfId="0" applyNumberFormat="1" applyFont="1" applyFill="1" applyProtection="1"/>
    <xf numFmtId="6" fontId="9" fillId="12" borderId="13" xfId="0" applyNumberFormat="1" applyFont="1" applyFill="1" applyBorder="1" applyProtection="1"/>
  </cellXfs>
  <cellStyles count="12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Euro" xfId="9" xr:uid="{00000000-0005-0000-0000-000004000000}"/>
    <cellStyle name="Normal" xfId="0" builtinId="0"/>
    <cellStyle name="Normal 2" xfId="6" xr:uid="{00000000-0005-0000-0000-000006000000}"/>
    <cellStyle name="Normal 3" xfId="11" xr:uid="{00000000-0005-0000-0000-000007000000}"/>
    <cellStyle name="Normal_SUMMARY" xfId="3" xr:uid="{00000000-0005-0000-0000-000008000000}"/>
    <cellStyle name="Normal_SUMMARY_1" xfId="4" xr:uid="{00000000-0005-0000-0000-000009000000}"/>
    <cellStyle name="Percent" xfId="5" builtinId="5"/>
    <cellStyle name="Percent 2" xfId="10" xr:uid="{00000000-0005-0000-0000-00000B000000}"/>
  </cellStyles>
  <dxfs count="41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CCFFFF"/>
      <color rgb="FF66FFFF"/>
      <color rgb="FFFFFF99"/>
      <color rgb="FFFEFDD9"/>
      <color rgb="FFFDF7D9"/>
      <color rgb="FFFDF3D9"/>
      <color rgb="FFFFFFCC"/>
      <color rgb="FFFC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Bungalow\205%20-%20ICF-ID%20FCP%20Forms-FY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Northside\225%20-%20ICF-ID%20FCP%20Forms-FY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Provo\230%20-%20ICF-ID%20FCP%20Forms-FY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7\2017%20FCP\ICF-ID%20FY17%20FCPs\Suppported%20Independence\ICF-ID%20FCP%20Forms-FY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Topham's%20Tiny%20Tots\ICF-ID%20FCP%20Forms-FY17%20-%20Topham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West%20Jordan\West%20Jordan%206.30.17%20FC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Westside\235%20-%20ICF-ID%20FCP%20Forms-FY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Wide%20Horizons\ICF-ID%20FCP%20Forms-FY17%20-%20Wide%20Horizons%20R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Eastside\210%20-%20ICF-ID%20FCP%20Forms-FY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Hidden%20Hollow\215%20-%20ICF-ID%20FCP%20Forms-FY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Hillcrest\Utah%20ICF-ID%20FCP%20Forms%20FY17%20-%20Hillcrest%20Care%20Cen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Lindon\220%20-%20ICF-ID%20FCP%20Forms-FY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Medallion%20Manor\ICF-ID%20FCP%20Forms-FY17%20-%20Pro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Medallion%20Lehi\ICF-ID%20FCP%20Forms-FY17%20-%20Leh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Medallion%20Payson\ICF-ID%20FCP%20Forms-FY17%20-%20Pays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New%20NT_Drive\Audit%20Unit\LONG%20TERM%20CARE%20FACILITIES\LTC%20Facilities%202017\2017%20FCP\ICF-ID%20FY17%20FCPs\Mesa%20Vista\ICF-ID%20FCP%20Forms-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1423331</v>
          </cell>
          <cell r="G10">
            <v>0</v>
          </cell>
        </row>
        <row r="15">
          <cell r="E15">
            <v>42916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7905</v>
          </cell>
          <cell r="G40">
            <v>2949</v>
          </cell>
        </row>
      </sheetData>
      <sheetData sheetId="6"/>
      <sheetData sheetId="7">
        <row r="10">
          <cell r="D10">
            <v>32913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20797</v>
          </cell>
          <cell r="F12">
            <v>0</v>
          </cell>
        </row>
        <row r="13">
          <cell r="D13">
            <v>79193</v>
          </cell>
          <cell r="F13">
            <v>-72419</v>
          </cell>
        </row>
        <row r="14">
          <cell r="D14">
            <v>0</v>
          </cell>
          <cell r="F14">
            <v>0</v>
          </cell>
        </row>
        <row r="15">
          <cell r="D15">
            <v>98001</v>
          </cell>
          <cell r="F15">
            <v>-39200.57</v>
          </cell>
        </row>
        <row r="16">
          <cell r="D16">
            <v>88260</v>
          </cell>
          <cell r="F16">
            <v>0</v>
          </cell>
        </row>
        <row r="17">
          <cell r="D17">
            <v>19</v>
          </cell>
          <cell r="F17">
            <v>0</v>
          </cell>
        </row>
        <row r="18">
          <cell r="D18">
            <v>15030</v>
          </cell>
          <cell r="F18">
            <v>0</v>
          </cell>
        </row>
        <row r="19">
          <cell r="D19">
            <v>8742</v>
          </cell>
          <cell r="F19">
            <v>0</v>
          </cell>
        </row>
        <row r="20">
          <cell r="D20">
            <v>3804</v>
          </cell>
          <cell r="F20">
            <v>-3099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8990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69865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18448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527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3482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957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96964</v>
          </cell>
          <cell r="F57">
            <v>0</v>
          </cell>
        </row>
        <row r="58">
          <cell r="D58">
            <v>2211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10467</v>
          </cell>
          <cell r="F60">
            <v>0</v>
          </cell>
        </row>
        <row r="61">
          <cell r="D61">
            <v>4461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13365</v>
          </cell>
          <cell r="F64">
            <v>0</v>
          </cell>
        </row>
        <row r="65">
          <cell r="D65">
            <v>4035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5175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1626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19166</v>
          </cell>
          <cell r="F78">
            <v>0</v>
          </cell>
        </row>
        <row r="79">
          <cell r="D79">
            <v>0</v>
          </cell>
          <cell r="F79">
            <v>2417</v>
          </cell>
        </row>
        <row r="80">
          <cell r="D80">
            <v>2553</v>
          </cell>
          <cell r="F80">
            <v>0</v>
          </cell>
        </row>
        <row r="81">
          <cell r="D81">
            <v>2042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6051</v>
          </cell>
          <cell r="F83">
            <v>0</v>
          </cell>
        </row>
        <row r="84">
          <cell r="D84">
            <v>25</v>
          </cell>
          <cell r="F84">
            <v>0</v>
          </cell>
        </row>
        <row r="85">
          <cell r="D85">
            <v>25293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17706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9119</v>
          </cell>
          <cell r="F89">
            <v>0</v>
          </cell>
        </row>
        <row r="93">
          <cell r="D93">
            <v>43678</v>
          </cell>
          <cell r="F93">
            <v>0</v>
          </cell>
        </row>
        <row r="94">
          <cell r="D94">
            <v>0</v>
          </cell>
          <cell r="F94">
            <v>5508</v>
          </cell>
        </row>
        <row r="95">
          <cell r="D95">
            <v>3190</v>
          </cell>
          <cell r="F95">
            <v>0</v>
          </cell>
        </row>
        <row r="96">
          <cell r="D96">
            <v>83443</v>
          </cell>
          <cell r="F96">
            <v>0</v>
          </cell>
        </row>
        <row r="97">
          <cell r="D97">
            <v>4468</v>
          </cell>
          <cell r="F97">
            <v>0</v>
          </cell>
        </row>
        <row r="98">
          <cell r="D98">
            <v>1064</v>
          </cell>
          <cell r="F98">
            <v>0</v>
          </cell>
        </row>
        <row r="102">
          <cell r="D102">
            <v>24654</v>
          </cell>
          <cell r="F102">
            <v>0</v>
          </cell>
        </row>
        <row r="103">
          <cell r="D103">
            <v>0</v>
          </cell>
          <cell r="F103">
            <v>3109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2603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11526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54124</v>
          </cell>
          <cell r="F129">
            <v>0</v>
          </cell>
        </row>
        <row r="130">
          <cell r="D130">
            <v>0</v>
          </cell>
          <cell r="F130">
            <v>6826</v>
          </cell>
        </row>
        <row r="131">
          <cell r="D131">
            <v>23774</v>
          </cell>
          <cell r="F131">
            <v>0</v>
          </cell>
        </row>
        <row r="132">
          <cell r="D132">
            <v>0</v>
          </cell>
          <cell r="F132">
            <v>2998</v>
          </cell>
        </row>
        <row r="133">
          <cell r="D133">
            <v>0</v>
          </cell>
          <cell r="F133">
            <v>0</v>
          </cell>
        </row>
        <row r="134">
          <cell r="D134">
            <v>6836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7065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2766</v>
          </cell>
          <cell r="F154">
            <v>0</v>
          </cell>
        </row>
        <row r="158">
          <cell r="D158">
            <v>408828</v>
          </cell>
          <cell r="F158">
            <v>0</v>
          </cell>
        </row>
        <row r="159">
          <cell r="D159">
            <v>0</v>
          </cell>
          <cell r="F159">
            <v>51560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375</v>
          </cell>
          <cell r="F162">
            <v>0</v>
          </cell>
        </row>
        <row r="163">
          <cell r="D163">
            <v>675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450</v>
          </cell>
          <cell r="F165">
            <v>0</v>
          </cell>
        </row>
        <row r="166">
          <cell r="D166">
            <v>2750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155356</v>
          </cell>
          <cell r="F168">
            <v>0</v>
          </cell>
        </row>
        <row r="169">
          <cell r="D169">
            <v>314</v>
          </cell>
          <cell r="F169">
            <v>0</v>
          </cell>
        </row>
        <row r="170">
          <cell r="D170">
            <v>1782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1616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7240</v>
          </cell>
          <cell r="F191">
            <v>0</v>
          </cell>
        </row>
        <row r="192">
          <cell r="D192">
            <v>504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126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1518494</v>
          </cell>
        </row>
      </sheetData>
      <sheetData sheetId="8"/>
      <sheetData sheetId="9"/>
      <sheetData sheetId="10">
        <row r="9">
          <cell r="C9">
            <v>8026</v>
          </cell>
          <cell r="D9">
            <v>242</v>
          </cell>
          <cell r="E9">
            <v>0</v>
          </cell>
          <cell r="F9">
            <v>0</v>
          </cell>
        </row>
        <row r="22">
          <cell r="G22">
            <v>26</v>
          </cell>
        </row>
        <row r="24">
          <cell r="G24">
            <v>26</v>
          </cell>
        </row>
        <row r="28">
          <cell r="G28">
            <v>9490</v>
          </cell>
        </row>
        <row r="30">
          <cell r="G30">
            <v>0.87123287671232874</v>
          </cell>
        </row>
        <row r="32">
          <cell r="G32">
            <v>0.87123287671232874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708878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3794</v>
          </cell>
          <cell r="G40">
            <v>1645</v>
          </cell>
        </row>
      </sheetData>
      <sheetData sheetId="6"/>
      <sheetData sheetId="7">
        <row r="10">
          <cell r="D10">
            <v>24979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13427</v>
          </cell>
          <cell r="F12">
            <v>0</v>
          </cell>
        </row>
        <row r="13">
          <cell r="D13">
            <v>39315</v>
          </cell>
          <cell r="F13">
            <v>-34492</v>
          </cell>
        </row>
        <row r="14">
          <cell r="D14">
            <v>0</v>
          </cell>
          <cell r="F14">
            <v>0</v>
          </cell>
        </row>
        <row r="15">
          <cell r="D15">
            <v>45231</v>
          </cell>
          <cell r="F15">
            <v>-18092.57</v>
          </cell>
        </row>
        <row r="16">
          <cell r="D16">
            <v>42288</v>
          </cell>
          <cell r="F16">
            <v>0</v>
          </cell>
        </row>
        <row r="17">
          <cell r="D17">
            <v>440</v>
          </cell>
          <cell r="F17">
            <v>0</v>
          </cell>
        </row>
        <row r="18">
          <cell r="D18">
            <v>5217</v>
          </cell>
          <cell r="F18">
            <v>0</v>
          </cell>
        </row>
        <row r="19">
          <cell r="D19">
            <v>2933</v>
          </cell>
          <cell r="F19">
            <v>0</v>
          </cell>
        </row>
        <row r="20">
          <cell r="D20">
            <v>4924</v>
          </cell>
          <cell r="F20">
            <v>-1740.01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7165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33859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9197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187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5654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1559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29908</v>
          </cell>
          <cell r="F57">
            <v>0</v>
          </cell>
        </row>
        <row r="58">
          <cell r="D58">
            <v>2129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0</v>
          </cell>
          <cell r="F60">
            <v>0</v>
          </cell>
        </row>
        <row r="61">
          <cell r="D61">
            <v>2138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587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2479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729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34</v>
          </cell>
          <cell r="F80">
            <v>0</v>
          </cell>
        </row>
        <row r="81">
          <cell r="D81">
            <v>1640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2923</v>
          </cell>
          <cell r="F83">
            <v>0</v>
          </cell>
        </row>
        <row r="84">
          <cell r="D84">
            <v>260</v>
          </cell>
          <cell r="F84">
            <v>0</v>
          </cell>
        </row>
        <row r="85">
          <cell r="D85">
            <v>11975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7698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7680</v>
          </cell>
          <cell r="F89">
            <v>0</v>
          </cell>
        </row>
        <row r="93">
          <cell r="D93">
            <v>0</v>
          </cell>
          <cell r="F93">
            <v>0</v>
          </cell>
        </row>
        <row r="94">
          <cell r="D94">
            <v>0</v>
          </cell>
          <cell r="F94">
            <v>0</v>
          </cell>
        </row>
        <row r="95">
          <cell r="D95">
            <v>1426</v>
          </cell>
          <cell r="F95">
            <v>0</v>
          </cell>
        </row>
        <row r="96">
          <cell r="D96">
            <v>43095</v>
          </cell>
          <cell r="F96">
            <v>0</v>
          </cell>
        </row>
        <row r="97">
          <cell r="D97">
            <v>2653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0</v>
          </cell>
          <cell r="F102">
            <v>0</v>
          </cell>
        </row>
        <row r="103">
          <cell r="D103">
            <v>0</v>
          </cell>
          <cell r="F103">
            <v>0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1029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8979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22870</v>
          </cell>
          <cell r="F129">
            <v>0</v>
          </cell>
        </row>
        <row r="130">
          <cell r="D130">
            <v>0</v>
          </cell>
          <cell r="F130">
            <v>2872</v>
          </cell>
        </row>
        <row r="131">
          <cell r="D131">
            <v>0</v>
          </cell>
          <cell r="F131">
            <v>0</v>
          </cell>
        </row>
        <row r="132">
          <cell r="D132">
            <v>0</v>
          </cell>
          <cell r="F132">
            <v>0</v>
          </cell>
        </row>
        <row r="133">
          <cell r="D133">
            <v>0</v>
          </cell>
          <cell r="F133">
            <v>0</v>
          </cell>
        </row>
        <row r="134">
          <cell r="D134">
            <v>3779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3282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2808</v>
          </cell>
          <cell r="F154">
            <v>0</v>
          </cell>
        </row>
        <row r="158">
          <cell r="D158">
            <v>251761</v>
          </cell>
          <cell r="F158">
            <v>0</v>
          </cell>
        </row>
        <row r="159">
          <cell r="D159">
            <v>0</v>
          </cell>
          <cell r="F159">
            <v>31619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75</v>
          </cell>
          <cell r="F165">
            <v>0</v>
          </cell>
        </row>
        <row r="166">
          <cell r="D166">
            <v>575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96849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1629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2560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39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749964</v>
          </cell>
        </row>
      </sheetData>
      <sheetData sheetId="8"/>
      <sheetData sheetId="9"/>
      <sheetData sheetId="10">
        <row r="9">
          <cell r="C9">
            <v>4007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12</v>
          </cell>
        </row>
        <row r="24">
          <cell r="G24">
            <v>12</v>
          </cell>
        </row>
        <row r="28">
          <cell r="G28">
            <v>4380</v>
          </cell>
        </row>
        <row r="30">
          <cell r="G30">
            <v>0.91484018264840183</v>
          </cell>
        </row>
        <row r="32">
          <cell r="G32">
            <v>0.91484018264840183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1778354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9563</v>
          </cell>
          <cell r="G40">
            <v>2343</v>
          </cell>
        </row>
      </sheetData>
      <sheetData sheetId="6"/>
      <sheetData sheetId="7">
        <row r="10">
          <cell r="D10">
            <v>64488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31029</v>
          </cell>
          <cell r="F12">
            <v>0</v>
          </cell>
        </row>
        <row r="13">
          <cell r="D13">
            <v>148518</v>
          </cell>
          <cell r="F13">
            <v>-136462</v>
          </cell>
        </row>
        <row r="14">
          <cell r="D14">
            <v>0</v>
          </cell>
          <cell r="F14">
            <v>0</v>
          </cell>
        </row>
        <row r="15">
          <cell r="D15">
            <v>128156</v>
          </cell>
          <cell r="F15">
            <v>-51262.28</v>
          </cell>
        </row>
        <row r="16">
          <cell r="D16">
            <v>154679</v>
          </cell>
          <cell r="F16">
            <v>0</v>
          </cell>
        </row>
        <row r="17">
          <cell r="D17">
            <v>105</v>
          </cell>
          <cell r="F17">
            <v>0</v>
          </cell>
        </row>
        <row r="18">
          <cell r="D18">
            <v>10002</v>
          </cell>
          <cell r="F18">
            <v>0</v>
          </cell>
        </row>
        <row r="19">
          <cell r="D19">
            <v>7801</v>
          </cell>
          <cell r="F19">
            <v>0</v>
          </cell>
        </row>
        <row r="20">
          <cell r="D20">
            <v>11810</v>
          </cell>
          <cell r="F20">
            <v>-2343.36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11153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84593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150</v>
          </cell>
          <cell r="F29">
            <v>-150</v>
          </cell>
        </row>
        <row r="30">
          <cell r="D30">
            <v>0</v>
          </cell>
          <cell r="F30">
            <v>0</v>
          </cell>
        </row>
        <row r="31">
          <cell r="D31">
            <v>34570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277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10323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4798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59690</v>
          </cell>
          <cell r="F57">
            <v>0</v>
          </cell>
        </row>
        <row r="58">
          <cell r="D58">
            <v>3362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6256</v>
          </cell>
          <cell r="F60">
            <v>0</v>
          </cell>
        </row>
        <row r="61">
          <cell r="D61">
            <v>7819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2305</v>
          </cell>
          <cell r="F64">
            <v>0</v>
          </cell>
        </row>
        <row r="65">
          <cell r="D65">
            <v>85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9069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1099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30726</v>
          </cell>
          <cell r="F78">
            <v>0</v>
          </cell>
        </row>
        <row r="79">
          <cell r="D79">
            <v>0</v>
          </cell>
          <cell r="F79">
            <v>3878</v>
          </cell>
        </row>
        <row r="80">
          <cell r="D80">
            <v>261</v>
          </cell>
          <cell r="F80">
            <v>0</v>
          </cell>
        </row>
        <row r="81">
          <cell r="D81">
            <v>4074</v>
          </cell>
          <cell r="F81">
            <v>0</v>
          </cell>
        </row>
        <row r="82">
          <cell r="D82">
            <v>47</v>
          </cell>
          <cell r="F82">
            <v>0</v>
          </cell>
        </row>
        <row r="83">
          <cell r="D83">
            <v>4897</v>
          </cell>
          <cell r="F83">
            <v>0</v>
          </cell>
        </row>
        <row r="84">
          <cell r="D84">
            <v>1847</v>
          </cell>
          <cell r="F84">
            <v>0</v>
          </cell>
        </row>
        <row r="85">
          <cell r="D85">
            <v>24165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25955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24702</v>
          </cell>
          <cell r="F89">
            <v>0</v>
          </cell>
        </row>
        <row r="93">
          <cell r="D93">
            <v>100290</v>
          </cell>
          <cell r="F93">
            <v>0</v>
          </cell>
        </row>
        <row r="94">
          <cell r="D94">
            <v>0</v>
          </cell>
          <cell r="F94">
            <v>12658</v>
          </cell>
        </row>
        <row r="95">
          <cell r="D95">
            <v>6578</v>
          </cell>
          <cell r="F95">
            <v>0</v>
          </cell>
        </row>
        <row r="96">
          <cell r="D96">
            <v>92039</v>
          </cell>
          <cell r="F96">
            <v>0</v>
          </cell>
        </row>
        <row r="97">
          <cell r="D97">
            <v>11038</v>
          </cell>
          <cell r="F97">
            <v>0</v>
          </cell>
        </row>
        <row r="98">
          <cell r="D98">
            <v>306</v>
          </cell>
          <cell r="F98">
            <v>0</v>
          </cell>
        </row>
        <row r="102">
          <cell r="D102">
            <v>45857</v>
          </cell>
          <cell r="F102">
            <v>0</v>
          </cell>
        </row>
        <row r="103">
          <cell r="D103">
            <v>0</v>
          </cell>
          <cell r="F103">
            <v>5788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5529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15376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111933</v>
          </cell>
          <cell r="F129">
            <v>0</v>
          </cell>
        </row>
        <row r="130">
          <cell r="D130">
            <v>0</v>
          </cell>
          <cell r="F130">
            <v>14128</v>
          </cell>
        </row>
        <row r="131">
          <cell r="D131">
            <v>105691</v>
          </cell>
          <cell r="F131">
            <v>0</v>
          </cell>
        </row>
        <row r="132">
          <cell r="D132">
            <v>0</v>
          </cell>
          <cell r="F132">
            <v>13340</v>
          </cell>
        </row>
        <row r="133">
          <cell r="D133">
            <v>0</v>
          </cell>
          <cell r="F133">
            <v>0</v>
          </cell>
        </row>
        <row r="134">
          <cell r="D134">
            <v>25036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10539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941</v>
          </cell>
          <cell r="F150">
            <v>0</v>
          </cell>
        </row>
        <row r="151">
          <cell r="D151">
            <v>0</v>
          </cell>
          <cell r="F151">
            <v>119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4026</v>
          </cell>
          <cell r="F154">
            <v>0</v>
          </cell>
        </row>
        <row r="158">
          <cell r="D158">
            <v>685747</v>
          </cell>
          <cell r="F158">
            <v>0</v>
          </cell>
        </row>
        <row r="159">
          <cell r="D159">
            <v>0</v>
          </cell>
          <cell r="F159">
            <v>86552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2610</v>
          </cell>
          <cell r="F162">
            <v>0</v>
          </cell>
        </row>
        <row r="163">
          <cell r="D163">
            <v>2250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2997</v>
          </cell>
          <cell r="F165">
            <v>0</v>
          </cell>
        </row>
        <row r="166">
          <cell r="D166">
            <v>2712</v>
          </cell>
          <cell r="F166">
            <v>0</v>
          </cell>
        </row>
        <row r="167">
          <cell r="D167">
            <v>229907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2057</v>
          </cell>
          <cell r="F169">
            <v>0</v>
          </cell>
        </row>
        <row r="170">
          <cell r="D170">
            <v>3588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2625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7338</v>
          </cell>
          <cell r="F191">
            <v>0</v>
          </cell>
        </row>
        <row r="192">
          <cell r="D192">
            <v>3119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2388940</v>
          </cell>
        </row>
      </sheetData>
      <sheetData sheetId="8"/>
      <sheetData sheetId="9"/>
      <sheetData sheetId="10">
        <row r="9">
          <cell r="C9">
            <v>10011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0.7836399217221135</v>
          </cell>
        </row>
        <row r="32">
          <cell r="G32">
            <v>0.7836399217221135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413762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0</v>
          </cell>
        </row>
      </sheetData>
      <sheetData sheetId="6"/>
      <sheetData sheetId="7">
        <row r="10">
          <cell r="D10">
            <v>8273</v>
          </cell>
          <cell r="F10"/>
        </row>
        <row r="11">
          <cell r="D11">
            <v>2874.4</v>
          </cell>
          <cell r="F11"/>
        </row>
        <row r="12">
          <cell r="D12">
            <v>22655</v>
          </cell>
          <cell r="F12"/>
        </row>
        <row r="13">
          <cell r="D13">
            <v>16557</v>
          </cell>
          <cell r="F13"/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0</v>
          </cell>
          <cell r="F16"/>
        </row>
        <row r="17">
          <cell r="D17">
            <v>0</v>
          </cell>
          <cell r="F17"/>
        </row>
        <row r="18">
          <cell r="D18">
            <v>1913</v>
          </cell>
          <cell r="F18"/>
        </row>
        <row r="19">
          <cell r="D19">
            <v>963</v>
          </cell>
          <cell r="F19"/>
        </row>
        <row r="20">
          <cell r="D20">
            <v>1857</v>
          </cell>
          <cell r="F20"/>
        </row>
        <row r="21">
          <cell r="D21">
            <v>4119</v>
          </cell>
          <cell r="F21"/>
        </row>
        <row r="22">
          <cell r="D22">
            <v>0</v>
          </cell>
          <cell r="F22"/>
        </row>
        <row r="23">
          <cell r="D23">
            <v>2730</v>
          </cell>
          <cell r="F23"/>
        </row>
        <row r="24">
          <cell r="D24">
            <v>0</v>
          </cell>
          <cell r="F24"/>
        </row>
        <row r="25">
          <cell r="D25">
            <v>4324</v>
          </cell>
          <cell r="F25"/>
        </row>
        <row r="26">
          <cell r="D26">
            <v>20414</v>
          </cell>
          <cell r="F26"/>
        </row>
        <row r="27">
          <cell r="D27">
            <v>258</v>
          </cell>
          <cell r="F27"/>
        </row>
        <row r="28">
          <cell r="D28">
            <v>0</v>
          </cell>
          <cell r="F28">
            <v>0</v>
          </cell>
        </row>
        <row r="29">
          <cell r="D29">
            <v>5924</v>
          </cell>
          <cell r="F29">
            <v>-5924</v>
          </cell>
        </row>
        <row r="30">
          <cell r="D30">
            <v>0</v>
          </cell>
          <cell r="F30">
            <v>0</v>
          </cell>
        </row>
        <row r="31">
          <cell r="D31">
            <v>5570</v>
          </cell>
          <cell r="F31"/>
        </row>
        <row r="32">
          <cell r="D32">
            <v>3750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0</v>
          </cell>
          <cell r="F38"/>
        </row>
        <row r="39">
          <cell r="D39">
            <v>200</v>
          </cell>
          <cell r="F39"/>
        </row>
        <row r="40">
          <cell r="D40">
            <v>0</v>
          </cell>
          <cell r="F40"/>
        </row>
        <row r="41">
          <cell r="D41">
            <v>0</v>
          </cell>
          <cell r="F41"/>
        </row>
        <row r="42">
          <cell r="D42">
            <v>50</v>
          </cell>
          <cell r="F42"/>
        </row>
        <row r="43">
          <cell r="D43">
            <v>51</v>
          </cell>
          <cell r="F43"/>
        </row>
        <row r="44">
          <cell r="D44">
            <v>0</v>
          </cell>
          <cell r="F44"/>
        </row>
        <row r="45">
          <cell r="D45">
            <v>0</v>
          </cell>
          <cell r="F45"/>
        </row>
        <row r="57">
          <cell r="D57">
            <v>58500</v>
          </cell>
          <cell r="F57"/>
        </row>
        <row r="58">
          <cell r="D58">
            <v>0</v>
          </cell>
          <cell r="F58"/>
        </row>
        <row r="59">
          <cell r="D59">
            <v>0</v>
          </cell>
          <cell r="F59"/>
        </row>
        <row r="60">
          <cell r="D60">
            <v>0</v>
          </cell>
          <cell r="F60"/>
        </row>
        <row r="61">
          <cell r="D61">
            <v>0</v>
          </cell>
          <cell r="F61"/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700</v>
          </cell>
          <cell r="F64"/>
        </row>
        <row r="65">
          <cell r="D65">
            <v>0</v>
          </cell>
          <cell r="F65"/>
        </row>
        <row r="66">
          <cell r="D66">
            <v>268</v>
          </cell>
          <cell r="F66"/>
        </row>
        <row r="67">
          <cell r="D67">
            <v>5533</v>
          </cell>
          <cell r="F67"/>
        </row>
        <row r="68">
          <cell r="D68">
            <v>0</v>
          </cell>
          <cell r="F68"/>
        </row>
        <row r="69">
          <cell r="D69">
            <v>700</v>
          </cell>
          <cell r="F69"/>
        </row>
        <row r="70">
          <cell r="D70">
            <v>0</v>
          </cell>
          <cell r="F70"/>
        </row>
        <row r="71">
          <cell r="D71">
            <v>0</v>
          </cell>
          <cell r="F71"/>
        </row>
        <row r="72">
          <cell r="D72">
            <v>0</v>
          </cell>
          <cell r="F72"/>
        </row>
        <row r="73">
          <cell r="D73">
            <v>0</v>
          </cell>
          <cell r="F73"/>
        </row>
        <row r="78">
          <cell r="D78">
            <v>0</v>
          </cell>
          <cell r="F78"/>
        </row>
        <row r="79">
          <cell r="D79">
            <v>0</v>
          </cell>
          <cell r="F79"/>
        </row>
        <row r="80">
          <cell r="D80">
            <v>1782</v>
          </cell>
          <cell r="F80"/>
        </row>
        <row r="81">
          <cell r="D81">
            <v>0</v>
          </cell>
          <cell r="F81"/>
        </row>
        <row r="82">
          <cell r="D82">
            <v>0</v>
          </cell>
          <cell r="F82"/>
        </row>
        <row r="83">
          <cell r="D83">
            <v>0</v>
          </cell>
          <cell r="F83"/>
        </row>
        <row r="84">
          <cell r="D84">
            <v>2500</v>
          </cell>
          <cell r="F84"/>
        </row>
        <row r="85">
          <cell r="D85">
            <v>0</v>
          </cell>
          <cell r="F85"/>
        </row>
        <row r="86">
          <cell r="D86">
            <v>3680</v>
          </cell>
          <cell r="F86"/>
        </row>
        <row r="87">
          <cell r="D87">
            <v>6032</v>
          </cell>
          <cell r="F87"/>
        </row>
        <row r="88">
          <cell r="D88">
            <v>0</v>
          </cell>
          <cell r="F88"/>
        </row>
        <row r="89">
          <cell r="D89">
            <v>0</v>
          </cell>
          <cell r="F89"/>
        </row>
        <row r="93">
          <cell r="D93">
            <v>0</v>
          </cell>
          <cell r="F93"/>
        </row>
        <row r="94">
          <cell r="D94">
            <v>0</v>
          </cell>
          <cell r="F94"/>
        </row>
        <row r="95">
          <cell r="D95">
            <v>125</v>
          </cell>
          <cell r="F95"/>
        </row>
        <row r="96">
          <cell r="D96">
            <v>15056</v>
          </cell>
          <cell r="F96"/>
        </row>
        <row r="97">
          <cell r="D97">
            <v>3805</v>
          </cell>
          <cell r="F97"/>
        </row>
        <row r="98">
          <cell r="D98">
            <v>0</v>
          </cell>
          <cell r="F98"/>
        </row>
        <row r="102">
          <cell r="D102">
            <v>0</v>
          </cell>
          <cell r="F102"/>
        </row>
        <row r="103">
          <cell r="D103">
            <v>0</v>
          </cell>
          <cell r="F103"/>
        </row>
        <row r="104">
          <cell r="D104">
            <v>0</v>
          </cell>
          <cell r="F104"/>
        </row>
        <row r="105">
          <cell r="D105">
            <v>0</v>
          </cell>
          <cell r="F105"/>
        </row>
        <row r="106">
          <cell r="D106">
            <v>0</v>
          </cell>
          <cell r="F106"/>
        </row>
        <row r="107">
          <cell r="D107">
            <v>0</v>
          </cell>
          <cell r="F107"/>
        </row>
        <row r="121">
          <cell r="D121">
            <v>0</v>
          </cell>
          <cell r="F121"/>
        </row>
        <row r="122">
          <cell r="D122">
            <v>0</v>
          </cell>
          <cell r="F122"/>
        </row>
        <row r="123">
          <cell r="D123">
            <v>0</v>
          </cell>
          <cell r="F123"/>
        </row>
        <row r="124">
          <cell r="D124">
            <v>0</v>
          </cell>
          <cell r="F124"/>
        </row>
        <row r="125">
          <cell r="D125">
            <v>0</v>
          </cell>
          <cell r="F125"/>
        </row>
        <row r="129">
          <cell r="D129">
            <v>3534</v>
          </cell>
          <cell r="F129"/>
        </row>
        <row r="130">
          <cell r="D130">
            <v>1407</v>
          </cell>
          <cell r="F130"/>
        </row>
        <row r="131">
          <cell r="D131">
            <v>22950.82</v>
          </cell>
          <cell r="F131"/>
        </row>
        <row r="132">
          <cell r="D132">
            <v>2449</v>
          </cell>
          <cell r="F132"/>
        </row>
        <row r="133">
          <cell r="D133">
            <v>0</v>
          </cell>
          <cell r="F133"/>
        </row>
        <row r="134">
          <cell r="D134">
            <v>3314</v>
          </cell>
          <cell r="F134"/>
        </row>
        <row r="135">
          <cell r="D135">
            <v>1521</v>
          </cell>
          <cell r="F135"/>
        </row>
        <row r="136">
          <cell r="D136">
            <v>0</v>
          </cell>
          <cell r="F136"/>
        </row>
        <row r="137">
          <cell r="D137">
            <v>0</v>
          </cell>
          <cell r="F137"/>
        </row>
        <row r="138">
          <cell r="D138">
            <v>309</v>
          </cell>
          <cell r="F138"/>
        </row>
        <row r="139">
          <cell r="D139">
            <v>0</v>
          </cell>
          <cell r="F139"/>
        </row>
        <row r="141">
          <cell r="D141">
            <v>575</v>
          </cell>
          <cell r="F141"/>
        </row>
        <row r="142">
          <cell r="D142">
            <v>1550</v>
          </cell>
          <cell r="F142"/>
        </row>
        <row r="143">
          <cell r="D143">
            <v>300</v>
          </cell>
          <cell r="F143"/>
        </row>
        <row r="144">
          <cell r="D144">
            <v>700</v>
          </cell>
          <cell r="F144"/>
        </row>
        <row r="145">
          <cell r="D145">
            <v>76</v>
          </cell>
          <cell r="F145"/>
        </row>
        <row r="146">
          <cell r="D146">
            <v>0</v>
          </cell>
          <cell r="F146"/>
        </row>
        <row r="150">
          <cell r="D150">
            <v>4427.8</v>
          </cell>
          <cell r="F150"/>
        </row>
        <row r="151">
          <cell r="D151">
            <v>805.13</v>
          </cell>
          <cell r="F151"/>
        </row>
        <row r="152">
          <cell r="D152">
            <v>300</v>
          </cell>
          <cell r="F152"/>
        </row>
        <row r="153">
          <cell r="D153">
            <v>0</v>
          </cell>
          <cell r="F153"/>
        </row>
        <row r="154">
          <cell r="D154">
            <v>0</v>
          </cell>
          <cell r="F154"/>
        </row>
        <row r="158">
          <cell r="D158">
            <v>112184</v>
          </cell>
          <cell r="F158"/>
        </row>
        <row r="159">
          <cell r="D159">
            <v>18994</v>
          </cell>
          <cell r="F159"/>
        </row>
        <row r="160">
          <cell r="D160">
            <v>4831</v>
          </cell>
          <cell r="F160"/>
        </row>
        <row r="161">
          <cell r="D161">
            <v>0</v>
          </cell>
          <cell r="F161"/>
        </row>
        <row r="162">
          <cell r="D162">
            <v>0</v>
          </cell>
          <cell r="F162"/>
        </row>
        <row r="163">
          <cell r="D163">
            <v>0</v>
          </cell>
          <cell r="F163"/>
        </row>
        <row r="164">
          <cell r="D164">
            <v>0</v>
          </cell>
          <cell r="F164"/>
        </row>
        <row r="165">
          <cell r="D165">
            <v>0</v>
          </cell>
          <cell r="F165"/>
        </row>
        <row r="166">
          <cell r="D166">
            <v>4959</v>
          </cell>
          <cell r="F166"/>
        </row>
        <row r="167">
          <cell r="D167">
            <v>11156</v>
          </cell>
          <cell r="F167"/>
        </row>
        <row r="168">
          <cell r="D168">
            <v>4518</v>
          </cell>
          <cell r="F168"/>
        </row>
        <row r="169">
          <cell r="D169">
            <v>0</v>
          </cell>
          <cell r="F169"/>
        </row>
        <row r="170">
          <cell r="D170">
            <v>1746</v>
          </cell>
          <cell r="F170"/>
        </row>
        <row r="171">
          <cell r="D171"/>
          <cell r="F171"/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3572</v>
          </cell>
          <cell r="F189"/>
        </row>
        <row r="190">
          <cell r="D190">
            <v>113</v>
          </cell>
          <cell r="F190"/>
        </row>
        <row r="191">
          <cell r="D191">
            <v>0</v>
          </cell>
          <cell r="F191"/>
        </row>
        <row r="192">
          <cell r="D192">
            <v>3807</v>
          </cell>
          <cell r="F192"/>
        </row>
        <row r="193">
          <cell r="D193">
            <v>0</v>
          </cell>
          <cell r="F193"/>
        </row>
        <row r="194">
          <cell r="D194">
            <v>1091</v>
          </cell>
          <cell r="F194"/>
        </row>
        <row r="195">
          <cell r="D195">
            <v>0</v>
          </cell>
          <cell r="F195"/>
        </row>
        <row r="196">
          <cell r="D196">
            <v>0</v>
          </cell>
          <cell r="F196"/>
        </row>
        <row r="197">
          <cell r="D197">
            <v>1409</v>
          </cell>
          <cell r="F197"/>
        </row>
        <row r="198">
          <cell r="D198">
            <v>0</v>
          </cell>
          <cell r="F198"/>
        </row>
        <row r="199">
          <cell r="D199">
            <v>0</v>
          </cell>
          <cell r="F199"/>
        </row>
        <row r="204">
          <cell r="D204">
            <v>413762</v>
          </cell>
        </row>
      </sheetData>
      <sheetData sheetId="8"/>
      <sheetData sheetId="9"/>
      <sheetData sheetId="10">
        <row r="9">
          <cell r="C9">
            <v>2192</v>
          </cell>
          <cell r="D9"/>
          <cell r="E9"/>
          <cell r="F9"/>
        </row>
        <row r="22">
          <cell r="G22">
            <v>8</v>
          </cell>
        </row>
        <row r="24">
          <cell r="G24">
            <v>8</v>
          </cell>
        </row>
        <row r="28">
          <cell r="G28">
            <v>2192</v>
          </cell>
        </row>
        <row r="30">
          <cell r="G30">
            <v>1</v>
          </cell>
        </row>
        <row r="32">
          <cell r="G32">
            <v>1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2674032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3327</v>
          </cell>
          <cell r="G40">
            <v>0</v>
          </cell>
        </row>
      </sheetData>
      <sheetData sheetId="6"/>
      <sheetData sheetId="7">
        <row r="10">
          <cell r="D10">
            <v>65652</v>
          </cell>
          <cell r="F10">
            <v>0</v>
          </cell>
        </row>
        <row r="11">
          <cell r="D11">
            <v>103958</v>
          </cell>
          <cell r="F11">
            <v>0</v>
          </cell>
        </row>
        <row r="12">
          <cell r="D12">
            <v>59877</v>
          </cell>
          <cell r="F12">
            <v>0</v>
          </cell>
        </row>
        <row r="13">
          <cell r="D13">
            <v>226083</v>
          </cell>
          <cell r="F13">
            <v>-186471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1479</v>
          </cell>
          <cell r="F17">
            <v>0</v>
          </cell>
        </row>
        <row r="18">
          <cell r="D18">
            <v>21719</v>
          </cell>
          <cell r="F18">
            <v>0</v>
          </cell>
        </row>
        <row r="19">
          <cell r="D19">
            <v>7916</v>
          </cell>
          <cell r="F19">
            <v>0</v>
          </cell>
        </row>
        <row r="20">
          <cell r="D20">
            <v>8964</v>
          </cell>
          <cell r="F20">
            <v>0</v>
          </cell>
        </row>
        <row r="21">
          <cell r="D21">
            <v>55265</v>
          </cell>
          <cell r="F21">
            <v>0</v>
          </cell>
        </row>
        <row r="22">
          <cell r="D22">
            <v>62</v>
          </cell>
          <cell r="F22">
            <v>0</v>
          </cell>
        </row>
        <row r="23">
          <cell r="D23">
            <v>15653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125910</v>
          </cell>
          <cell r="F26">
            <v>0</v>
          </cell>
        </row>
        <row r="27">
          <cell r="D27">
            <v>4477</v>
          </cell>
          <cell r="F27">
            <v>-92</v>
          </cell>
        </row>
        <row r="28">
          <cell r="D28">
            <v>9710</v>
          </cell>
          <cell r="F28">
            <v>-9710</v>
          </cell>
        </row>
        <row r="29">
          <cell r="D29">
            <v>40767</v>
          </cell>
          <cell r="F29">
            <v>-40767</v>
          </cell>
        </row>
        <row r="30">
          <cell r="D30">
            <v>221</v>
          </cell>
          <cell r="F30">
            <v>-221</v>
          </cell>
        </row>
        <row r="31">
          <cell r="D31">
            <v>35775</v>
          </cell>
          <cell r="F31">
            <v>0</v>
          </cell>
        </row>
        <row r="32">
          <cell r="D32">
            <v>18925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364</v>
          </cell>
          <cell r="F36">
            <v>0</v>
          </cell>
        </row>
        <row r="37">
          <cell r="D37">
            <v>0</v>
          </cell>
          <cell r="F37">
            <v>63</v>
          </cell>
        </row>
        <row r="38">
          <cell r="D38">
            <v>0</v>
          </cell>
          <cell r="F38">
            <v>0</v>
          </cell>
        </row>
        <row r="39">
          <cell r="D39">
            <v>634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9562</v>
          </cell>
          <cell r="F41">
            <v>0</v>
          </cell>
        </row>
        <row r="42">
          <cell r="D42">
            <v>5266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15621</v>
          </cell>
          <cell r="F45">
            <v>-3169</v>
          </cell>
        </row>
        <row r="57">
          <cell r="D57">
            <v>232808</v>
          </cell>
          <cell r="F57">
            <v>0</v>
          </cell>
        </row>
        <row r="58">
          <cell r="D58">
            <v>15912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0</v>
          </cell>
          <cell r="F60">
            <v>0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208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84343</v>
          </cell>
          <cell r="F78">
            <v>0</v>
          </cell>
        </row>
        <row r="79">
          <cell r="D79">
            <v>0</v>
          </cell>
          <cell r="F79">
            <v>14559</v>
          </cell>
        </row>
        <row r="80">
          <cell r="D80">
            <v>8348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27664</v>
          </cell>
          <cell r="F84">
            <v>0</v>
          </cell>
        </row>
        <row r="85">
          <cell r="D85">
            <v>10487</v>
          </cell>
          <cell r="F85">
            <v>0</v>
          </cell>
        </row>
        <row r="86">
          <cell r="D86">
            <v>12380</v>
          </cell>
          <cell r="F86">
            <v>0</v>
          </cell>
        </row>
        <row r="87">
          <cell r="D87">
            <v>43310</v>
          </cell>
          <cell r="F87">
            <v>0</v>
          </cell>
        </row>
        <row r="88">
          <cell r="D88">
            <v>9221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84947</v>
          </cell>
          <cell r="F93">
            <v>0</v>
          </cell>
        </row>
        <row r="94">
          <cell r="D94">
            <v>0</v>
          </cell>
          <cell r="F94">
            <v>14663</v>
          </cell>
        </row>
        <row r="95">
          <cell r="D95">
            <v>8878</v>
          </cell>
          <cell r="F95">
            <v>0</v>
          </cell>
        </row>
        <row r="96">
          <cell r="D96">
            <v>81616</v>
          </cell>
          <cell r="F96">
            <v>-66</v>
          </cell>
        </row>
        <row r="97">
          <cell r="D97">
            <v>553</v>
          </cell>
          <cell r="F97">
            <v>0</v>
          </cell>
        </row>
        <row r="98">
          <cell r="D98">
            <v>323</v>
          </cell>
          <cell r="F98">
            <v>0</v>
          </cell>
        </row>
        <row r="102">
          <cell r="D102">
            <v>20303</v>
          </cell>
          <cell r="F102">
            <v>0</v>
          </cell>
        </row>
        <row r="103">
          <cell r="D103">
            <v>0</v>
          </cell>
          <cell r="F103">
            <v>3505</v>
          </cell>
        </row>
        <row r="104">
          <cell r="D104">
            <v>2026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560</v>
          </cell>
          <cell r="F106">
            <v>0</v>
          </cell>
        </row>
        <row r="107">
          <cell r="D107">
            <v>135</v>
          </cell>
          <cell r="F107">
            <v>0</v>
          </cell>
        </row>
        <row r="121">
          <cell r="D121">
            <v>55112</v>
          </cell>
          <cell r="F121">
            <v>0</v>
          </cell>
        </row>
        <row r="122">
          <cell r="D122">
            <v>0</v>
          </cell>
          <cell r="F122">
            <v>9513</v>
          </cell>
        </row>
        <row r="123">
          <cell r="D123">
            <v>19043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75</v>
          </cell>
          <cell r="F125">
            <v>0</v>
          </cell>
        </row>
        <row r="129">
          <cell r="D129">
            <v>31128</v>
          </cell>
          <cell r="F129">
            <v>0</v>
          </cell>
        </row>
        <row r="130">
          <cell r="D130">
            <v>0</v>
          </cell>
          <cell r="F130">
            <v>5373</v>
          </cell>
        </row>
        <row r="131">
          <cell r="D131">
            <v>616342</v>
          </cell>
          <cell r="F131">
            <v>0</v>
          </cell>
        </row>
        <row r="132">
          <cell r="D132">
            <v>0</v>
          </cell>
          <cell r="F132">
            <v>106389</v>
          </cell>
        </row>
        <row r="133">
          <cell r="D133">
            <v>1080</v>
          </cell>
          <cell r="F133">
            <v>0</v>
          </cell>
        </row>
        <row r="134">
          <cell r="D134">
            <v>57424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16856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9853</v>
          </cell>
          <cell r="F146">
            <v>0</v>
          </cell>
        </row>
        <row r="150">
          <cell r="D150">
            <v>38519</v>
          </cell>
          <cell r="F150">
            <v>0</v>
          </cell>
        </row>
        <row r="151">
          <cell r="D151">
            <v>0</v>
          </cell>
          <cell r="F151">
            <v>6649</v>
          </cell>
        </row>
        <row r="152">
          <cell r="D152">
            <v>358</v>
          </cell>
          <cell r="F152">
            <v>0</v>
          </cell>
        </row>
        <row r="153">
          <cell r="D153">
            <v>797</v>
          </cell>
          <cell r="F153">
            <v>0</v>
          </cell>
        </row>
        <row r="154">
          <cell r="D154">
            <v>2604</v>
          </cell>
          <cell r="F154">
            <v>0</v>
          </cell>
        </row>
        <row r="158">
          <cell r="D158">
            <v>91818</v>
          </cell>
          <cell r="F158">
            <v>0</v>
          </cell>
        </row>
        <row r="159">
          <cell r="D159">
            <v>0</v>
          </cell>
          <cell r="F159">
            <v>25757</v>
          </cell>
        </row>
        <row r="160">
          <cell r="D160">
            <v>2994</v>
          </cell>
          <cell r="F160">
            <v>0</v>
          </cell>
        </row>
        <row r="161">
          <cell r="D161">
            <v>17304</v>
          </cell>
          <cell r="F161">
            <v>0</v>
          </cell>
        </row>
        <row r="162">
          <cell r="D162">
            <v>13957</v>
          </cell>
          <cell r="F162">
            <v>0</v>
          </cell>
        </row>
        <row r="163">
          <cell r="D163">
            <v>54034</v>
          </cell>
          <cell r="F163">
            <v>0</v>
          </cell>
        </row>
        <row r="164">
          <cell r="D164">
            <v>3364</v>
          </cell>
          <cell r="F164">
            <v>0</v>
          </cell>
        </row>
        <row r="165">
          <cell r="D165">
            <v>11380</v>
          </cell>
          <cell r="F165">
            <v>0</v>
          </cell>
        </row>
        <row r="166">
          <cell r="D166">
            <v>5294</v>
          </cell>
          <cell r="F166">
            <v>0</v>
          </cell>
        </row>
        <row r="167">
          <cell r="D167">
            <v>202083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36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8737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6000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4652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2748726</v>
          </cell>
        </row>
      </sheetData>
      <sheetData sheetId="8"/>
      <sheetData sheetId="9"/>
      <sheetData sheetId="10">
        <row r="9">
          <cell r="C9">
            <v>14823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50</v>
          </cell>
        </row>
        <row r="24">
          <cell r="G24">
            <v>50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4924178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39324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231034</v>
          </cell>
          <cell r="G40">
            <v>-14451</v>
          </cell>
        </row>
        <row r="58">
          <cell r="C58">
            <v>182.90217391304347</v>
          </cell>
          <cell r="E58">
            <v>182.90217391304347</v>
          </cell>
          <cell r="G58">
            <v>182.90322580645162</v>
          </cell>
          <cell r="I58">
            <v>0</v>
          </cell>
        </row>
      </sheetData>
      <sheetData sheetId="6"/>
      <sheetData sheetId="7">
        <row r="10">
          <cell r="D10">
            <v>79766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62842</v>
          </cell>
          <cell r="F12">
            <v>0</v>
          </cell>
        </row>
        <row r="13">
          <cell r="D13">
            <v>537153</v>
          </cell>
          <cell r="F13">
            <v>-505696.56999999995</v>
          </cell>
        </row>
        <row r="14">
          <cell r="D14">
            <v>19752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372384</v>
          </cell>
          <cell r="F16">
            <v>-25638</v>
          </cell>
        </row>
        <row r="17">
          <cell r="D17">
            <v>0</v>
          </cell>
          <cell r="F17">
            <v>0</v>
          </cell>
        </row>
        <row r="18">
          <cell r="D18">
            <v>11188</v>
          </cell>
          <cell r="F18">
            <v>0</v>
          </cell>
        </row>
        <row r="19">
          <cell r="D19">
            <v>15083</v>
          </cell>
          <cell r="F19">
            <v>0</v>
          </cell>
        </row>
        <row r="20">
          <cell r="D20">
            <v>6537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5021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224661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11209</v>
          </cell>
          <cell r="F29">
            <v>-11209</v>
          </cell>
        </row>
        <row r="30">
          <cell r="D30">
            <v>0</v>
          </cell>
          <cell r="F30">
            <v>0</v>
          </cell>
        </row>
        <row r="31">
          <cell r="D31">
            <v>81887</v>
          </cell>
          <cell r="F31">
            <v>0</v>
          </cell>
        </row>
        <row r="32">
          <cell r="D32">
            <v>24876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33148</v>
          </cell>
          <cell r="F36">
            <v>0</v>
          </cell>
        </row>
        <row r="37">
          <cell r="D37">
            <v>0</v>
          </cell>
          <cell r="F37">
            <v>9921.33</v>
          </cell>
        </row>
        <row r="38">
          <cell r="D38">
            <v>0</v>
          </cell>
          <cell r="F38">
            <v>0</v>
          </cell>
        </row>
        <row r="39">
          <cell r="D39">
            <v>1476</v>
          </cell>
          <cell r="F39">
            <v>0</v>
          </cell>
        </row>
        <row r="40">
          <cell r="D40">
            <v>6580</v>
          </cell>
          <cell r="F40">
            <v>-6580</v>
          </cell>
        </row>
        <row r="41">
          <cell r="D41">
            <v>0</v>
          </cell>
          <cell r="F41">
            <v>0</v>
          </cell>
        </row>
        <row r="42">
          <cell r="D42">
            <v>3005</v>
          </cell>
          <cell r="F42">
            <v>0</v>
          </cell>
        </row>
        <row r="43">
          <cell r="D43">
            <v>2388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57903</v>
          </cell>
          <cell r="F45">
            <v>-965.29</v>
          </cell>
        </row>
        <row r="57">
          <cell r="D57">
            <v>395474</v>
          </cell>
          <cell r="F57">
            <v>-395474</v>
          </cell>
        </row>
        <row r="58">
          <cell r="D58">
            <v>0</v>
          </cell>
          <cell r="F58">
            <v>0</v>
          </cell>
        </row>
        <row r="59">
          <cell r="D59">
            <v>0</v>
          </cell>
          <cell r="F59">
            <v>249171.35</v>
          </cell>
        </row>
        <row r="60">
          <cell r="D60">
            <v>0</v>
          </cell>
          <cell r="F60">
            <v>0</v>
          </cell>
        </row>
        <row r="61">
          <cell r="D61">
            <v>4807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9733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67163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28879</v>
          </cell>
          <cell r="F78">
            <v>0</v>
          </cell>
        </row>
        <row r="79">
          <cell r="D79">
            <v>0</v>
          </cell>
          <cell r="F79">
            <v>6370.1299999999992</v>
          </cell>
        </row>
        <row r="80">
          <cell r="D80">
            <v>20873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1036</v>
          </cell>
          <cell r="F82">
            <v>0</v>
          </cell>
        </row>
        <row r="83">
          <cell r="D83">
            <v>22321</v>
          </cell>
          <cell r="F83">
            <v>0</v>
          </cell>
        </row>
        <row r="84">
          <cell r="D84">
            <v>1270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384</v>
          </cell>
          <cell r="F86">
            <v>0</v>
          </cell>
        </row>
        <row r="87">
          <cell r="D87">
            <v>61499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125701</v>
          </cell>
          <cell r="F93">
            <v>0</v>
          </cell>
        </row>
        <row r="94">
          <cell r="D94">
            <v>0</v>
          </cell>
          <cell r="F94">
            <v>27727.09</v>
          </cell>
        </row>
        <row r="95">
          <cell r="D95">
            <v>0</v>
          </cell>
          <cell r="F95">
            <v>0</v>
          </cell>
        </row>
        <row r="96">
          <cell r="D96">
            <v>91027</v>
          </cell>
          <cell r="F96">
            <v>-13486</v>
          </cell>
        </row>
        <row r="97">
          <cell r="D97">
            <v>16257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44966</v>
          </cell>
          <cell r="F102">
            <v>0</v>
          </cell>
        </row>
        <row r="103">
          <cell r="D103">
            <v>0</v>
          </cell>
          <cell r="F103">
            <v>9918.59</v>
          </cell>
        </row>
        <row r="104">
          <cell r="D104">
            <v>13461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0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64066</v>
          </cell>
          <cell r="F121">
            <v>0</v>
          </cell>
        </row>
        <row r="122">
          <cell r="D122">
            <v>0</v>
          </cell>
          <cell r="F122">
            <v>14131.670000000002</v>
          </cell>
        </row>
        <row r="123">
          <cell r="D123">
            <v>16902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88493</v>
          </cell>
          <cell r="F129">
            <v>0</v>
          </cell>
        </row>
        <row r="130">
          <cell r="D130">
            <v>0</v>
          </cell>
          <cell r="F130">
            <v>19519.760000000002</v>
          </cell>
        </row>
        <row r="131">
          <cell r="D131">
            <v>1275519</v>
          </cell>
          <cell r="F131">
            <v>0</v>
          </cell>
        </row>
        <row r="132">
          <cell r="D132">
            <v>0</v>
          </cell>
          <cell r="F132">
            <v>288719.43</v>
          </cell>
        </row>
        <row r="133">
          <cell r="D133">
            <v>4738</v>
          </cell>
          <cell r="F133">
            <v>0</v>
          </cell>
        </row>
        <row r="134">
          <cell r="D134">
            <v>89609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5965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60658</v>
          </cell>
          <cell r="F150">
            <v>0</v>
          </cell>
        </row>
        <row r="151">
          <cell r="D151">
            <v>0</v>
          </cell>
          <cell r="F151">
            <v>13379.93</v>
          </cell>
        </row>
        <row r="152">
          <cell r="D152">
            <v>4356</v>
          </cell>
          <cell r="F152">
            <v>0</v>
          </cell>
        </row>
        <row r="153">
          <cell r="D153">
            <v>3950</v>
          </cell>
          <cell r="F153">
            <v>0</v>
          </cell>
        </row>
        <row r="154">
          <cell r="D154">
            <v>0</v>
          </cell>
          <cell r="F154">
            <v>0</v>
          </cell>
        </row>
        <row r="158">
          <cell r="D158">
            <v>509748</v>
          </cell>
          <cell r="F158">
            <v>0</v>
          </cell>
        </row>
        <row r="159">
          <cell r="D159">
            <v>0</v>
          </cell>
          <cell r="F159">
            <v>116008.65000000002</v>
          </cell>
        </row>
        <row r="160">
          <cell r="D160">
            <v>1513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17700</v>
          </cell>
          <cell r="F162">
            <v>0</v>
          </cell>
        </row>
        <row r="163">
          <cell r="D163">
            <v>13414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9801</v>
          </cell>
          <cell r="F165">
            <v>0</v>
          </cell>
        </row>
        <row r="166">
          <cell r="D166">
            <v>0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78447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4131</v>
          </cell>
          <cell r="F191">
            <v>0</v>
          </cell>
        </row>
        <row r="192">
          <cell r="D192">
            <v>4068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4714788</v>
          </cell>
        </row>
      </sheetData>
      <sheetData sheetId="8"/>
      <sheetData sheetId="9"/>
      <sheetData sheetId="10">
        <row r="9">
          <cell r="C9">
            <v>26372</v>
          </cell>
          <cell r="D9">
            <v>0</v>
          </cell>
          <cell r="E9">
            <v>215</v>
          </cell>
          <cell r="F9">
            <v>0</v>
          </cell>
        </row>
        <row r="22">
          <cell r="G22">
            <v>82</v>
          </cell>
        </row>
        <row r="24">
          <cell r="G24">
            <v>82</v>
          </cell>
        </row>
        <row r="28">
          <cell r="G28">
            <v>29930</v>
          </cell>
        </row>
        <row r="30">
          <cell r="G30">
            <v>0.88830604744403607</v>
          </cell>
        </row>
        <row r="32">
          <cell r="G32">
            <v>0.88112261944537251</v>
          </cell>
        </row>
        <row r="34">
          <cell r="G34">
            <v>0.99191334110655582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930783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5235</v>
          </cell>
          <cell r="G40">
            <v>2141</v>
          </cell>
        </row>
      </sheetData>
      <sheetData sheetId="6"/>
      <sheetData sheetId="7">
        <row r="10">
          <cell r="D10">
            <v>28314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15843</v>
          </cell>
          <cell r="F12">
            <v>0</v>
          </cell>
        </row>
        <row r="13">
          <cell r="D13">
            <v>43486</v>
          </cell>
          <cell r="F13">
            <v>-37901</v>
          </cell>
        </row>
        <row r="14">
          <cell r="D14">
            <v>0</v>
          </cell>
          <cell r="F14">
            <v>0</v>
          </cell>
        </row>
        <row r="15">
          <cell r="D15">
            <v>60309</v>
          </cell>
          <cell r="F15">
            <v>-24123.42</v>
          </cell>
        </row>
        <row r="16">
          <cell r="D16">
            <v>51833</v>
          </cell>
          <cell r="F16">
            <v>0</v>
          </cell>
        </row>
        <row r="17">
          <cell r="D17">
            <v>42</v>
          </cell>
          <cell r="F17">
            <v>0</v>
          </cell>
        </row>
        <row r="18">
          <cell r="D18">
            <v>7847</v>
          </cell>
          <cell r="F18">
            <v>0</v>
          </cell>
        </row>
        <row r="19">
          <cell r="D19">
            <v>3182</v>
          </cell>
          <cell r="F19">
            <v>0</v>
          </cell>
        </row>
        <row r="20">
          <cell r="D20">
            <v>2764</v>
          </cell>
          <cell r="F20">
            <v>-2268.75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6074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44236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10101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532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6032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87852</v>
          </cell>
          <cell r="F57">
            <v>0</v>
          </cell>
        </row>
        <row r="58">
          <cell r="D58">
            <v>2087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6130</v>
          </cell>
          <cell r="F60">
            <v>0</v>
          </cell>
        </row>
        <row r="61">
          <cell r="D61">
            <v>2620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2960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3039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688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93</v>
          </cell>
          <cell r="F80">
            <v>0</v>
          </cell>
        </row>
        <row r="81">
          <cell r="D81">
            <v>3356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2251</v>
          </cell>
          <cell r="F83">
            <v>0</v>
          </cell>
        </row>
        <row r="84">
          <cell r="D84">
            <v>618</v>
          </cell>
          <cell r="F84">
            <v>0</v>
          </cell>
        </row>
        <row r="85">
          <cell r="D85">
            <v>10156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14187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7760</v>
          </cell>
          <cell r="F89">
            <v>0</v>
          </cell>
        </row>
        <row r="93">
          <cell r="D93">
            <v>11876</v>
          </cell>
          <cell r="F93">
            <v>0</v>
          </cell>
        </row>
        <row r="94">
          <cell r="D94">
            <v>0</v>
          </cell>
          <cell r="F94">
            <v>1502</v>
          </cell>
        </row>
        <row r="95">
          <cell r="D95">
            <v>1375</v>
          </cell>
          <cell r="F95">
            <v>0</v>
          </cell>
        </row>
        <row r="96">
          <cell r="D96">
            <v>44855</v>
          </cell>
          <cell r="F96">
            <v>0</v>
          </cell>
        </row>
        <row r="97">
          <cell r="D97">
            <v>4341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137</v>
          </cell>
          <cell r="F102">
            <v>0</v>
          </cell>
        </row>
        <row r="103">
          <cell r="D103">
            <v>0</v>
          </cell>
          <cell r="F103">
            <v>17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2153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4670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26270</v>
          </cell>
          <cell r="F129">
            <v>0</v>
          </cell>
        </row>
        <row r="130">
          <cell r="D130">
            <v>0</v>
          </cell>
          <cell r="F130">
            <v>3323</v>
          </cell>
        </row>
        <row r="131">
          <cell r="D131">
            <v>153</v>
          </cell>
          <cell r="F131">
            <v>0</v>
          </cell>
        </row>
        <row r="132">
          <cell r="D132">
            <v>0</v>
          </cell>
          <cell r="F132">
            <v>19</v>
          </cell>
        </row>
        <row r="133">
          <cell r="D133">
            <v>0</v>
          </cell>
          <cell r="F133">
            <v>0</v>
          </cell>
        </row>
        <row r="134">
          <cell r="D134">
            <v>6731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3907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1329</v>
          </cell>
          <cell r="F154">
            <v>0</v>
          </cell>
        </row>
        <row r="158">
          <cell r="D158">
            <v>261228</v>
          </cell>
          <cell r="F158">
            <v>0</v>
          </cell>
        </row>
        <row r="159">
          <cell r="D159">
            <v>0</v>
          </cell>
          <cell r="F159">
            <v>33040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150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225</v>
          </cell>
          <cell r="F165">
            <v>0</v>
          </cell>
        </row>
        <row r="166">
          <cell r="D166">
            <v>250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130690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972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1400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3880</v>
          </cell>
          <cell r="F191">
            <v>0</v>
          </cell>
        </row>
        <row r="192">
          <cell r="D192">
            <v>237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931221</v>
          </cell>
        </row>
      </sheetData>
      <sheetData sheetId="8"/>
      <sheetData sheetId="9"/>
      <sheetData sheetId="10">
        <row r="9">
          <cell r="C9">
            <v>5235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0.89640410958904104</v>
          </cell>
        </row>
        <row r="32">
          <cell r="G32">
            <v>0.89640410958904104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1 (Cont.)"/>
      <sheetName val="Sch C-2"/>
      <sheetName val="Sch D"/>
      <sheetName val="Summary"/>
      <sheetName val="10-490"/>
      <sheetName val="30-490"/>
      <sheetName val="70-490"/>
      <sheetName val="80-490"/>
      <sheetName val="05-1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4611032</v>
          </cell>
          <cell r="G10">
            <v>1</v>
          </cell>
        </row>
        <row r="15">
          <cell r="E15">
            <v>0</v>
          </cell>
          <cell r="G15">
            <v>0</v>
          </cell>
        </row>
        <row r="20">
          <cell r="E20">
            <v>1</v>
          </cell>
          <cell r="G20">
            <v>-1</v>
          </cell>
        </row>
        <row r="25">
          <cell r="E25">
            <v>0</v>
          </cell>
          <cell r="G25">
            <v>0</v>
          </cell>
        </row>
        <row r="40">
          <cell r="E40">
            <v>293243</v>
          </cell>
          <cell r="G40">
            <v>-293243</v>
          </cell>
        </row>
      </sheetData>
      <sheetData sheetId="6"/>
      <sheetData sheetId="7">
        <row r="10">
          <cell r="D10">
            <v>73721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77627</v>
          </cell>
          <cell r="F12">
            <v>0</v>
          </cell>
        </row>
        <row r="13">
          <cell r="D13">
            <v>123003</v>
          </cell>
          <cell r="F13">
            <v>-17913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472045</v>
          </cell>
          <cell r="F16">
            <v>33455</v>
          </cell>
        </row>
        <row r="17">
          <cell r="D17">
            <v>1244</v>
          </cell>
          <cell r="F17">
            <v>-1244</v>
          </cell>
        </row>
        <row r="18">
          <cell r="D18">
            <v>22540</v>
          </cell>
          <cell r="F18">
            <v>0</v>
          </cell>
        </row>
        <row r="19">
          <cell r="D19">
            <v>6620</v>
          </cell>
          <cell r="F19">
            <v>-1121</v>
          </cell>
        </row>
        <row r="20">
          <cell r="D20">
            <v>9732</v>
          </cell>
          <cell r="F20">
            <v>0</v>
          </cell>
        </row>
        <row r="21">
          <cell r="D21">
            <v>25846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2334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221432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-8809</v>
          </cell>
          <cell r="F29">
            <v>8809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19714</v>
          </cell>
          <cell r="F32">
            <v>-7100</v>
          </cell>
        </row>
        <row r="33">
          <cell r="D33">
            <v>0</v>
          </cell>
          <cell r="F33">
            <v>0</v>
          </cell>
        </row>
        <row r="34">
          <cell r="D34">
            <v>4916</v>
          </cell>
          <cell r="F34">
            <v>0</v>
          </cell>
        </row>
        <row r="35">
          <cell r="D35">
            <v>1593</v>
          </cell>
          <cell r="F35">
            <v>-1593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8507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13134</v>
          </cell>
          <cell r="F41">
            <v>0</v>
          </cell>
        </row>
        <row r="42">
          <cell r="D42">
            <v>1684</v>
          </cell>
          <cell r="F42">
            <v>0</v>
          </cell>
        </row>
        <row r="43">
          <cell r="D43">
            <v>6115</v>
          </cell>
        </row>
        <row r="44">
          <cell r="D44">
            <v>0</v>
          </cell>
          <cell r="F44">
            <v>0</v>
          </cell>
        </row>
        <row r="45">
          <cell r="D45">
            <v>8377</v>
          </cell>
          <cell r="F45">
            <v>17</v>
          </cell>
        </row>
        <row r="57">
          <cell r="D57">
            <v>272034</v>
          </cell>
          <cell r="F57">
            <v>-272034</v>
          </cell>
        </row>
        <row r="58">
          <cell r="D58">
            <v>0</v>
          </cell>
          <cell r="F58">
            <v>135500</v>
          </cell>
        </row>
        <row r="59">
          <cell r="D59">
            <v>335751</v>
          </cell>
          <cell r="F59">
            <v>0</v>
          </cell>
        </row>
        <row r="60">
          <cell r="D60">
            <v>12097</v>
          </cell>
          <cell r="F60">
            <v>0</v>
          </cell>
        </row>
        <row r="61">
          <cell r="D61">
            <v>17964</v>
          </cell>
          <cell r="F61">
            <v>-12836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14559</v>
          </cell>
        </row>
        <row r="68">
          <cell r="D68">
            <v>0</v>
          </cell>
          <cell r="F68">
            <v>0</v>
          </cell>
        </row>
        <row r="69">
          <cell r="D69">
            <v>200990</v>
          </cell>
          <cell r="F69">
            <v>-141349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443</v>
          </cell>
          <cell r="F73">
            <v>-27</v>
          </cell>
        </row>
        <row r="78">
          <cell r="D78">
            <v>86637</v>
          </cell>
          <cell r="F78">
            <v>0</v>
          </cell>
        </row>
        <row r="79">
          <cell r="D79">
            <v>8882</v>
          </cell>
          <cell r="F79">
            <v>5792</v>
          </cell>
        </row>
        <row r="80">
          <cell r="D80">
            <v>17238</v>
          </cell>
          <cell r="F80">
            <v>0</v>
          </cell>
        </row>
        <row r="81">
          <cell r="D81">
            <v>1237</v>
          </cell>
          <cell r="F81">
            <v>0</v>
          </cell>
        </row>
        <row r="82">
          <cell r="D82">
            <v>2803</v>
          </cell>
          <cell r="F82">
            <v>0</v>
          </cell>
        </row>
        <row r="83">
          <cell r="D83">
            <v>4757</v>
          </cell>
          <cell r="F83">
            <v>0</v>
          </cell>
        </row>
        <row r="84">
          <cell r="D84">
            <v>8535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17343</v>
          </cell>
          <cell r="F86">
            <v>0</v>
          </cell>
        </row>
        <row r="87">
          <cell r="D87">
            <v>58550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10101</v>
          </cell>
          <cell r="F89">
            <v>32107</v>
          </cell>
        </row>
        <row r="93">
          <cell r="D93">
            <v>0</v>
          </cell>
          <cell r="F93">
            <v>0</v>
          </cell>
        </row>
        <row r="94">
          <cell r="D94">
            <v>0</v>
          </cell>
          <cell r="F94">
            <v>0</v>
          </cell>
        </row>
        <row r="95">
          <cell r="D95">
            <v>384931</v>
          </cell>
          <cell r="F95">
            <v>-167249</v>
          </cell>
        </row>
        <row r="96">
          <cell r="D96">
            <v>-9105</v>
          </cell>
          <cell r="F96">
            <v>167249</v>
          </cell>
        </row>
        <row r="97">
          <cell r="D97">
            <v>956</v>
          </cell>
          <cell r="F97">
            <v>0</v>
          </cell>
        </row>
        <row r="98">
          <cell r="D98">
            <v>0</v>
          </cell>
          <cell r="F98">
            <v>6</v>
          </cell>
        </row>
        <row r="102">
          <cell r="D102">
            <v>0</v>
          </cell>
          <cell r="F102">
            <v>0</v>
          </cell>
        </row>
        <row r="103">
          <cell r="D103">
            <v>0</v>
          </cell>
          <cell r="F103">
            <v>0</v>
          </cell>
        </row>
        <row r="104">
          <cell r="D104">
            <v>34</v>
          </cell>
          <cell r="F104">
            <v>0</v>
          </cell>
        </row>
        <row r="105">
          <cell r="D105">
            <v>71021</v>
          </cell>
          <cell r="F105">
            <v>0</v>
          </cell>
        </row>
        <row r="106">
          <cell r="D106">
            <v>0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43</v>
          </cell>
          <cell r="F123">
            <v>0</v>
          </cell>
        </row>
        <row r="124">
          <cell r="D124">
            <v>106900</v>
          </cell>
          <cell r="F124">
            <v>0</v>
          </cell>
        </row>
        <row r="125">
          <cell r="D125">
            <v>0</v>
          </cell>
          <cell r="F125">
            <v>-27</v>
          </cell>
        </row>
        <row r="129">
          <cell r="D129">
            <v>130722</v>
          </cell>
          <cell r="F129">
            <v>0</v>
          </cell>
        </row>
        <row r="130">
          <cell r="D130">
            <v>11435</v>
          </cell>
          <cell r="F130">
            <v>9180</v>
          </cell>
        </row>
        <row r="131">
          <cell r="D131">
            <v>1019497</v>
          </cell>
          <cell r="F131">
            <v>0</v>
          </cell>
        </row>
        <row r="132">
          <cell r="D132">
            <v>97331</v>
          </cell>
          <cell r="F132">
            <v>72077</v>
          </cell>
        </row>
        <row r="133">
          <cell r="D133">
            <v>13650</v>
          </cell>
          <cell r="F133">
            <v>0</v>
          </cell>
        </row>
        <row r="134">
          <cell r="D134">
            <v>32462</v>
          </cell>
          <cell r="F134">
            <v>0</v>
          </cell>
        </row>
        <row r="135">
          <cell r="D135">
            <v>98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0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52184</v>
          </cell>
          <cell r="F146">
            <v>72479</v>
          </cell>
        </row>
        <row r="150">
          <cell r="D150">
            <v>250015</v>
          </cell>
          <cell r="F150">
            <v>0</v>
          </cell>
        </row>
        <row r="151">
          <cell r="D151">
            <v>24101</v>
          </cell>
          <cell r="F151">
            <v>17421</v>
          </cell>
        </row>
        <row r="152">
          <cell r="D152">
            <v>0</v>
          </cell>
          <cell r="F152">
            <v>0</v>
          </cell>
        </row>
        <row r="153">
          <cell r="D153">
            <v>4083</v>
          </cell>
          <cell r="F153">
            <v>0</v>
          </cell>
        </row>
        <row r="154">
          <cell r="D154">
            <v>4393</v>
          </cell>
          <cell r="F154">
            <v>0</v>
          </cell>
        </row>
        <row r="158">
          <cell r="D158">
            <v>345270</v>
          </cell>
          <cell r="F158">
            <v>0</v>
          </cell>
        </row>
        <row r="159">
          <cell r="D159">
            <v>28653</v>
          </cell>
          <cell r="F159">
            <v>20772</v>
          </cell>
        </row>
        <row r="160">
          <cell r="D160">
            <v>0</v>
          </cell>
          <cell r="F160">
            <v>0</v>
          </cell>
        </row>
        <row r="161">
          <cell r="D161">
            <v>309244</v>
          </cell>
          <cell r="F161">
            <v>0</v>
          </cell>
        </row>
        <row r="162">
          <cell r="D162">
            <v>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0</v>
          </cell>
          <cell r="F165">
            <v>0</v>
          </cell>
        </row>
        <row r="166">
          <cell r="D166">
            <v>0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6789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5031444</v>
          </cell>
        </row>
      </sheetData>
      <sheetData sheetId="8"/>
      <sheetData sheetId="9"/>
      <sheetData sheetId="10"/>
      <sheetData sheetId="11">
        <row r="9">
          <cell r="C9">
            <v>26205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83</v>
          </cell>
        </row>
        <row r="24">
          <cell r="G24">
            <v>83</v>
          </cell>
        </row>
        <row r="28">
          <cell r="G28">
            <v>27805</v>
          </cell>
        </row>
        <row r="30">
          <cell r="G30">
            <v>0.94245639273511961</v>
          </cell>
        </row>
        <row r="32">
          <cell r="G32">
            <v>0.94245639273511961</v>
          </cell>
        </row>
        <row r="34">
          <cell r="G34">
            <v>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995336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5154</v>
          </cell>
          <cell r="G40">
            <v>2066</v>
          </cell>
        </row>
      </sheetData>
      <sheetData sheetId="6"/>
      <sheetData sheetId="7">
        <row r="10">
          <cell r="D10">
            <v>20230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12977</v>
          </cell>
          <cell r="F12">
            <v>0</v>
          </cell>
        </row>
        <row r="13">
          <cell r="D13">
            <v>51537</v>
          </cell>
          <cell r="F13">
            <v>-47326</v>
          </cell>
        </row>
        <row r="14">
          <cell r="D14">
            <v>0</v>
          </cell>
          <cell r="F14">
            <v>0</v>
          </cell>
        </row>
        <row r="15">
          <cell r="D15">
            <v>60309</v>
          </cell>
          <cell r="F15">
            <v>-24123.42</v>
          </cell>
        </row>
        <row r="16">
          <cell r="D16">
            <v>55025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10788</v>
          </cell>
          <cell r="F18">
            <v>0</v>
          </cell>
        </row>
        <row r="19">
          <cell r="D19">
            <v>7238</v>
          </cell>
          <cell r="F19">
            <v>0</v>
          </cell>
        </row>
        <row r="20">
          <cell r="D20">
            <v>2829</v>
          </cell>
          <cell r="F20">
            <v>-2183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4982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47362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11941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129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2583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1085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47180</v>
          </cell>
          <cell r="F57">
            <v>0</v>
          </cell>
        </row>
        <row r="58">
          <cell r="D58">
            <v>2136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5836</v>
          </cell>
          <cell r="F60">
            <v>0</v>
          </cell>
        </row>
        <row r="61">
          <cell r="D61">
            <v>2781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11041</v>
          </cell>
          <cell r="F64">
            <v>0</v>
          </cell>
        </row>
        <row r="65">
          <cell r="D65">
            <v>2016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3226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248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13013</v>
          </cell>
          <cell r="F78">
            <v>0</v>
          </cell>
        </row>
        <row r="79">
          <cell r="D79">
            <v>0</v>
          </cell>
          <cell r="F79">
            <v>1650</v>
          </cell>
        </row>
        <row r="80">
          <cell r="D80">
            <v>895</v>
          </cell>
          <cell r="F80">
            <v>0</v>
          </cell>
        </row>
        <row r="81">
          <cell r="D81">
            <v>1644</v>
          </cell>
          <cell r="F81">
            <v>0</v>
          </cell>
        </row>
        <row r="82">
          <cell r="D82">
            <v>178</v>
          </cell>
          <cell r="F82">
            <v>0</v>
          </cell>
        </row>
        <row r="83">
          <cell r="D83">
            <v>3340</v>
          </cell>
          <cell r="F83">
            <v>0</v>
          </cell>
        </row>
        <row r="84">
          <cell r="D84">
            <v>25</v>
          </cell>
          <cell r="F84">
            <v>0</v>
          </cell>
        </row>
        <row r="85">
          <cell r="D85">
            <v>14779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9770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6138</v>
          </cell>
          <cell r="F89">
            <v>0</v>
          </cell>
        </row>
        <row r="93">
          <cell r="D93">
            <v>20690</v>
          </cell>
          <cell r="F93">
            <v>0</v>
          </cell>
        </row>
        <row r="94">
          <cell r="D94">
            <v>0</v>
          </cell>
          <cell r="F94">
            <v>2623</v>
          </cell>
        </row>
        <row r="95">
          <cell r="D95">
            <v>3135</v>
          </cell>
          <cell r="F95">
            <v>0</v>
          </cell>
        </row>
        <row r="96">
          <cell r="D96">
            <v>41895</v>
          </cell>
          <cell r="F96">
            <v>0</v>
          </cell>
        </row>
        <row r="97">
          <cell r="D97">
            <v>2793</v>
          </cell>
          <cell r="F97">
            <v>0</v>
          </cell>
        </row>
        <row r="98">
          <cell r="D98">
            <v>140</v>
          </cell>
          <cell r="F98">
            <v>0</v>
          </cell>
        </row>
        <row r="102">
          <cell r="D102">
            <v>0</v>
          </cell>
          <cell r="F102">
            <v>0</v>
          </cell>
        </row>
        <row r="103">
          <cell r="D103">
            <v>0</v>
          </cell>
          <cell r="F103">
            <v>0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2150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4697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36634</v>
          </cell>
          <cell r="F129">
            <v>0</v>
          </cell>
        </row>
        <row r="130">
          <cell r="D130">
            <v>0</v>
          </cell>
          <cell r="F130">
            <v>4645</v>
          </cell>
        </row>
        <row r="131">
          <cell r="D131">
            <v>0</v>
          </cell>
          <cell r="F131">
            <v>0</v>
          </cell>
        </row>
        <row r="132">
          <cell r="D132">
            <v>0</v>
          </cell>
          <cell r="F132">
            <v>0</v>
          </cell>
        </row>
        <row r="133">
          <cell r="D133">
            <v>0</v>
          </cell>
          <cell r="F133">
            <v>0</v>
          </cell>
        </row>
        <row r="134">
          <cell r="D134">
            <v>3816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6255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1477</v>
          </cell>
          <cell r="F154">
            <v>0</v>
          </cell>
        </row>
        <row r="158">
          <cell r="D158">
            <v>302900</v>
          </cell>
          <cell r="F158">
            <v>0</v>
          </cell>
        </row>
        <row r="159">
          <cell r="D159">
            <v>0</v>
          </cell>
          <cell r="F159">
            <v>38408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300</v>
          </cell>
          <cell r="F162">
            <v>0</v>
          </cell>
        </row>
        <row r="163">
          <cell r="D163">
            <v>75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232</v>
          </cell>
          <cell r="F165">
            <v>0</v>
          </cell>
        </row>
        <row r="166">
          <cell r="D166">
            <v>1600</v>
          </cell>
          <cell r="F166">
            <v>0</v>
          </cell>
        </row>
        <row r="167">
          <cell r="D167">
            <v>0</v>
          </cell>
          <cell r="F167">
            <v>0</v>
          </cell>
        </row>
        <row r="168">
          <cell r="D168">
            <v>118833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893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904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5260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728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968668</v>
          </cell>
        </row>
      </sheetData>
      <sheetData sheetId="8"/>
      <sheetData sheetId="9"/>
      <sheetData sheetId="10">
        <row r="9">
          <cell r="C9">
            <v>5605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0.95976027397260277</v>
          </cell>
        </row>
        <row r="32">
          <cell r="G32">
            <v>0.95976027397260277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2185725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11668</v>
          </cell>
          <cell r="G40">
            <v>2111</v>
          </cell>
        </row>
      </sheetData>
      <sheetData sheetId="6"/>
      <sheetData sheetId="7">
        <row r="10">
          <cell r="D10">
            <v>78739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29339</v>
          </cell>
          <cell r="F12">
            <v>0</v>
          </cell>
        </row>
        <row r="13">
          <cell r="D13">
            <v>123543</v>
          </cell>
          <cell r="F13">
            <v>-110279</v>
          </cell>
        </row>
        <row r="14">
          <cell r="D14">
            <v>0</v>
          </cell>
          <cell r="F14">
            <v>0</v>
          </cell>
        </row>
        <row r="15">
          <cell r="D15">
            <v>131925</v>
          </cell>
          <cell r="F15">
            <v>-52770</v>
          </cell>
        </row>
        <row r="16">
          <cell r="D16">
            <v>139536</v>
          </cell>
          <cell r="F16">
            <v>0</v>
          </cell>
        </row>
        <row r="17">
          <cell r="D17">
            <v>91</v>
          </cell>
          <cell r="F17">
            <v>0</v>
          </cell>
        </row>
        <row r="18">
          <cell r="D18">
            <v>5911</v>
          </cell>
          <cell r="F18">
            <v>0</v>
          </cell>
        </row>
        <row r="19">
          <cell r="D19">
            <v>6368</v>
          </cell>
          <cell r="F19">
            <v>0</v>
          </cell>
        </row>
        <row r="20">
          <cell r="D20">
            <v>3409</v>
          </cell>
          <cell r="F20">
            <v>-2113.94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5396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107019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29574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247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2869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76663</v>
          </cell>
          <cell r="F57">
            <v>0</v>
          </cell>
        </row>
        <row r="58">
          <cell r="D58">
            <v>2827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8162</v>
          </cell>
          <cell r="F60">
            <v>0</v>
          </cell>
        </row>
        <row r="61">
          <cell r="D61">
            <v>7053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8786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8181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816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33014</v>
          </cell>
          <cell r="F78">
            <v>0</v>
          </cell>
        </row>
        <row r="79">
          <cell r="D79">
            <v>0</v>
          </cell>
          <cell r="F79">
            <v>4052</v>
          </cell>
        </row>
        <row r="80">
          <cell r="D80">
            <v>151</v>
          </cell>
          <cell r="F80">
            <v>0</v>
          </cell>
        </row>
        <row r="81">
          <cell r="D81">
            <v>2294</v>
          </cell>
          <cell r="F81">
            <v>0</v>
          </cell>
        </row>
        <row r="82">
          <cell r="D82">
            <v>862</v>
          </cell>
          <cell r="F82">
            <v>0</v>
          </cell>
        </row>
        <row r="83">
          <cell r="D83">
            <v>4277</v>
          </cell>
          <cell r="F83">
            <v>0</v>
          </cell>
        </row>
        <row r="84">
          <cell r="D84">
            <v>1913</v>
          </cell>
          <cell r="F84">
            <v>0</v>
          </cell>
        </row>
        <row r="85">
          <cell r="D85">
            <v>22049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27105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18511</v>
          </cell>
          <cell r="F89">
            <v>0</v>
          </cell>
        </row>
        <row r="93">
          <cell r="D93">
            <v>70331</v>
          </cell>
          <cell r="F93">
            <v>0</v>
          </cell>
        </row>
        <row r="94">
          <cell r="D94">
            <v>0</v>
          </cell>
          <cell r="F94">
            <v>8632</v>
          </cell>
        </row>
        <row r="95">
          <cell r="D95">
            <v>3344</v>
          </cell>
          <cell r="F95">
            <v>0</v>
          </cell>
        </row>
        <row r="96">
          <cell r="D96">
            <v>79658</v>
          </cell>
          <cell r="F96">
            <v>0</v>
          </cell>
        </row>
        <row r="97">
          <cell r="D97">
            <v>12348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42358</v>
          </cell>
          <cell r="F102">
            <v>0</v>
          </cell>
        </row>
        <row r="103">
          <cell r="D103">
            <v>0</v>
          </cell>
          <cell r="F103">
            <v>5198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3103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9088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73047</v>
          </cell>
          <cell r="F129">
            <v>0</v>
          </cell>
        </row>
        <row r="130">
          <cell r="D130">
            <v>0</v>
          </cell>
          <cell r="F130">
            <v>8965</v>
          </cell>
        </row>
        <row r="131">
          <cell r="D131">
            <v>57035</v>
          </cell>
          <cell r="F131">
            <v>0</v>
          </cell>
        </row>
        <row r="132">
          <cell r="D132">
            <v>0</v>
          </cell>
          <cell r="F132">
            <v>7000</v>
          </cell>
        </row>
        <row r="133">
          <cell r="D133">
            <v>0</v>
          </cell>
          <cell r="F133">
            <v>0</v>
          </cell>
        </row>
        <row r="134">
          <cell r="D134">
            <v>10132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13496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6225</v>
          </cell>
          <cell r="F154">
            <v>0</v>
          </cell>
        </row>
        <row r="158">
          <cell r="D158">
            <v>622777</v>
          </cell>
          <cell r="F158">
            <v>0</v>
          </cell>
        </row>
        <row r="159">
          <cell r="D159">
            <v>0</v>
          </cell>
          <cell r="F159">
            <v>76432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1620</v>
          </cell>
          <cell r="F162">
            <v>0</v>
          </cell>
        </row>
        <row r="163">
          <cell r="D163">
            <v>75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1950</v>
          </cell>
          <cell r="F165">
            <v>0</v>
          </cell>
        </row>
        <row r="166">
          <cell r="D166">
            <v>3110</v>
          </cell>
          <cell r="F166">
            <v>0</v>
          </cell>
        </row>
        <row r="167">
          <cell r="D167">
            <v>242771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3859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4000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7960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141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2155058</v>
          </cell>
        </row>
      </sheetData>
      <sheetData sheetId="8"/>
      <sheetData sheetId="9"/>
      <sheetData sheetId="10">
        <row r="9">
          <cell r="C9">
            <v>12665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0.99138943248532285</v>
          </cell>
        </row>
        <row r="32">
          <cell r="G32">
            <v>0.99138943248532285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3678862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56</v>
          </cell>
          <cell r="G40">
            <v>0</v>
          </cell>
        </row>
      </sheetData>
      <sheetData sheetId="6"/>
      <sheetData sheetId="7">
        <row r="10">
          <cell r="D10">
            <v>87150</v>
          </cell>
          <cell r="F10">
            <v>40545</v>
          </cell>
        </row>
        <row r="11">
          <cell r="D11">
            <v>0</v>
          </cell>
          <cell r="F11">
            <v>0</v>
          </cell>
        </row>
        <row r="12">
          <cell r="D12">
            <v>73277.67</v>
          </cell>
          <cell r="F12">
            <v>21867</v>
          </cell>
        </row>
        <row r="13">
          <cell r="D13">
            <v>35138.879999999997</v>
          </cell>
          <cell r="F13">
            <v>49286</v>
          </cell>
        </row>
        <row r="14">
          <cell r="D14">
            <v>0</v>
          </cell>
          <cell r="F14">
            <v>0</v>
          </cell>
        </row>
        <row r="15">
          <cell r="D15">
            <v>209243.19</v>
          </cell>
          <cell r="F15">
            <v>-209243</v>
          </cell>
        </row>
        <row r="16">
          <cell r="D16">
            <v>0</v>
          </cell>
          <cell r="F16">
            <v>0</v>
          </cell>
        </row>
        <row r="17">
          <cell r="D17">
            <v>3710.01</v>
          </cell>
          <cell r="F17">
            <v>0</v>
          </cell>
        </row>
        <row r="18">
          <cell r="D18">
            <v>9186.31</v>
          </cell>
          <cell r="F18">
            <v>7809</v>
          </cell>
        </row>
        <row r="19">
          <cell r="D19">
            <v>9252</v>
          </cell>
          <cell r="F19">
            <v>998</v>
          </cell>
        </row>
        <row r="20">
          <cell r="D20">
            <v>12237.43</v>
          </cell>
          <cell r="F20">
            <v>1385</v>
          </cell>
        </row>
        <row r="21">
          <cell r="D21">
            <v>4200</v>
          </cell>
          <cell r="F21">
            <v>4175</v>
          </cell>
        </row>
        <row r="22">
          <cell r="D22">
            <v>0</v>
          </cell>
          <cell r="F22">
            <v>0</v>
          </cell>
        </row>
        <row r="23">
          <cell r="D23">
            <v>8857.5300000000007</v>
          </cell>
          <cell r="F23">
            <v>18287</v>
          </cell>
        </row>
        <row r="24">
          <cell r="D24">
            <v>17064.34</v>
          </cell>
          <cell r="F24">
            <v>14928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70.84</v>
          </cell>
          <cell r="F27">
            <v>0</v>
          </cell>
        </row>
        <row r="28">
          <cell r="D28">
            <v>-1857.65</v>
          </cell>
          <cell r="F28">
            <v>1857.65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170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176114.9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832.27</v>
          </cell>
          <cell r="F39">
            <v>52</v>
          </cell>
        </row>
        <row r="40">
          <cell r="D40">
            <v>499.55</v>
          </cell>
          <cell r="F40">
            <v>457</v>
          </cell>
        </row>
        <row r="41">
          <cell r="D41">
            <v>3477.49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245.7</v>
          </cell>
          <cell r="F45">
            <v>0</v>
          </cell>
        </row>
        <row r="57">
          <cell r="D57">
            <v>327185.28000000003</v>
          </cell>
          <cell r="F57">
            <v>-318403</v>
          </cell>
        </row>
        <row r="58">
          <cell r="D58">
            <v>452.98</v>
          </cell>
          <cell r="F58">
            <v>8076</v>
          </cell>
        </row>
        <row r="59">
          <cell r="D59">
            <v>0</v>
          </cell>
          <cell r="F59">
            <v>7571</v>
          </cell>
        </row>
        <row r="60">
          <cell r="D60">
            <v>11865.45</v>
          </cell>
          <cell r="F60">
            <v>2480</v>
          </cell>
        </row>
        <row r="61">
          <cell r="D61">
            <v>40276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3332.46</v>
          </cell>
          <cell r="F64">
            <v>5549</v>
          </cell>
        </row>
        <row r="65">
          <cell r="D65">
            <v>0</v>
          </cell>
          <cell r="F65">
            <v>75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552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900</v>
          </cell>
          <cell r="F72">
            <v>-13700</v>
          </cell>
        </row>
        <row r="73">
          <cell r="D73">
            <v>0</v>
          </cell>
          <cell r="F73">
            <v>929</v>
          </cell>
        </row>
        <row r="78">
          <cell r="D78">
            <v>54379.75</v>
          </cell>
          <cell r="F78">
            <v>0</v>
          </cell>
        </row>
        <row r="79">
          <cell r="D79">
            <v>5323.18</v>
          </cell>
          <cell r="F79">
            <v>0</v>
          </cell>
        </row>
        <row r="80">
          <cell r="D80">
            <v>6989.85</v>
          </cell>
          <cell r="F80">
            <v>0</v>
          </cell>
        </row>
        <row r="81">
          <cell r="D81">
            <v>3626.95</v>
          </cell>
          <cell r="F81">
            <v>0</v>
          </cell>
        </row>
        <row r="82">
          <cell r="D82">
            <v>2601.91</v>
          </cell>
          <cell r="F82">
            <v>0</v>
          </cell>
        </row>
        <row r="83">
          <cell r="D83">
            <v>7656.65</v>
          </cell>
          <cell r="F83">
            <v>0</v>
          </cell>
        </row>
        <row r="84">
          <cell r="D84">
            <v>18823.650000000001</v>
          </cell>
          <cell r="F84">
            <v>0</v>
          </cell>
        </row>
        <row r="85">
          <cell r="D85">
            <v>6157.4</v>
          </cell>
          <cell r="F85">
            <v>0</v>
          </cell>
        </row>
        <row r="86">
          <cell r="D86">
            <v>22655.63</v>
          </cell>
          <cell r="F86">
            <v>0</v>
          </cell>
        </row>
        <row r="87">
          <cell r="D87">
            <v>50286.6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157924.32</v>
          </cell>
          <cell r="F93">
            <v>0</v>
          </cell>
        </row>
        <row r="94">
          <cell r="D94">
            <v>29517.66</v>
          </cell>
          <cell r="F94">
            <v>0</v>
          </cell>
        </row>
        <row r="95">
          <cell r="D95">
            <v>6306</v>
          </cell>
          <cell r="F95">
            <v>0</v>
          </cell>
        </row>
        <row r="96">
          <cell r="D96">
            <v>141154.07</v>
          </cell>
          <cell r="F96">
            <v>0</v>
          </cell>
        </row>
        <row r="97">
          <cell r="D97">
            <v>17157.75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30777.919999999998</v>
          </cell>
          <cell r="F102">
            <v>0</v>
          </cell>
        </row>
        <row r="103">
          <cell r="D103">
            <v>3190.46</v>
          </cell>
          <cell r="F103">
            <v>0</v>
          </cell>
        </row>
        <row r="104">
          <cell r="D104">
            <v>2524.0300000000002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2463.5300000000002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68622.03</v>
          </cell>
          <cell r="F121">
            <v>0</v>
          </cell>
        </row>
        <row r="122">
          <cell r="D122">
            <v>14445.01</v>
          </cell>
          <cell r="F122">
            <v>0</v>
          </cell>
        </row>
        <row r="123">
          <cell r="D123">
            <v>14125.67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33536.5</v>
          </cell>
          <cell r="F129">
            <v>0</v>
          </cell>
        </row>
        <row r="130">
          <cell r="D130">
            <v>5911.09</v>
          </cell>
          <cell r="F130">
            <v>0</v>
          </cell>
        </row>
        <row r="131">
          <cell r="D131">
            <v>258794.81</v>
          </cell>
          <cell r="F131">
            <v>0</v>
          </cell>
        </row>
        <row r="132">
          <cell r="D132">
            <v>45614.74</v>
          </cell>
          <cell r="F132">
            <v>0</v>
          </cell>
        </row>
        <row r="133">
          <cell r="D133">
            <v>41369</v>
          </cell>
          <cell r="F133">
            <v>0</v>
          </cell>
        </row>
        <row r="134">
          <cell r="D134">
            <v>37809.89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0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6710.66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1307.79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104937.46</v>
          </cell>
          <cell r="F150">
            <v>0</v>
          </cell>
        </row>
        <row r="151">
          <cell r="D151">
            <v>14638.65</v>
          </cell>
          <cell r="F151">
            <v>0</v>
          </cell>
        </row>
        <row r="152">
          <cell r="D152">
            <v>5036.49</v>
          </cell>
          <cell r="F152">
            <v>0</v>
          </cell>
        </row>
        <row r="153">
          <cell r="D153">
            <v>2242.3200000000002</v>
          </cell>
          <cell r="F153">
            <v>0</v>
          </cell>
        </row>
        <row r="154">
          <cell r="D154">
            <v>0</v>
          </cell>
          <cell r="F154">
            <v>0</v>
          </cell>
        </row>
        <row r="158">
          <cell r="D158">
            <v>729265.42</v>
          </cell>
          <cell r="F158">
            <v>0</v>
          </cell>
        </row>
        <row r="159">
          <cell r="D159">
            <v>118378.7</v>
          </cell>
          <cell r="F159">
            <v>0</v>
          </cell>
        </row>
        <row r="160">
          <cell r="D160">
            <v>517.37</v>
          </cell>
          <cell r="F160">
            <v>0</v>
          </cell>
        </row>
        <row r="161">
          <cell r="D161">
            <v>28340.92</v>
          </cell>
          <cell r="F161">
            <v>0</v>
          </cell>
        </row>
        <row r="162">
          <cell r="D162">
            <v>9660</v>
          </cell>
          <cell r="F162">
            <v>0</v>
          </cell>
        </row>
        <row r="163">
          <cell r="D163">
            <v>3955</v>
          </cell>
          <cell r="F163">
            <v>0</v>
          </cell>
        </row>
        <row r="164">
          <cell r="D164">
            <v>1569.25</v>
          </cell>
          <cell r="F164">
            <v>0</v>
          </cell>
        </row>
        <row r="165">
          <cell r="D165">
            <v>7340</v>
          </cell>
          <cell r="F165">
            <v>0</v>
          </cell>
        </row>
        <row r="166">
          <cell r="D166">
            <v>5127.5</v>
          </cell>
          <cell r="F166">
            <v>0</v>
          </cell>
        </row>
        <row r="167">
          <cell r="D167">
            <v>300850.84000000003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16778.71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3479115.76</v>
          </cell>
        </row>
      </sheetData>
      <sheetData sheetId="8"/>
      <sheetData sheetId="9"/>
      <sheetData sheetId="10">
        <row r="9">
          <cell r="C9">
            <v>20842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60</v>
          </cell>
        </row>
        <row r="24">
          <cell r="G24">
            <v>0</v>
          </cell>
        </row>
        <row r="28">
          <cell r="G28">
            <v>21900</v>
          </cell>
        </row>
        <row r="30">
          <cell r="G30">
            <v>0.95168949771689493</v>
          </cell>
        </row>
        <row r="32">
          <cell r="G32">
            <v>0.95168949771689493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3759916</v>
          </cell>
          <cell r="G10">
            <v>0</v>
          </cell>
        </row>
        <row r="15">
          <cell r="E15">
            <v>280675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20562</v>
          </cell>
          <cell r="G40">
            <v>3604</v>
          </cell>
        </row>
      </sheetData>
      <sheetData sheetId="6"/>
      <sheetData sheetId="7">
        <row r="10">
          <cell r="D10">
            <v>63552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30646</v>
          </cell>
          <cell r="F12">
            <v>0</v>
          </cell>
        </row>
        <row r="13">
          <cell r="D13">
            <v>197260</v>
          </cell>
          <cell r="F13">
            <v>-185520</v>
          </cell>
        </row>
        <row r="14">
          <cell r="D14">
            <v>0</v>
          </cell>
          <cell r="F14">
            <v>0</v>
          </cell>
        </row>
        <row r="15">
          <cell r="D15">
            <v>248773</v>
          </cell>
          <cell r="F15">
            <v>-99509</v>
          </cell>
        </row>
        <row r="16">
          <cell r="D16">
            <v>237888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9712</v>
          </cell>
          <cell r="F18">
            <v>0</v>
          </cell>
        </row>
        <row r="19">
          <cell r="D19">
            <v>8672</v>
          </cell>
          <cell r="F19">
            <v>0</v>
          </cell>
        </row>
        <row r="20">
          <cell r="D20">
            <v>7673</v>
          </cell>
          <cell r="F20">
            <v>-3604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9279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194773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46498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612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5540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3701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154572</v>
          </cell>
          <cell r="F57">
            <v>0</v>
          </cell>
        </row>
        <row r="58">
          <cell r="D58">
            <v>15736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18140</v>
          </cell>
          <cell r="F60">
            <v>0</v>
          </cell>
        </row>
        <row r="61">
          <cell r="D61">
            <v>12025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24760</v>
          </cell>
          <cell r="F64">
            <v>0</v>
          </cell>
        </row>
        <row r="65">
          <cell r="D65">
            <v>5166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13948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547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52390</v>
          </cell>
          <cell r="F78">
            <v>0</v>
          </cell>
        </row>
        <row r="79">
          <cell r="D79">
            <v>0</v>
          </cell>
          <cell r="F79">
            <v>6530</v>
          </cell>
        </row>
        <row r="80">
          <cell r="D80">
            <v>156</v>
          </cell>
          <cell r="F80">
            <v>0</v>
          </cell>
        </row>
        <row r="81">
          <cell r="D81">
            <v>3966</v>
          </cell>
          <cell r="F81">
            <v>0</v>
          </cell>
        </row>
        <row r="82">
          <cell r="D82">
            <v>265</v>
          </cell>
          <cell r="F82">
            <v>0</v>
          </cell>
        </row>
        <row r="83">
          <cell r="D83">
            <v>9654</v>
          </cell>
          <cell r="F83">
            <v>0</v>
          </cell>
        </row>
        <row r="84">
          <cell r="D84">
            <v>118</v>
          </cell>
          <cell r="F84">
            <v>0</v>
          </cell>
        </row>
        <row r="85">
          <cell r="D85">
            <v>47918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51809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21889</v>
          </cell>
          <cell r="F89">
            <v>0</v>
          </cell>
        </row>
        <row r="93">
          <cell r="D93">
            <v>120982</v>
          </cell>
          <cell r="F93">
            <v>0</v>
          </cell>
        </row>
        <row r="94">
          <cell r="D94">
            <v>0</v>
          </cell>
          <cell r="F94">
            <v>15079</v>
          </cell>
        </row>
        <row r="95">
          <cell r="D95">
            <v>7841</v>
          </cell>
          <cell r="F95">
            <v>0</v>
          </cell>
        </row>
        <row r="96">
          <cell r="D96">
            <v>161915</v>
          </cell>
          <cell r="F96">
            <v>0</v>
          </cell>
        </row>
        <row r="97">
          <cell r="D97">
            <v>18242</v>
          </cell>
          <cell r="F97">
            <v>0</v>
          </cell>
        </row>
        <row r="98">
          <cell r="D98">
            <v>1020</v>
          </cell>
          <cell r="F98">
            <v>0</v>
          </cell>
        </row>
        <row r="102">
          <cell r="D102">
            <v>88414</v>
          </cell>
          <cell r="F102">
            <v>0</v>
          </cell>
        </row>
        <row r="103">
          <cell r="D103">
            <v>0</v>
          </cell>
          <cell r="F103">
            <v>11020</v>
          </cell>
        </row>
        <row r="104">
          <cell r="D104">
            <v>0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6886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21366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99590</v>
          </cell>
          <cell r="F129">
            <v>0</v>
          </cell>
        </row>
        <row r="130">
          <cell r="D130">
            <v>0</v>
          </cell>
          <cell r="F130">
            <v>12413</v>
          </cell>
        </row>
        <row r="131">
          <cell r="D131">
            <v>98512</v>
          </cell>
          <cell r="F131">
            <v>0</v>
          </cell>
        </row>
        <row r="132">
          <cell r="D132">
            <v>0</v>
          </cell>
          <cell r="F132">
            <v>12278</v>
          </cell>
        </row>
        <row r="133">
          <cell r="D133">
            <v>0</v>
          </cell>
          <cell r="F133">
            <v>0</v>
          </cell>
        </row>
        <row r="134">
          <cell r="D134">
            <v>14573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27630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0</v>
          </cell>
          <cell r="F150">
            <v>0</v>
          </cell>
        </row>
        <row r="151">
          <cell r="D151">
            <v>0</v>
          </cell>
          <cell r="F151">
            <v>0</v>
          </cell>
        </row>
        <row r="152">
          <cell r="D152">
            <v>0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6514</v>
          </cell>
          <cell r="F154">
            <v>0</v>
          </cell>
        </row>
        <row r="158">
          <cell r="D158">
            <v>1028604</v>
          </cell>
          <cell r="F158">
            <v>0</v>
          </cell>
        </row>
        <row r="159">
          <cell r="D159">
            <v>0</v>
          </cell>
          <cell r="F159">
            <v>128201</v>
          </cell>
        </row>
        <row r="160">
          <cell r="D160">
            <v>0</v>
          </cell>
          <cell r="F160">
            <v>0</v>
          </cell>
        </row>
        <row r="161">
          <cell r="D161">
            <v>0</v>
          </cell>
          <cell r="F161">
            <v>0</v>
          </cell>
        </row>
        <row r="162">
          <cell r="D162">
            <v>3735</v>
          </cell>
          <cell r="F162">
            <v>0</v>
          </cell>
        </row>
        <row r="163">
          <cell r="D163">
            <v>585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2295</v>
          </cell>
          <cell r="F165">
            <v>0</v>
          </cell>
        </row>
        <row r="166">
          <cell r="D166">
            <v>10518</v>
          </cell>
          <cell r="F166">
            <v>0</v>
          </cell>
        </row>
        <row r="167">
          <cell r="D167">
            <v>417437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322</v>
          </cell>
          <cell r="F169">
            <v>0</v>
          </cell>
        </row>
        <row r="170">
          <cell r="D170">
            <v>10544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6432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18660</v>
          </cell>
          <cell r="F191">
            <v>0</v>
          </cell>
        </row>
        <row r="192">
          <cell r="D192">
            <v>2193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1606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3674054</v>
          </cell>
        </row>
      </sheetData>
      <sheetData sheetId="8"/>
      <sheetData sheetId="9"/>
      <sheetData sheetId="10">
        <row r="9">
          <cell r="C9">
            <v>21719</v>
          </cell>
          <cell r="D9">
            <v>1331</v>
          </cell>
          <cell r="E9">
            <v>0</v>
          </cell>
          <cell r="F9">
            <v>0</v>
          </cell>
        </row>
        <row r="22">
          <cell r="G22">
            <v>66</v>
          </cell>
        </row>
        <row r="24">
          <cell r="G24">
            <v>66</v>
          </cell>
        </row>
        <row r="28">
          <cell r="G28">
            <v>24090</v>
          </cell>
        </row>
        <row r="30">
          <cell r="G30">
            <v>0.95682855956828561</v>
          </cell>
        </row>
        <row r="32">
          <cell r="G32">
            <v>0.95682855956828561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3166928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17085</v>
          </cell>
          <cell r="G40">
            <v>0</v>
          </cell>
        </row>
      </sheetData>
      <sheetData sheetId="6"/>
      <sheetData sheetId="7">
        <row r="10">
          <cell r="D10">
            <v>62280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47656</v>
          </cell>
          <cell r="F12">
            <v>18329</v>
          </cell>
        </row>
        <row r="13">
          <cell r="D13">
            <v>433314</v>
          </cell>
          <cell r="F13">
            <v>-375219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7432</v>
          </cell>
          <cell r="F17">
            <v>720</v>
          </cell>
        </row>
        <row r="18">
          <cell r="D18">
            <v>404</v>
          </cell>
          <cell r="F18">
            <v>3394</v>
          </cell>
        </row>
        <row r="19">
          <cell r="D19">
            <v>1906</v>
          </cell>
          <cell r="F19">
            <v>1039</v>
          </cell>
        </row>
        <row r="20">
          <cell r="D20">
            <v>7358</v>
          </cell>
          <cell r="F20">
            <v>4717</v>
          </cell>
        </row>
        <row r="21">
          <cell r="D21">
            <v>0</v>
          </cell>
          <cell r="F21">
            <v>6488</v>
          </cell>
        </row>
        <row r="22">
          <cell r="D22">
            <v>0</v>
          </cell>
          <cell r="F22">
            <v>0</v>
          </cell>
        </row>
        <row r="23">
          <cell r="D23">
            <v>524</v>
          </cell>
          <cell r="F23">
            <v>8735</v>
          </cell>
        </row>
        <row r="24">
          <cell r="D24">
            <v>3535</v>
          </cell>
          <cell r="F24">
            <v>7652</v>
          </cell>
        </row>
        <row r="25">
          <cell r="D25">
            <v>0</v>
          </cell>
          <cell r="F25">
            <v>0</v>
          </cell>
        </row>
        <row r="26">
          <cell r="D26">
            <v>126420</v>
          </cell>
          <cell r="F26">
            <v>0</v>
          </cell>
        </row>
        <row r="27">
          <cell r="D27">
            <v>2445</v>
          </cell>
          <cell r="F27">
            <v>-2445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-8045</v>
          </cell>
          <cell r="F31">
            <v>17602</v>
          </cell>
        </row>
        <row r="32">
          <cell r="D32">
            <v>0</v>
          </cell>
          <cell r="F32">
            <v>37959</v>
          </cell>
        </row>
        <row r="33">
          <cell r="D33">
            <v>0</v>
          </cell>
          <cell r="F33">
            <v>0</v>
          </cell>
        </row>
        <row r="34">
          <cell r="D34">
            <v>28</v>
          </cell>
          <cell r="F34">
            <v>1616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5537</v>
          </cell>
          <cell r="F39">
            <v>7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1325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12769</v>
          </cell>
          <cell r="F45">
            <v>-13539</v>
          </cell>
        </row>
        <row r="57">
          <cell r="D57">
            <v>182112</v>
          </cell>
          <cell r="F57">
            <v>-182112</v>
          </cell>
        </row>
        <row r="58">
          <cell r="D58">
            <v>622</v>
          </cell>
          <cell r="F58">
            <v>26410</v>
          </cell>
        </row>
        <row r="59">
          <cell r="D59">
            <v>0</v>
          </cell>
          <cell r="F59">
            <v>60835</v>
          </cell>
        </row>
        <row r="60">
          <cell r="D60">
            <v>5059</v>
          </cell>
          <cell r="F60">
            <v>1287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5691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100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87112</v>
          </cell>
          <cell r="F78">
            <v>0</v>
          </cell>
        </row>
        <row r="79">
          <cell r="D79">
            <v>0</v>
          </cell>
          <cell r="F79">
            <v>29591</v>
          </cell>
        </row>
        <row r="80">
          <cell r="D80">
            <v>20964</v>
          </cell>
          <cell r="F80">
            <v>129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20611</v>
          </cell>
          <cell r="F83">
            <v>0</v>
          </cell>
        </row>
        <row r="84">
          <cell r="D84">
            <v>2450</v>
          </cell>
          <cell r="F84">
            <v>346</v>
          </cell>
        </row>
        <row r="85">
          <cell r="D85">
            <v>107</v>
          </cell>
          <cell r="F85">
            <v>0</v>
          </cell>
        </row>
        <row r="86">
          <cell r="D86">
            <v>29616</v>
          </cell>
          <cell r="F86">
            <v>6029</v>
          </cell>
        </row>
        <row r="87">
          <cell r="D87">
            <v>24738</v>
          </cell>
          <cell r="F87">
            <v>1688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149836</v>
          </cell>
          <cell r="F93">
            <v>0</v>
          </cell>
        </row>
        <row r="94">
          <cell r="D94">
            <v>0</v>
          </cell>
          <cell r="F94">
            <v>50897</v>
          </cell>
        </row>
        <row r="95">
          <cell r="D95">
            <v>2545</v>
          </cell>
          <cell r="F95">
            <v>0</v>
          </cell>
        </row>
        <row r="96">
          <cell r="D96">
            <v>111435</v>
          </cell>
          <cell r="F96">
            <v>102</v>
          </cell>
        </row>
        <row r="97">
          <cell r="D97">
            <v>28460</v>
          </cell>
          <cell r="F97">
            <v>233</v>
          </cell>
        </row>
        <row r="98">
          <cell r="D98">
            <v>0</v>
          </cell>
          <cell r="F98">
            <v>0</v>
          </cell>
        </row>
        <row r="102">
          <cell r="D102">
            <v>62235</v>
          </cell>
          <cell r="F102">
            <v>0</v>
          </cell>
        </row>
        <row r="103">
          <cell r="D103">
            <v>0</v>
          </cell>
          <cell r="F103">
            <v>21140</v>
          </cell>
        </row>
        <row r="104">
          <cell r="D104">
            <v>359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1058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61151</v>
          </cell>
          <cell r="F121">
            <v>0</v>
          </cell>
        </row>
        <row r="122">
          <cell r="D122">
            <v>0</v>
          </cell>
          <cell r="F122">
            <v>20772</v>
          </cell>
        </row>
        <row r="123">
          <cell r="D123">
            <v>13420</v>
          </cell>
          <cell r="F123">
            <v>138</v>
          </cell>
        </row>
        <row r="124">
          <cell r="D124">
            <v>975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0</v>
          </cell>
          <cell r="F129">
            <v>0</v>
          </cell>
        </row>
        <row r="130">
          <cell r="D130">
            <v>0</v>
          </cell>
          <cell r="F130">
            <v>0</v>
          </cell>
        </row>
        <row r="131">
          <cell r="D131">
            <v>795368</v>
          </cell>
          <cell r="F131">
            <v>0</v>
          </cell>
        </row>
        <row r="132">
          <cell r="D132">
            <v>0</v>
          </cell>
          <cell r="F132">
            <v>270174</v>
          </cell>
        </row>
        <row r="133">
          <cell r="D133">
            <v>0</v>
          </cell>
          <cell r="F133">
            <v>0</v>
          </cell>
        </row>
        <row r="134">
          <cell r="D134">
            <v>24289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0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110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9998</v>
          </cell>
          <cell r="F150">
            <v>0</v>
          </cell>
        </row>
        <row r="151">
          <cell r="D151">
            <v>0</v>
          </cell>
          <cell r="F151">
            <v>3396</v>
          </cell>
        </row>
        <row r="152">
          <cell r="D152">
            <v>7807</v>
          </cell>
          <cell r="F152">
            <v>2240</v>
          </cell>
        </row>
        <row r="153">
          <cell r="D153">
            <v>953</v>
          </cell>
          <cell r="F153">
            <v>45</v>
          </cell>
        </row>
        <row r="154">
          <cell r="D154">
            <v>0</v>
          </cell>
          <cell r="F154">
            <v>0</v>
          </cell>
        </row>
        <row r="158">
          <cell r="D158">
            <v>0</v>
          </cell>
          <cell r="F158">
            <v>0</v>
          </cell>
        </row>
        <row r="159">
          <cell r="D159">
            <v>0</v>
          </cell>
          <cell r="F159">
            <v>0</v>
          </cell>
        </row>
        <row r="160">
          <cell r="D160">
            <v>8275</v>
          </cell>
          <cell r="F160">
            <v>1210</v>
          </cell>
        </row>
        <row r="161">
          <cell r="D161">
            <v>0</v>
          </cell>
          <cell r="F161">
            <v>0</v>
          </cell>
        </row>
        <row r="162">
          <cell r="D162">
            <v>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1920</v>
          </cell>
          <cell r="F165">
            <v>0</v>
          </cell>
        </row>
        <row r="166">
          <cell r="D166">
            <v>0</v>
          </cell>
          <cell r="F166">
            <v>0</v>
          </cell>
        </row>
        <row r="167">
          <cell r="D167">
            <v>302763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41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7300</v>
          </cell>
          <cell r="F189">
            <v>0</v>
          </cell>
        </row>
        <row r="190">
          <cell r="D190">
            <v>200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352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1259</v>
          </cell>
          <cell r="F199">
            <v>0</v>
          </cell>
        </row>
        <row r="204">
          <cell r="D204">
            <v>2676179</v>
          </cell>
        </row>
      </sheetData>
      <sheetData sheetId="8"/>
      <sheetData sheetId="9"/>
      <sheetData sheetId="10">
        <row r="9">
          <cell r="C9">
            <v>16355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45</v>
          </cell>
        </row>
        <row r="24">
          <cell r="G24">
            <v>45</v>
          </cell>
        </row>
        <row r="28">
          <cell r="G28">
            <v>16425</v>
          </cell>
        </row>
        <row r="30">
          <cell r="G30">
            <v>0.995738203957382</v>
          </cell>
        </row>
        <row r="32">
          <cell r="G32">
            <v>0.995738203957382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E10">
            <v>859115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446</v>
          </cell>
          <cell r="G40">
            <v>0</v>
          </cell>
        </row>
      </sheetData>
      <sheetData sheetId="6" refreshError="1"/>
      <sheetData sheetId="7" refreshError="1">
        <row r="10">
          <cell r="D10">
            <v>31882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55200</v>
          </cell>
          <cell r="F12">
            <v>7009</v>
          </cell>
        </row>
        <row r="13">
          <cell r="D13">
            <v>124775</v>
          </cell>
          <cell r="F13">
            <v>-94366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633</v>
          </cell>
          <cell r="F17">
            <v>275</v>
          </cell>
        </row>
        <row r="18">
          <cell r="D18">
            <v>3608</v>
          </cell>
          <cell r="F18">
            <v>1298</v>
          </cell>
        </row>
        <row r="19">
          <cell r="D19">
            <v>1072</v>
          </cell>
          <cell r="F19">
            <v>397</v>
          </cell>
        </row>
        <row r="20">
          <cell r="D20">
            <v>1095</v>
          </cell>
          <cell r="F20">
            <v>1804</v>
          </cell>
        </row>
        <row r="21">
          <cell r="D21">
            <v>0</v>
          </cell>
          <cell r="F21">
            <v>2481</v>
          </cell>
        </row>
        <row r="22">
          <cell r="D22">
            <v>0</v>
          </cell>
          <cell r="F22">
            <v>0</v>
          </cell>
        </row>
        <row r="23">
          <cell r="D23">
            <v>259</v>
          </cell>
          <cell r="F23">
            <v>3340</v>
          </cell>
        </row>
        <row r="24">
          <cell r="D24">
            <v>2034</v>
          </cell>
          <cell r="F24">
            <v>2926</v>
          </cell>
        </row>
        <row r="25">
          <cell r="D25">
            <v>0</v>
          </cell>
          <cell r="F25">
            <v>0</v>
          </cell>
        </row>
        <row r="26">
          <cell r="D26">
            <v>41540</v>
          </cell>
          <cell r="F26">
            <v>0</v>
          </cell>
        </row>
        <row r="27">
          <cell r="D27">
            <v>613</v>
          </cell>
          <cell r="F27">
            <v>193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122</v>
          </cell>
          <cell r="F31">
            <v>6731</v>
          </cell>
        </row>
        <row r="32">
          <cell r="D32">
            <v>0</v>
          </cell>
          <cell r="F32">
            <v>14515</v>
          </cell>
        </row>
        <row r="33">
          <cell r="D33">
            <v>0</v>
          </cell>
          <cell r="F33">
            <v>0</v>
          </cell>
        </row>
        <row r="34">
          <cell r="D34">
            <v>-492</v>
          </cell>
          <cell r="F34">
            <v>618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3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162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2859</v>
          </cell>
          <cell r="F45">
            <v>-446</v>
          </cell>
        </row>
        <row r="57">
          <cell r="D57">
            <v>112800</v>
          </cell>
          <cell r="F57">
            <v>0</v>
          </cell>
        </row>
        <row r="58">
          <cell r="D58">
            <v>2296</v>
          </cell>
          <cell r="F58">
            <v>0</v>
          </cell>
        </row>
        <row r="59">
          <cell r="D59">
            <v>0</v>
          </cell>
          <cell r="F59">
            <v>0</v>
          </cell>
        </row>
        <row r="60">
          <cell r="D60">
            <v>4960</v>
          </cell>
          <cell r="F60">
            <v>492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1875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457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37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52800</v>
          </cell>
          <cell r="F78">
            <v>0</v>
          </cell>
        </row>
        <row r="79">
          <cell r="D79">
            <v>0</v>
          </cell>
          <cell r="F79">
            <v>13627</v>
          </cell>
        </row>
        <row r="80">
          <cell r="D80">
            <v>1517</v>
          </cell>
          <cell r="F80">
            <v>49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14398</v>
          </cell>
          <cell r="F83">
            <v>0</v>
          </cell>
        </row>
        <row r="84">
          <cell r="D84">
            <v>200</v>
          </cell>
          <cell r="F84">
            <v>132</v>
          </cell>
        </row>
        <row r="85">
          <cell r="D85">
            <v>0</v>
          </cell>
          <cell r="F85">
            <v>0</v>
          </cell>
        </row>
        <row r="86">
          <cell r="D86">
            <v>6964</v>
          </cell>
          <cell r="F86">
            <v>2305</v>
          </cell>
        </row>
        <row r="87">
          <cell r="D87">
            <v>13655</v>
          </cell>
          <cell r="F87">
            <v>646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0</v>
          </cell>
          <cell r="F93">
            <v>0</v>
          </cell>
        </row>
        <row r="94">
          <cell r="D94">
            <v>0</v>
          </cell>
          <cell r="F94">
            <v>0</v>
          </cell>
        </row>
        <row r="95">
          <cell r="D95">
            <v>840</v>
          </cell>
          <cell r="F95">
            <v>0</v>
          </cell>
        </row>
        <row r="96">
          <cell r="D96">
            <v>45326</v>
          </cell>
          <cell r="F96">
            <v>39</v>
          </cell>
        </row>
        <row r="97">
          <cell r="D97">
            <v>6015</v>
          </cell>
          <cell r="F97">
            <v>89</v>
          </cell>
        </row>
        <row r="98">
          <cell r="D98">
            <v>0</v>
          </cell>
          <cell r="F98">
            <v>0</v>
          </cell>
        </row>
        <row r="102">
          <cell r="D102">
            <v>0</v>
          </cell>
          <cell r="F102">
            <v>0</v>
          </cell>
        </row>
        <row r="103">
          <cell r="D103">
            <v>0</v>
          </cell>
          <cell r="F103">
            <v>0</v>
          </cell>
        </row>
        <row r="104">
          <cell r="D104">
            <v>984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423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4170</v>
          </cell>
          <cell r="F123">
            <v>53</v>
          </cell>
        </row>
        <row r="124">
          <cell r="D124">
            <v>3725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0</v>
          </cell>
          <cell r="F129">
            <v>0</v>
          </cell>
        </row>
        <row r="130">
          <cell r="D130">
            <v>0</v>
          </cell>
          <cell r="F130">
            <v>0</v>
          </cell>
        </row>
        <row r="131">
          <cell r="D131">
            <v>317585</v>
          </cell>
          <cell r="F131">
            <v>0</v>
          </cell>
        </row>
        <row r="132">
          <cell r="D132">
            <v>0</v>
          </cell>
          <cell r="F132">
            <v>81963</v>
          </cell>
        </row>
        <row r="133">
          <cell r="D133">
            <v>0</v>
          </cell>
          <cell r="F133">
            <v>0</v>
          </cell>
        </row>
        <row r="134">
          <cell r="D134">
            <v>4231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0</v>
          </cell>
          <cell r="F137">
            <v>0</v>
          </cell>
        </row>
        <row r="138">
          <cell r="D138">
            <v>27265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26003</v>
          </cell>
          <cell r="F150">
            <v>0</v>
          </cell>
        </row>
        <row r="151">
          <cell r="D151">
            <v>0</v>
          </cell>
          <cell r="F151">
            <v>6711</v>
          </cell>
        </row>
        <row r="152">
          <cell r="D152">
            <v>3749</v>
          </cell>
          <cell r="F152">
            <v>856</v>
          </cell>
        </row>
        <row r="153">
          <cell r="D153">
            <v>227</v>
          </cell>
          <cell r="F153">
            <v>17</v>
          </cell>
        </row>
        <row r="154">
          <cell r="D154">
            <v>0</v>
          </cell>
          <cell r="F154">
            <v>0</v>
          </cell>
        </row>
        <row r="158">
          <cell r="D158">
            <v>0</v>
          </cell>
          <cell r="F158">
            <v>0</v>
          </cell>
        </row>
        <row r="159">
          <cell r="D159">
            <v>0</v>
          </cell>
          <cell r="F159">
            <v>0</v>
          </cell>
        </row>
        <row r="160">
          <cell r="D160">
            <v>1305</v>
          </cell>
          <cell r="F160">
            <v>463</v>
          </cell>
        </row>
        <row r="161">
          <cell r="D161">
            <v>0</v>
          </cell>
          <cell r="F161">
            <v>0</v>
          </cell>
        </row>
        <row r="162">
          <cell r="D162">
            <v>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1070</v>
          </cell>
          <cell r="F164">
            <v>0</v>
          </cell>
        </row>
        <row r="165">
          <cell r="D165">
            <v>900</v>
          </cell>
          <cell r="F165">
            <v>0</v>
          </cell>
        </row>
        <row r="166">
          <cell r="D166">
            <v>0</v>
          </cell>
          <cell r="F166">
            <v>0</v>
          </cell>
        </row>
        <row r="167">
          <cell r="D167">
            <v>98780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2967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8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420</v>
          </cell>
          <cell r="F199">
            <v>0</v>
          </cell>
        </row>
        <row r="204">
          <cell r="D204">
            <v>1023314</v>
          </cell>
        </row>
      </sheetData>
      <sheetData sheetId="8" refreshError="1"/>
      <sheetData sheetId="9" refreshError="1"/>
      <sheetData sheetId="10" refreshError="1">
        <row r="9">
          <cell r="C9">
            <v>5262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0.90102739726027392</v>
          </cell>
        </row>
        <row r="32">
          <cell r="G32">
            <v>0.90102739726027392</v>
          </cell>
        </row>
        <row r="34">
          <cell r="G34">
            <v>1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1112793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1775</v>
          </cell>
          <cell r="G40">
            <v>0</v>
          </cell>
        </row>
      </sheetData>
      <sheetData sheetId="6"/>
      <sheetData sheetId="7">
        <row r="10">
          <cell r="D10">
            <v>72096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30000</v>
          </cell>
          <cell r="F12">
            <v>6402</v>
          </cell>
        </row>
        <row r="13">
          <cell r="D13">
            <v>105133</v>
          </cell>
          <cell r="F13">
            <v>-70377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1589</v>
          </cell>
          <cell r="F17">
            <v>252</v>
          </cell>
        </row>
        <row r="18">
          <cell r="D18">
            <v>3345</v>
          </cell>
          <cell r="F18">
            <v>1186</v>
          </cell>
        </row>
        <row r="19">
          <cell r="D19">
            <v>1313</v>
          </cell>
          <cell r="F19">
            <v>363</v>
          </cell>
        </row>
        <row r="20">
          <cell r="D20">
            <v>778</v>
          </cell>
          <cell r="F20">
            <v>1648</v>
          </cell>
        </row>
        <row r="21">
          <cell r="D21">
            <v>0</v>
          </cell>
          <cell r="F21">
            <v>2266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3051</v>
          </cell>
        </row>
        <row r="24">
          <cell r="D24">
            <v>1366</v>
          </cell>
          <cell r="F24">
            <v>2673</v>
          </cell>
        </row>
        <row r="25">
          <cell r="D25">
            <v>0</v>
          </cell>
          <cell r="F25">
            <v>0</v>
          </cell>
        </row>
        <row r="26">
          <cell r="D26">
            <v>45275</v>
          </cell>
          <cell r="F26">
            <v>0</v>
          </cell>
        </row>
        <row r="27">
          <cell r="D27">
            <v>53</v>
          </cell>
          <cell r="F27">
            <v>176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-2</v>
          </cell>
          <cell r="F31">
            <v>6148</v>
          </cell>
        </row>
        <row r="32">
          <cell r="D32">
            <v>0</v>
          </cell>
          <cell r="F32">
            <v>13259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564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2</v>
          </cell>
        </row>
        <row r="40">
          <cell r="D40">
            <v>0</v>
          </cell>
          <cell r="F40">
            <v>0</v>
          </cell>
        </row>
        <row r="41">
          <cell r="D41">
            <v>240</v>
          </cell>
          <cell r="F41">
            <v>0</v>
          </cell>
        </row>
        <row r="42">
          <cell r="D42">
            <v>695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2908</v>
          </cell>
          <cell r="F45">
            <v>-1775</v>
          </cell>
        </row>
        <row r="57">
          <cell r="D57">
            <v>115944</v>
          </cell>
          <cell r="F57">
            <v>-115944</v>
          </cell>
        </row>
        <row r="58">
          <cell r="D58">
            <v>1947</v>
          </cell>
          <cell r="F58">
            <v>11923</v>
          </cell>
        </row>
        <row r="59">
          <cell r="D59">
            <v>0</v>
          </cell>
          <cell r="F59">
            <v>42957</v>
          </cell>
        </row>
        <row r="60">
          <cell r="D60">
            <v>6189</v>
          </cell>
          <cell r="F60">
            <v>450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11560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274</v>
          </cell>
          <cell r="F69">
            <v>873</v>
          </cell>
        </row>
        <row r="70">
          <cell r="D70">
            <v>0</v>
          </cell>
          <cell r="F70">
            <v>0</v>
          </cell>
        </row>
        <row r="71">
          <cell r="D71">
            <v>207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24000</v>
          </cell>
          <cell r="F78">
            <v>0</v>
          </cell>
        </row>
        <row r="79">
          <cell r="D79">
            <v>0</v>
          </cell>
          <cell r="F79">
            <v>6466</v>
          </cell>
        </row>
        <row r="80">
          <cell r="D80">
            <v>828</v>
          </cell>
          <cell r="F80">
            <v>45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8730</v>
          </cell>
          <cell r="F83">
            <v>0</v>
          </cell>
        </row>
        <row r="84">
          <cell r="D84">
            <v>1377</v>
          </cell>
          <cell r="F84">
            <v>121</v>
          </cell>
        </row>
        <row r="85">
          <cell r="D85">
            <v>894</v>
          </cell>
          <cell r="F85">
            <v>0</v>
          </cell>
        </row>
        <row r="86">
          <cell r="D86">
            <v>6426</v>
          </cell>
          <cell r="F86">
            <v>2106</v>
          </cell>
        </row>
        <row r="87">
          <cell r="D87">
            <v>34091</v>
          </cell>
          <cell r="F87">
            <v>590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6000</v>
          </cell>
          <cell r="F93">
            <v>0</v>
          </cell>
        </row>
        <row r="94">
          <cell r="D94">
            <v>0</v>
          </cell>
          <cell r="F94">
            <v>1617</v>
          </cell>
        </row>
        <row r="95">
          <cell r="D95">
            <v>840</v>
          </cell>
          <cell r="F95">
            <v>0</v>
          </cell>
        </row>
        <row r="96">
          <cell r="D96">
            <v>56133</v>
          </cell>
          <cell r="F96">
            <v>36</v>
          </cell>
        </row>
        <row r="97">
          <cell r="D97">
            <v>6284</v>
          </cell>
          <cell r="F97">
            <v>81</v>
          </cell>
        </row>
        <row r="98">
          <cell r="D98">
            <v>0</v>
          </cell>
          <cell r="F98">
            <v>0</v>
          </cell>
        </row>
        <row r="102">
          <cell r="D102">
            <v>0</v>
          </cell>
          <cell r="F102">
            <v>0</v>
          </cell>
        </row>
        <row r="103">
          <cell r="D103">
            <v>0</v>
          </cell>
          <cell r="F103">
            <v>0</v>
          </cell>
        </row>
        <row r="104">
          <cell r="D104">
            <v>111</v>
          </cell>
          <cell r="F104">
            <v>0</v>
          </cell>
        </row>
        <row r="105">
          <cell r="D105">
            <v>0</v>
          </cell>
          <cell r="F105">
            <v>0</v>
          </cell>
        </row>
        <row r="106">
          <cell r="D106">
            <v>198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0</v>
          </cell>
          <cell r="F121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11696</v>
          </cell>
          <cell r="F123">
            <v>48</v>
          </cell>
        </row>
        <row r="124">
          <cell r="D124">
            <v>300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0</v>
          </cell>
          <cell r="F129">
            <v>0</v>
          </cell>
        </row>
        <row r="130">
          <cell r="D130">
            <v>0</v>
          </cell>
          <cell r="F130">
            <v>0</v>
          </cell>
        </row>
        <row r="131">
          <cell r="D131">
            <v>257711</v>
          </cell>
          <cell r="F131">
            <v>0</v>
          </cell>
        </row>
        <row r="132">
          <cell r="D132">
            <v>0</v>
          </cell>
          <cell r="F132">
            <v>69436</v>
          </cell>
        </row>
        <row r="133">
          <cell r="D133">
            <v>0</v>
          </cell>
          <cell r="F133">
            <v>0</v>
          </cell>
        </row>
        <row r="134">
          <cell r="D134">
            <v>5877</v>
          </cell>
          <cell r="F134">
            <v>0</v>
          </cell>
        </row>
        <row r="135">
          <cell r="D135">
            <v>0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0</v>
          </cell>
          <cell r="F137">
            <v>0</v>
          </cell>
        </row>
        <row r="138">
          <cell r="D138">
            <v>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394</v>
          </cell>
          <cell r="F150">
            <v>0</v>
          </cell>
        </row>
        <row r="151">
          <cell r="D151">
            <v>0</v>
          </cell>
          <cell r="F151">
            <v>106</v>
          </cell>
        </row>
        <row r="152">
          <cell r="D152">
            <v>3577</v>
          </cell>
          <cell r="F152">
            <v>782</v>
          </cell>
        </row>
        <row r="153">
          <cell r="D153">
            <v>222</v>
          </cell>
          <cell r="F153">
            <v>16</v>
          </cell>
        </row>
        <row r="154">
          <cell r="D154">
            <v>0</v>
          </cell>
          <cell r="F154">
            <v>0</v>
          </cell>
        </row>
        <row r="158">
          <cell r="D158">
            <v>0</v>
          </cell>
          <cell r="F158">
            <v>0</v>
          </cell>
        </row>
        <row r="159">
          <cell r="D159">
            <v>0</v>
          </cell>
          <cell r="F159">
            <v>0</v>
          </cell>
        </row>
        <row r="160">
          <cell r="D160">
            <v>930</v>
          </cell>
          <cell r="F160">
            <v>423</v>
          </cell>
        </row>
        <row r="161">
          <cell r="D161">
            <v>0</v>
          </cell>
          <cell r="F161">
            <v>0</v>
          </cell>
        </row>
        <row r="162">
          <cell r="D162">
            <v>0</v>
          </cell>
          <cell r="F162">
            <v>0</v>
          </cell>
        </row>
        <row r="163">
          <cell r="D163">
            <v>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1500</v>
          </cell>
          <cell r="F165">
            <v>0</v>
          </cell>
        </row>
        <row r="166">
          <cell r="D166">
            <v>0</v>
          </cell>
          <cell r="F166">
            <v>0</v>
          </cell>
        </row>
        <row r="167">
          <cell r="D167">
            <v>102523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2767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0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434</v>
          </cell>
          <cell r="F199">
            <v>0</v>
          </cell>
        </row>
        <row r="204">
          <cell r="D204">
            <v>934753</v>
          </cell>
        </row>
      </sheetData>
      <sheetData sheetId="8"/>
      <sheetData sheetId="9"/>
      <sheetData sheetId="10">
        <row r="9">
          <cell r="C9">
            <v>5822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0.99691780821917808</v>
          </cell>
        </row>
        <row r="32">
          <cell r="G32">
            <v>0.99691780821917808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2860248.39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3142.7</v>
          </cell>
          <cell r="G40">
            <v>0</v>
          </cell>
        </row>
      </sheetData>
      <sheetData sheetId="6"/>
      <sheetData sheetId="7">
        <row r="10">
          <cell r="D10">
            <v>144000</v>
          </cell>
          <cell r="F10">
            <v>0</v>
          </cell>
        </row>
        <row r="11">
          <cell r="D11">
            <v>0</v>
          </cell>
          <cell r="F11">
            <v>0</v>
          </cell>
        </row>
        <row r="12">
          <cell r="D12">
            <v>45306</v>
          </cell>
          <cell r="F12">
            <v>0</v>
          </cell>
        </row>
        <row r="13">
          <cell r="D13">
            <v>29872</v>
          </cell>
          <cell r="F13">
            <v>0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442</v>
          </cell>
          <cell r="F17">
            <v>0</v>
          </cell>
        </row>
        <row r="18">
          <cell r="D18">
            <v>8532</v>
          </cell>
          <cell r="F18">
            <v>0</v>
          </cell>
        </row>
        <row r="19">
          <cell r="D19">
            <v>11151</v>
          </cell>
          <cell r="F19">
            <v>0</v>
          </cell>
        </row>
        <row r="20">
          <cell r="D20">
            <v>19107</v>
          </cell>
          <cell r="F20">
            <v>0</v>
          </cell>
        </row>
        <row r="21">
          <cell r="D21">
            <v>9133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6528.74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3366</v>
          </cell>
          <cell r="F25">
            <v>0</v>
          </cell>
        </row>
        <row r="26">
          <cell r="D26">
            <v>165045</v>
          </cell>
          <cell r="F26">
            <v>0</v>
          </cell>
        </row>
        <row r="27">
          <cell r="D27">
            <v>163</v>
          </cell>
          <cell r="F27">
            <v>0</v>
          </cell>
        </row>
        <row r="28">
          <cell r="D28">
            <v>20025</v>
          </cell>
          <cell r="F28">
            <v>-20025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26385</v>
          </cell>
          <cell r="F31">
            <v>0</v>
          </cell>
        </row>
        <row r="32">
          <cell r="D32">
            <v>29418.07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6143</v>
          </cell>
          <cell r="F38">
            <v>0</v>
          </cell>
        </row>
        <row r="39">
          <cell r="D39">
            <v>1431.12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4525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1870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52309</v>
          </cell>
          <cell r="F58">
            <v>0</v>
          </cell>
        </row>
        <row r="59">
          <cell r="D59">
            <v>15340</v>
          </cell>
          <cell r="F59">
            <v>0</v>
          </cell>
        </row>
        <row r="60">
          <cell r="D60">
            <v>7831</v>
          </cell>
          <cell r="F60">
            <v>0</v>
          </cell>
        </row>
        <row r="61">
          <cell r="D61">
            <v>8580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1378</v>
          </cell>
          <cell r="F66">
            <v>0</v>
          </cell>
        </row>
        <row r="67">
          <cell r="D67">
            <v>17838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563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48299</v>
          </cell>
          <cell r="F78">
            <v>0</v>
          </cell>
        </row>
        <row r="79">
          <cell r="D79">
            <v>12059</v>
          </cell>
          <cell r="F79">
            <v>0</v>
          </cell>
        </row>
        <row r="80">
          <cell r="D80">
            <v>910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15389</v>
          </cell>
          <cell r="F82">
            <v>0</v>
          </cell>
        </row>
        <row r="83">
          <cell r="D83">
            <v>18402</v>
          </cell>
          <cell r="F83">
            <v>0</v>
          </cell>
        </row>
        <row r="84">
          <cell r="D84">
            <v>98666</v>
          </cell>
          <cell r="F84">
            <v>0</v>
          </cell>
        </row>
        <row r="85">
          <cell r="D85">
            <v>4113</v>
          </cell>
          <cell r="F85">
            <v>0</v>
          </cell>
        </row>
        <row r="86">
          <cell r="D86">
            <v>27165</v>
          </cell>
          <cell r="F86">
            <v>0</v>
          </cell>
        </row>
        <row r="87">
          <cell r="D87">
            <v>35841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3">
          <cell r="D93">
            <v>120187</v>
          </cell>
          <cell r="F93">
            <v>0</v>
          </cell>
        </row>
        <row r="94">
          <cell r="D94">
            <v>23157</v>
          </cell>
          <cell r="F94">
            <v>0</v>
          </cell>
        </row>
        <row r="95">
          <cell r="D95">
            <v>3247</v>
          </cell>
          <cell r="F95">
            <v>0</v>
          </cell>
        </row>
        <row r="96">
          <cell r="D96">
            <v>107193</v>
          </cell>
          <cell r="F96">
            <v>0</v>
          </cell>
        </row>
        <row r="97">
          <cell r="D97">
            <v>2162</v>
          </cell>
          <cell r="F97">
            <v>0</v>
          </cell>
        </row>
        <row r="98">
          <cell r="D98">
            <v>0</v>
          </cell>
          <cell r="F98">
            <v>0</v>
          </cell>
        </row>
        <row r="102">
          <cell r="D102">
            <v>16654</v>
          </cell>
          <cell r="F102">
            <v>0</v>
          </cell>
        </row>
        <row r="103">
          <cell r="D103">
            <v>1346</v>
          </cell>
          <cell r="F103">
            <v>0</v>
          </cell>
        </row>
        <row r="104">
          <cell r="D104">
            <v>6083</v>
          </cell>
          <cell r="F104">
            <v>0</v>
          </cell>
        </row>
        <row r="105">
          <cell r="D105">
            <v>3388</v>
          </cell>
          <cell r="F105">
            <v>0</v>
          </cell>
        </row>
        <row r="106">
          <cell r="D106">
            <v>0</v>
          </cell>
          <cell r="F106">
            <v>0</v>
          </cell>
        </row>
        <row r="107">
          <cell r="D107">
            <v>0</v>
          </cell>
          <cell r="F107">
            <v>0</v>
          </cell>
        </row>
        <row r="121">
          <cell r="D121">
            <v>76514</v>
          </cell>
          <cell r="F121">
            <v>0</v>
          </cell>
        </row>
        <row r="122">
          <cell r="D122">
            <v>15814</v>
          </cell>
          <cell r="F122">
            <v>0</v>
          </cell>
        </row>
        <row r="123">
          <cell r="D123">
            <v>35101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>
            <v>0</v>
          </cell>
          <cell r="F125">
            <v>0</v>
          </cell>
        </row>
        <row r="129">
          <cell r="D129">
            <v>84967.4</v>
          </cell>
          <cell r="F129">
            <v>0</v>
          </cell>
        </row>
        <row r="130">
          <cell r="D130">
            <v>17072</v>
          </cell>
          <cell r="F130">
            <v>0</v>
          </cell>
        </row>
        <row r="131">
          <cell r="D131">
            <v>136037.88</v>
          </cell>
          <cell r="F131">
            <v>0</v>
          </cell>
        </row>
        <row r="132">
          <cell r="D132">
            <v>27778</v>
          </cell>
          <cell r="F132">
            <v>0</v>
          </cell>
        </row>
        <row r="133">
          <cell r="D133">
            <v>0</v>
          </cell>
          <cell r="F133">
            <v>0</v>
          </cell>
        </row>
        <row r="134">
          <cell r="D134">
            <v>42901</v>
          </cell>
          <cell r="F134">
            <v>0</v>
          </cell>
        </row>
        <row r="135">
          <cell r="D135">
            <v>223</v>
          </cell>
          <cell r="F135">
            <v>0</v>
          </cell>
        </row>
        <row r="136">
          <cell r="D136">
            <v>0</v>
          </cell>
          <cell r="F136">
            <v>0</v>
          </cell>
        </row>
        <row r="137">
          <cell r="D137">
            <v>4592</v>
          </cell>
          <cell r="F137">
            <v>0</v>
          </cell>
        </row>
        <row r="138">
          <cell r="D138">
            <v>24000</v>
          </cell>
          <cell r="F138">
            <v>0</v>
          </cell>
        </row>
        <row r="139">
          <cell r="D139">
            <v>0</v>
          </cell>
          <cell r="F139">
            <v>0</v>
          </cell>
        </row>
        <row r="141">
          <cell r="D141">
            <v>0</v>
          </cell>
          <cell r="F141">
            <v>0</v>
          </cell>
        </row>
        <row r="142">
          <cell r="D142">
            <v>0</v>
          </cell>
          <cell r="F142">
            <v>0</v>
          </cell>
        </row>
        <row r="143">
          <cell r="D143">
            <v>0</v>
          </cell>
          <cell r="F143">
            <v>0</v>
          </cell>
        </row>
        <row r="144">
          <cell r="D144">
            <v>0</v>
          </cell>
          <cell r="F144">
            <v>0</v>
          </cell>
        </row>
        <row r="145">
          <cell r="D145">
            <v>0</v>
          </cell>
          <cell r="F145">
            <v>0</v>
          </cell>
        </row>
        <row r="146">
          <cell r="D146">
            <v>0</v>
          </cell>
          <cell r="F146">
            <v>0</v>
          </cell>
        </row>
        <row r="150">
          <cell r="D150">
            <v>67387</v>
          </cell>
          <cell r="F150">
            <v>0</v>
          </cell>
        </row>
        <row r="151">
          <cell r="D151">
            <v>10076</v>
          </cell>
          <cell r="F151">
            <v>0</v>
          </cell>
        </row>
        <row r="152">
          <cell r="D152">
            <v>19168</v>
          </cell>
          <cell r="F152">
            <v>0</v>
          </cell>
        </row>
        <row r="153">
          <cell r="D153">
            <v>0</v>
          </cell>
          <cell r="F153">
            <v>0</v>
          </cell>
        </row>
        <row r="154">
          <cell r="D154">
            <v>0</v>
          </cell>
          <cell r="F154">
            <v>0</v>
          </cell>
        </row>
        <row r="158">
          <cell r="D158">
            <v>489475</v>
          </cell>
          <cell r="F158">
            <v>0</v>
          </cell>
        </row>
        <row r="159">
          <cell r="D159">
            <v>79985</v>
          </cell>
          <cell r="F159">
            <v>0</v>
          </cell>
        </row>
        <row r="160">
          <cell r="D160">
            <v>12188</v>
          </cell>
          <cell r="F160">
            <v>0</v>
          </cell>
        </row>
        <row r="161">
          <cell r="D161">
            <v>691</v>
          </cell>
          <cell r="F161">
            <v>0</v>
          </cell>
        </row>
        <row r="162">
          <cell r="D162">
            <v>8300</v>
          </cell>
          <cell r="F162">
            <v>0</v>
          </cell>
        </row>
        <row r="163">
          <cell r="D163">
            <v>5800</v>
          </cell>
          <cell r="F163">
            <v>0</v>
          </cell>
        </row>
        <row r="164">
          <cell r="D164">
            <v>0</v>
          </cell>
          <cell r="F164">
            <v>0</v>
          </cell>
        </row>
        <row r="165">
          <cell r="D165">
            <v>975</v>
          </cell>
          <cell r="F165">
            <v>0</v>
          </cell>
        </row>
        <row r="166">
          <cell r="D166">
            <v>1000</v>
          </cell>
          <cell r="F166">
            <v>0</v>
          </cell>
        </row>
        <row r="167">
          <cell r="D167">
            <v>404640</v>
          </cell>
          <cell r="F167">
            <v>0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10563</v>
          </cell>
          <cell r="F170">
            <v>0</v>
          </cell>
        </row>
        <row r="171">
          <cell r="D171">
            <v>0</v>
          </cell>
          <cell r="F171">
            <v>0</v>
          </cell>
        </row>
        <row r="186">
          <cell r="D186">
            <v>0</v>
          </cell>
          <cell r="F186">
            <v>0</v>
          </cell>
        </row>
        <row r="187">
          <cell r="D187">
            <v>0</v>
          </cell>
          <cell r="F187">
            <v>0</v>
          </cell>
        </row>
        <row r="188">
          <cell r="D188">
            <v>0</v>
          </cell>
          <cell r="F188">
            <v>0</v>
          </cell>
        </row>
        <row r="189">
          <cell r="D189">
            <v>24300</v>
          </cell>
          <cell r="F189">
            <v>0</v>
          </cell>
        </row>
        <row r="190">
          <cell r="D190">
            <v>0</v>
          </cell>
          <cell r="F190">
            <v>0</v>
          </cell>
        </row>
        <row r="191">
          <cell r="D191">
            <v>9771</v>
          </cell>
          <cell r="F191">
            <v>0</v>
          </cell>
        </row>
        <row r="192">
          <cell r="D192">
            <v>0</v>
          </cell>
          <cell r="F192">
            <v>0</v>
          </cell>
        </row>
        <row r="193">
          <cell r="D193">
            <v>0</v>
          </cell>
          <cell r="F193">
            <v>0</v>
          </cell>
        </row>
        <row r="194">
          <cell r="D194">
            <v>0</v>
          </cell>
          <cell r="F194">
            <v>0</v>
          </cell>
        </row>
        <row r="195">
          <cell r="D195">
            <v>0</v>
          </cell>
          <cell r="F195">
            <v>0</v>
          </cell>
        </row>
        <row r="196">
          <cell r="D196">
            <v>0</v>
          </cell>
          <cell r="F196">
            <v>0</v>
          </cell>
        </row>
        <row r="197">
          <cell r="D197">
            <v>780</v>
          </cell>
          <cell r="F197">
            <v>0</v>
          </cell>
        </row>
        <row r="198">
          <cell r="D198">
            <v>0</v>
          </cell>
          <cell r="F198">
            <v>0</v>
          </cell>
        </row>
        <row r="199">
          <cell r="D199">
            <v>0</v>
          </cell>
          <cell r="F199">
            <v>0</v>
          </cell>
        </row>
        <row r="204">
          <cell r="D204">
            <v>2790642</v>
          </cell>
        </row>
      </sheetData>
      <sheetData sheetId="8"/>
      <sheetData sheetId="9"/>
      <sheetData sheetId="10">
        <row r="9">
          <cell r="C9">
            <v>19585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54</v>
          </cell>
        </row>
        <row r="24">
          <cell r="G24">
            <v>54</v>
          </cell>
        </row>
        <row r="28">
          <cell r="G28">
            <v>19710</v>
          </cell>
        </row>
        <row r="30">
          <cell r="G30">
            <v>0.99365804160324711</v>
          </cell>
        </row>
        <row r="32">
          <cell r="G32">
            <v>0.99365804160324711</v>
          </cell>
        </row>
        <row r="34">
          <cell r="G34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213"/>
  <sheetViews>
    <sheetView showGridLines="0" zoomScale="90" zoomScaleNormal="9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22" style="51" customWidth="1"/>
    <col min="11" max="11" width="15.796875" style="51" customWidth="1"/>
    <col min="12" max="12" width="5" style="50" customWidth="1"/>
    <col min="13" max="16384" width="11.69921875" style="50"/>
  </cols>
  <sheetData>
    <row r="1" spans="1:11" ht="22.5"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83" t="s">
        <v>381</v>
      </c>
      <c r="D2" s="156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271"/>
      <c r="G4" s="161"/>
    </row>
    <row r="5" spans="1:11">
      <c r="A5" s="23"/>
      <c r="B5" s="158"/>
      <c r="C5" s="162"/>
      <c r="D5" s="24"/>
      <c r="E5" s="157"/>
      <c r="F5" s="271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'[1]Sch B'!E10</f>
        <v>1423331</v>
      </c>
      <c r="D12" s="260">
        <f>'[1]Sch B'!G10</f>
        <v>0</v>
      </c>
      <c r="E12" s="174">
        <f>SUM(C12:D12)</f>
        <v>1423331</v>
      </c>
      <c r="F12" s="174"/>
      <c r="G12" s="174">
        <f>IF(ISERROR(E12+F12)," ",(E12+F12))</f>
        <v>1423331</v>
      </c>
      <c r="H12" s="175">
        <f t="shared" ref="H12:H17" si="0">IF(ISERROR(G12/$G$17),"",(G12/$G$17))</f>
        <v>0.96359761451654291</v>
      </c>
      <c r="J12" s="233" t="s">
        <v>346</v>
      </c>
      <c r="K12" s="234">
        <f>G17</f>
        <v>1477101</v>
      </c>
    </row>
    <row r="13" spans="1:11" s="41" customFormat="1">
      <c r="A13" s="127" t="s">
        <v>64</v>
      </c>
      <c r="B13" s="113" t="s">
        <v>192</v>
      </c>
      <c r="C13" s="260">
        <f>'[1]Sch B'!E15</f>
        <v>42916</v>
      </c>
      <c r="D13" s="260">
        <f>'[1]Sch B'!G15</f>
        <v>0</v>
      </c>
      <c r="E13" s="174">
        <f t="shared" ref="E13:E16" si="1">SUM(C13:D13)</f>
        <v>42916</v>
      </c>
      <c r="F13" s="177"/>
      <c r="G13" s="177">
        <f>IF(ISERROR(E13+F13),"",(E13+F13))</f>
        <v>42916</v>
      </c>
      <c r="H13" s="178">
        <f t="shared" si="0"/>
        <v>2.9054208209188134E-2</v>
      </c>
      <c r="J13" s="235" t="s">
        <v>347</v>
      </c>
      <c r="K13" s="236">
        <f>G183</f>
        <v>1476193.43</v>
      </c>
    </row>
    <row r="14" spans="1:11" s="41" customFormat="1">
      <c r="A14" s="127" t="s">
        <v>66</v>
      </c>
      <c r="B14" s="113" t="s">
        <v>193</v>
      </c>
      <c r="C14" s="260">
        <f>'[1]Sch B'!E20</f>
        <v>0</v>
      </c>
      <c r="D14" s="260">
        <f>'[1]Sch B'!G20</f>
        <v>0</v>
      </c>
      <c r="E14" s="174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8268</v>
      </c>
    </row>
    <row r="15" spans="1:11" s="41" customFormat="1">
      <c r="A15" s="127" t="s">
        <v>68</v>
      </c>
      <c r="B15" s="179" t="s">
        <v>194</v>
      </c>
      <c r="C15" s="260">
        <f>'[1]Sch B'!E25</f>
        <v>0</v>
      </c>
      <c r="D15" s="260">
        <f>'[1]Sch B'!G25</f>
        <v>0</v>
      </c>
      <c r="E15" s="174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26</v>
      </c>
    </row>
    <row r="16" spans="1:11" s="41" customFormat="1">
      <c r="A16" s="127" t="s">
        <v>145</v>
      </c>
      <c r="B16" s="115" t="s">
        <v>195</v>
      </c>
      <c r="C16" s="260">
        <f>'[1]Sch B'!E40</f>
        <v>7905</v>
      </c>
      <c r="D16" s="260">
        <f>'[1]Sch B'!G40</f>
        <v>2949</v>
      </c>
      <c r="E16" s="174">
        <f t="shared" si="1"/>
        <v>10854</v>
      </c>
      <c r="F16" s="177"/>
      <c r="G16" s="177">
        <f>IF(ISERROR(E16+F16),"",(E16+F16))</f>
        <v>10854</v>
      </c>
      <c r="H16" s="178">
        <f t="shared" si="0"/>
        <v>7.3481772742689903E-3</v>
      </c>
      <c r="J16" s="235" t="s">
        <v>350</v>
      </c>
      <c r="K16" s="236">
        <f>G205</f>
        <v>9490</v>
      </c>
    </row>
    <row r="17" spans="1:11" s="41" customFormat="1">
      <c r="A17" s="40"/>
      <c r="B17" s="179" t="s">
        <v>91</v>
      </c>
      <c r="C17" s="260">
        <f>SUM(C12:C16)</f>
        <v>1474152</v>
      </c>
      <c r="D17" s="260">
        <f>SUM(D12:D16)</f>
        <v>2949</v>
      </c>
      <c r="E17" s="177">
        <f>SUM(E12:E16)</f>
        <v>1477101</v>
      </c>
      <c r="F17" s="177">
        <f>SUM(F12:F16)</f>
        <v>0</v>
      </c>
      <c r="G17" s="177">
        <f>IF(ISERROR(E17+F17),"",(E17+F17))</f>
        <v>1477101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1"/>
      <c r="G18" s="27"/>
      <c r="H18" s="180"/>
      <c r="J18" s="235" t="s">
        <v>188</v>
      </c>
      <c r="K18" s="236">
        <f>J183</f>
        <v>37428.75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40178.974999999999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'[1]Sch C'!D10</f>
        <v>32913</v>
      </c>
      <c r="D21" s="260">
        <f>'[1]Sch C'!F10</f>
        <v>0</v>
      </c>
      <c r="E21" s="174">
        <f t="shared" ref="E21:E56" si="2">SUM(C21:D21)</f>
        <v>32913</v>
      </c>
      <c r="F21" s="174"/>
      <c r="G21" s="174">
        <f t="shared" ref="G21:G57" si="3">IF(ISERROR(E21+F21),"",(E21+F21))</f>
        <v>32913</v>
      </c>
      <c r="H21" s="175">
        <f>IF(ISERROR(G21/$G$183),"",(G21/$G$183))</f>
        <v>2.2295858612512591E-2</v>
      </c>
      <c r="J21" s="248">
        <v>636</v>
      </c>
      <c r="K21" s="248">
        <v>730</v>
      </c>
    </row>
    <row r="22" spans="1:11" s="41" customFormat="1">
      <c r="A22" s="127" t="s">
        <v>199</v>
      </c>
      <c r="B22" s="113" t="s">
        <v>200</v>
      </c>
      <c r="C22" s="260">
        <f>'[1]Sch C'!D11</f>
        <v>0</v>
      </c>
      <c r="D22" s="260">
        <f>'[1]Sch C'!F11</f>
        <v>0</v>
      </c>
      <c r="E22" s="174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'[1]Sch C'!D12</f>
        <v>20797</v>
      </c>
      <c r="D23" s="260">
        <f>'[1]Sch C'!F12</f>
        <v>0</v>
      </c>
      <c r="E23" s="174">
        <f t="shared" si="2"/>
        <v>20797</v>
      </c>
      <c r="F23" s="177"/>
      <c r="G23" s="177">
        <f t="shared" si="3"/>
        <v>20797</v>
      </c>
      <c r="H23" s="175">
        <f t="shared" si="4"/>
        <v>1.4088262132422579E-2</v>
      </c>
      <c r="J23" s="183">
        <v>744</v>
      </c>
      <c r="K23" s="183">
        <v>828</v>
      </c>
    </row>
    <row r="24" spans="1:11" s="41" customFormat="1">
      <c r="A24" s="127" t="s">
        <v>202</v>
      </c>
      <c r="B24" s="113" t="s">
        <v>23</v>
      </c>
      <c r="C24" s="260">
        <f>'[1]Sch C'!D13</f>
        <v>79193</v>
      </c>
      <c r="D24" s="260">
        <f>'[1]Sch C'!F13</f>
        <v>-72419</v>
      </c>
      <c r="E24" s="174">
        <f t="shared" si="2"/>
        <v>6774</v>
      </c>
      <c r="F24" s="177"/>
      <c r="G24" s="177">
        <f t="shared" si="3"/>
        <v>6774</v>
      </c>
      <c r="H24" s="175">
        <f t="shared" si="4"/>
        <v>4.5888295275775615E-3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'[1]Sch C'!D14</f>
        <v>0</v>
      </c>
      <c r="D25" s="260">
        <f>'[1]Sch C'!F14</f>
        <v>0</v>
      </c>
      <c r="E25" s="174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'[1]Sch C'!D15</f>
        <v>98001</v>
      </c>
      <c r="D26" s="260">
        <f>'[1]Sch C'!F15</f>
        <v>-39200.57</v>
      </c>
      <c r="E26" s="174">
        <f t="shared" si="2"/>
        <v>58800.43</v>
      </c>
      <c r="F26" s="177"/>
      <c r="G26" s="177">
        <f t="shared" si="3"/>
        <v>58800.43</v>
      </c>
      <c r="H26" s="175">
        <f t="shared" si="4"/>
        <v>3.9832469651351857E-2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'[1]Sch C'!D16</f>
        <v>88260</v>
      </c>
      <c r="D27" s="260">
        <f>'[1]Sch C'!F16</f>
        <v>0</v>
      </c>
      <c r="E27" s="174">
        <f t="shared" si="2"/>
        <v>88260</v>
      </c>
      <c r="F27" s="177"/>
      <c r="G27" s="177">
        <f t="shared" si="3"/>
        <v>88260</v>
      </c>
      <c r="H27" s="175">
        <f t="shared" si="4"/>
        <v>5.9788912622379037E-2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'[1]Sch C'!D17</f>
        <v>19</v>
      </c>
      <c r="D28" s="260">
        <f>'[1]Sch C'!F17</f>
        <v>0</v>
      </c>
      <c r="E28" s="174">
        <f t="shared" si="2"/>
        <v>19</v>
      </c>
      <c r="F28" s="177"/>
      <c r="G28" s="177">
        <f t="shared" si="3"/>
        <v>19</v>
      </c>
      <c r="H28" s="175">
        <f t="shared" si="4"/>
        <v>1.2870941987595759E-5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'[1]Sch C'!D18</f>
        <v>15030</v>
      </c>
      <c r="D29" s="260">
        <f>'[1]Sch C'!F18</f>
        <v>0</v>
      </c>
      <c r="E29" s="174">
        <f t="shared" si="2"/>
        <v>15030</v>
      </c>
      <c r="F29" s="177"/>
      <c r="G29" s="177">
        <f t="shared" si="3"/>
        <v>15030</v>
      </c>
      <c r="H29" s="175">
        <f t="shared" si="4"/>
        <v>1.0181592530187593E-2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'[1]Sch C'!D19</f>
        <v>8742</v>
      </c>
      <c r="D30" s="260">
        <f>'[1]Sch C'!F19</f>
        <v>0</v>
      </c>
      <c r="E30" s="174">
        <f t="shared" si="2"/>
        <v>8742</v>
      </c>
      <c r="F30" s="177"/>
      <c r="G30" s="177">
        <f t="shared" si="3"/>
        <v>8742</v>
      </c>
      <c r="H30" s="175">
        <f t="shared" si="4"/>
        <v>5.9219881502927431E-3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'[1]Sch C'!D20</f>
        <v>3804</v>
      </c>
      <c r="D31" s="260">
        <f>'[1]Sch C'!F20</f>
        <v>-3099</v>
      </c>
      <c r="E31" s="174">
        <f t="shared" si="2"/>
        <v>705</v>
      </c>
      <c r="F31" s="177"/>
      <c r="G31" s="177">
        <f t="shared" si="3"/>
        <v>705</v>
      </c>
      <c r="H31" s="175">
        <f t="shared" si="4"/>
        <v>4.7757968953973738E-4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'[1]Sch C'!D21</f>
        <v>0</v>
      </c>
      <c r="D32" s="260">
        <f>'[1]Sch C'!F21</f>
        <v>0</v>
      </c>
      <c r="E32" s="174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'[1]Sch C'!D22</f>
        <v>0</v>
      </c>
      <c r="D33" s="260">
        <f>'[1]Sch C'!F22</f>
        <v>0</v>
      </c>
      <c r="E33" s="174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'[1]Sch C'!D23</f>
        <v>8990</v>
      </c>
      <c r="D34" s="260">
        <f>'[1]Sch C'!F23</f>
        <v>0</v>
      </c>
      <c r="E34" s="174">
        <f t="shared" si="2"/>
        <v>8990</v>
      </c>
      <c r="F34" s="177"/>
      <c r="G34" s="177">
        <f t="shared" si="3"/>
        <v>8990</v>
      </c>
      <c r="H34" s="175">
        <f t="shared" si="4"/>
        <v>6.0899878141308355E-3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'[1]Sch C'!D24</f>
        <v>0</v>
      </c>
      <c r="D35" s="260">
        <f>'[1]Sch C'!F24</f>
        <v>0</v>
      </c>
      <c r="E35" s="174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'[1]Sch C'!D25</f>
        <v>0</v>
      </c>
      <c r="D36" s="260">
        <f>'[1]Sch C'!F25</f>
        <v>0</v>
      </c>
      <c r="E36" s="174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'[1]Sch C'!D26</f>
        <v>69865</v>
      </c>
      <c r="D37" s="260">
        <f>'[1]Sch C'!F26</f>
        <v>0</v>
      </c>
      <c r="E37" s="174">
        <f t="shared" si="2"/>
        <v>69865</v>
      </c>
      <c r="F37" s="177"/>
      <c r="G37" s="177">
        <f t="shared" si="3"/>
        <v>69865</v>
      </c>
      <c r="H37" s="175">
        <f t="shared" si="4"/>
        <v>4.7327808524388303E-2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'[1]Sch C'!D27</f>
        <v>0</v>
      </c>
      <c r="D38" s="260">
        <f>'[1]Sch C'!F27</f>
        <v>0</v>
      </c>
      <c r="E38" s="174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'[1]Sch C'!D28</f>
        <v>0</v>
      </c>
      <c r="D39" s="260">
        <f>'[1]Sch C'!F28</f>
        <v>0</v>
      </c>
      <c r="E39" s="174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'[1]Sch C'!D29</f>
        <v>0</v>
      </c>
      <c r="D40" s="260">
        <f>'[1]Sch C'!F29</f>
        <v>0</v>
      </c>
      <c r="E40" s="174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'[1]Sch C'!D30</f>
        <v>0</v>
      </c>
      <c r="D41" s="260">
        <f>'[1]Sch C'!F30</f>
        <v>0</v>
      </c>
      <c r="E41" s="174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'[1]Sch C'!D31</f>
        <v>18448</v>
      </c>
      <c r="D42" s="260">
        <f>'[1]Sch C'!F31</f>
        <v>0</v>
      </c>
      <c r="E42" s="174">
        <f t="shared" si="2"/>
        <v>18448</v>
      </c>
      <c r="F42" s="177"/>
      <c r="G42" s="177">
        <f t="shared" si="3"/>
        <v>18448</v>
      </c>
      <c r="H42" s="175">
        <f t="shared" si="4"/>
        <v>1.2497007251956134E-2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'[1]Sch C'!D32</f>
        <v>0</v>
      </c>
      <c r="D43" s="260">
        <f>'[1]Sch C'!F32</f>
        <v>0</v>
      </c>
      <c r="E43" s="174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'[1]Sch C'!D33</f>
        <v>0</v>
      </c>
      <c r="D44" s="260">
        <f>'[1]Sch C'!F33</f>
        <v>0</v>
      </c>
      <c r="E44" s="174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'[1]Sch C'!D34</f>
        <v>0</v>
      </c>
      <c r="D45" s="260">
        <f>'[1]Sch C'!F34</f>
        <v>0</v>
      </c>
      <c r="E45" s="174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'[1]Sch C'!D35</f>
        <v>0</v>
      </c>
      <c r="D46" s="260">
        <f>'[1]Sch C'!F35</f>
        <v>0</v>
      </c>
      <c r="E46" s="174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'[1]Sch C'!D36</f>
        <v>0</v>
      </c>
      <c r="D47" s="260">
        <f>'[1]Sch C'!F36</f>
        <v>0</v>
      </c>
      <c r="E47" s="174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'[1]Sch C'!D37</f>
        <v>0</v>
      </c>
      <c r="D48" s="260">
        <f>'[1]Sch C'!F37</f>
        <v>0</v>
      </c>
      <c r="E48" s="174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'[1]Sch C'!D38</f>
        <v>0</v>
      </c>
      <c r="D49" s="260">
        <f>'[1]Sch C'!F38</f>
        <v>0</v>
      </c>
      <c r="E49" s="174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'[1]Sch C'!D39</f>
        <v>527</v>
      </c>
      <c r="D50" s="260">
        <f>'[1]Sch C'!F39</f>
        <v>0</v>
      </c>
      <c r="E50" s="174">
        <f t="shared" si="2"/>
        <v>527</v>
      </c>
      <c r="F50" s="177"/>
      <c r="G50" s="177">
        <f t="shared" si="3"/>
        <v>527</v>
      </c>
      <c r="H50" s="175">
        <f t="shared" si="4"/>
        <v>3.569992856559455E-4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'[1]Sch C'!D40</f>
        <v>0</v>
      </c>
      <c r="D51" s="260">
        <f>'[1]Sch C'!F40</f>
        <v>0</v>
      </c>
      <c r="E51" s="174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'[1]Sch C'!D41</f>
        <v>3482</v>
      </c>
      <c r="D52" s="260">
        <f>'[1]Sch C'!F41</f>
        <v>0</v>
      </c>
      <c r="E52" s="174">
        <f t="shared" si="2"/>
        <v>3482</v>
      </c>
      <c r="F52" s="177"/>
      <c r="G52" s="177">
        <f t="shared" si="3"/>
        <v>3482</v>
      </c>
      <c r="H52" s="175">
        <f t="shared" si="4"/>
        <v>2.3587694737267598E-3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'[1]Sch C'!D42</f>
        <v>0</v>
      </c>
      <c r="D53" s="260">
        <f>'[1]Sch C'!F42</f>
        <v>0</v>
      </c>
      <c r="E53" s="174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'[1]Sch C'!D43</f>
        <v>957</v>
      </c>
      <c r="D54" s="260">
        <f>'[1]Sch C'!F43</f>
        <v>0</v>
      </c>
      <c r="E54" s="174">
        <f t="shared" si="2"/>
        <v>957</v>
      </c>
      <c r="F54" s="177"/>
      <c r="G54" s="177">
        <f t="shared" si="3"/>
        <v>957</v>
      </c>
      <c r="H54" s="175">
        <f t="shared" si="4"/>
        <v>6.4828902537521801E-4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'[1]Sch C'!D44</f>
        <v>0</v>
      </c>
      <c r="D55" s="260">
        <f>'[1]Sch C'!F44</f>
        <v>0</v>
      </c>
      <c r="E55" s="174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'[1]Sch C'!D45</f>
        <v>0</v>
      </c>
      <c r="D56" s="260">
        <f>'[1]Sch C'!F45</f>
        <v>0</v>
      </c>
      <c r="E56" s="174">
        <f t="shared" si="2"/>
        <v>0</v>
      </c>
      <c r="F56" s="177"/>
      <c r="G56" s="177">
        <f t="shared" si="3"/>
        <v>0</v>
      </c>
      <c r="H56" s="175">
        <f t="shared" si="4"/>
        <v>0</v>
      </c>
      <c r="I56" s="265"/>
      <c r="J56" s="133"/>
      <c r="K56" s="133"/>
    </row>
    <row r="57" spans="1:11" s="41" customFormat="1">
      <c r="A57" s="40"/>
      <c r="B57" s="113" t="s">
        <v>217</v>
      </c>
      <c r="C57" s="260">
        <f>SUM(C21:C56)</f>
        <v>449028</v>
      </c>
      <c r="D57" s="260">
        <f>SUM(D21:D56)</f>
        <v>-114718.57</v>
      </c>
      <c r="E57" s="177">
        <f>SUM(E21:E56)</f>
        <v>334309.43</v>
      </c>
      <c r="F57" s="177">
        <f>SUM(F21:F56)</f>
        <v>0</v>
      </c>
      <c r="G57" s="177">
        <f t="shared" si="3"/>
        <v>334309.43</v>
      </c>
      <c r="H57" s="175">
        <f t="shared" si="4"/>
        <v>0.22646722523348448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'[1]Sch C'!D57</f>
        <v>96964</v>
      </c>
      <c r="D60" s="260">
        <f>'[1]Sch C'!F57</f>
        <v>0</v>
      </c>
      <c r="E60" s="174">
        <f t="shared" ref="E60:E76" si="5">SUM(C60:D60)</f>
        <v>96964</v>
      </c>
      <c r="F60" s="173"/>
      <c r="G60" s="173">
        <f>IF(ISERROR(E60+F60),"",(E60+F60))</f>
        <v>96964</v>
      </c>
      <c r="H60" s="175">
        <f>IF(ISERROR(G60/$G$183),"",(G60/$G$183))</f>
        <v>6.5685158888696582E-2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'[1]Sch C'!D58</f>
        <v>2211</v>
      </c>
      <c r="D61" s="260">
        <f>'[1]Sch C'!F58</f>
        <v>0</v>
      </c>
      <c r="E61" s="174">
        <f t="shared" si="5"/>
        <v>2211</v>
      </c>
      <c r="F61" s="173"/>
      <c r="G61" s="173">
        <f t="shared" ref="G61:G76" si="6">IF(ISERROR(E61+F61),"",(E61+F61))</f>
        <v>2211</v>
      </c>
      <c r="H61" s="175">
        <f t="shared" ref="H61:H76" si="7">IF(ISERROR(G61/$G$183),"",(G61/$G$183))</f>
        <v>1.4977711965565381E-3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'[1]Sch C'!D59</f>
        <v>0</v>
      </c>
      <c r="D62" s="260">
        <f>'[1]Sch C'!F59</f>
        <v>0</v>
      </c>
      <c r="E62" s="174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'[1]Sch C'!D60</f>
        <v>10467</v>
      </c>
      <c r="D63" s="260">
        <f>'[1]Sch C'!F60</f>
        <v>0</v>
      </c>
      <c r="E63" s="174">
        <f t="shared" si="5"/>
        <v>10467</v>
      </c>
      <c r="F63" s="173"/>
      <c r="G63" s="173">
        <f t="shared" si="6"/>
        <v>10467</v>
      </c>
      <c r="H63" s="175">
        <f t="shared" si="7"/>
        <v>7.0905341991665686E-3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'[1]Sch C'!D61</f>
        <v>4461</v>
      </c>
      <c r="D64" s="260">
        <f>'[1]Sch C'!F61</f>
        <v>0</v>
      </c>
      <c r="E64" s="174">
        <f t="shared" si="5"/>
        <v>4461</v>
      </c>
      <c r="F64" s="173"/>
      <c r="G64" s="173">
        <f t="shared" si="6"/>
        <v>4461</v>
      </c>
      <c r="H64" s="175">
        <f t="shared" si="7"/>
        <v>3.0219616950876147E-3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'[1]Sch C'!D62</f>
        <v>0</v>
      </c>
      <c r="D65" s="260">
        <f>'[1]Sch C'!F62</f>
        <v>0</v>
      </c>
      <c r="E65" s="174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'[1]Sch C'!D63</f>
        <v>0</v>
      </c>
      <c r="D66" s="260">
        <f>'[1]Sch C'!F63</f>
        <v>0</v>
      </c>
      <c r="E66" s="174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'[1]Sch C'!D64</f>
        <v>13365</v>
      </c>
      <c r="D67" s="260">
        <f>'[1]Sch C'!F64</f>
        <v>0</v>
      </c>
      <c r="E67" s="174">
        <f t="shared" si="5"/>
        <v>13365</v>
      </c>
      <c r="F67" s="173"/>
      <c r="G67" s="173">
        <f t="shared" si="6"/>
        <v>13365</v>
      </c>
      <c r="H67" s="175">
        <f t="shared" si="7"/>
        <v>9.0536915612745954E-3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'[1]Sch C'!D65</f>
        <v>4035</v>
      </c>
      <c r="D68" s="260">
        <f>'[1]Sch C'!F65</f>
        <v>0</v>
      </c>
      <c r="E68" s="174">
        <f t="shared" si="5"/>
        <v>4035</v>
      </c>
      <c r="F68" s="173"/>
      <c r="G68" s="173">
        <f t="shared" si="6"/>
        <v>4035</v>
      </c>
      <c r="H68" s="175">
        <f t="shared" si="7"/>
        <v>2.733381627365731E-3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'[1]Sch C'!D66</f>
        <v>0</v>
      </c>
      <c r="D69" s="260">
        <f>'[1]Sch C'!F66</f>
        <v>0</v>
      </c>
      <c r="E69" s="174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'[1]Sch C'!D67</f>
        <v>5175</v>
      </c>
      <c r="D70" s="260">
        <f>'[1]Sch C'!F67</f>
        <v>0</v>
      </c>
      <c r="E70" s="174">
        <f t="shared" si="5"/>
        <v>5175</v>
      </c>
      <c r="F70" s="173"/>
      <c r="G70" s="173">
        <f t="shared" si="6"/>
        <v>5175</v>
      </c>
      <c r="H70" s="175">
        <f t="shared" si="7"/>
        <v>3.5056381466214764E-3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'[1]Sch C'!D68</f>
        <v>0</v>
      </c>
      <c r="D71" s="260">
        <f>'[1]Sch C'!F68</f>
        <v>0</v>
      </c>
      <c r="E71" s="174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'[1]Sch C'!D69</f>
        <v>1626</v>
      </c>
      <c r="D72" s="260">
        <f>'[1]Sch C'!F69</f>
        <v>0</v>
      </c>
      <c r="E72" s="174">
        <f t="shared" si="5"/>
        <v>1626</v>
      </c>
      <c r="F72" s="173"/>
      <c r="G72" s="173">
        <f t="shared" si="6"/>
        <v>1626</v>
      </c>
      <c r="H72" s="175">
        <f t="shared" si="7"/>
        <v>1.1014816669384581E-3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'[1]Sch C'!D70</f>
        <v>0</v>
      </c>
      <c r="D73" s="260">
        <f>'[1]Sch C'!F70</f>
        <v>0</v>
      </c>
      <c r="E73" s="174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'[1]Sch C'!D71</f>
        <v>0</v>
      </c>
      <c r="D74" s="260">
        <f>'[1]Sch C'!F71</f>
        <v>0</v>
      </c>
      <c r="E74" s="174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'[1]Sch C'!D72</f>
        <v>0</v>
      </c>
      <c r="D75" s="260">
        <f>'[1]Sch C'!F72</f>
        <v>0</v>
      </c>
      <c r="E75" s="174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'[1]Sch C'!D73</f>
        <v>0</v>
      </c>
      <c r="D76" s="260">
        <f>'[1]Sch C'!F73</f>
        <v>0</v>
      </c>
      <c r="E76" s="174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138304</v>
      </c>
      <c r="D77" s="260">
        <f>SUM(D60:D76)</f>
        <v>0</v>
      </c>
      <c r="E77" s="176">
        <f>SUM(E60:E76)</f>
        <v>138304</v>
      </c>
      <c r="F77" s="176">
        <f>SUM(F60:F76)</f>
        <v>0</v>
      </c>
      <c r="G77" s="177">
        <f>IF(ISERROR(E77+F77),"",(E77+F77))</f>
        <v>138304</v>
      </c>
      <c r="H77" s="175">
        <f>IF(ISERROR(G77/$G$183),"",(G77/$G$183))</f>
        <v>9.3689618981707565E-2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'[1]Sch C'!D78</f>
        <v>19166</v>
      </c>
      <c r="D80" s="260">
        <f>'[1]Sch C'!F78</f>
        <v>0</v>
      </c>
      <c r="E80" s="174">
        <f t="shared" ref="E80:E91" si="8">SUM(C80:D80)</f>
        <v>19166</v>
      </c>
      <c r="F80" s="174"/>
      <c r="G80" s="174">
        <f>IF(ISERROR(E80+F80),"",(E80+F80))</f>
        <v>19166</v>
      </c>
      <c r="H80" s="175">
        <f t="shared" ref="H80:H92" si="9">IF(ISERROR(G80/$G$183),"",(G80/$G$183))</f>
        <v>1.2983393375487385E-2</v>
      </c>
      <c r="J80" s="248">
        <v>877.5</v>
      </c>
      <c r="K80" s="248">
        <v>965.5</v>
      </c>
    </row>
    <row r="81" spans="1:11" s="41" customFormat="1">
      <c r="A81" s="127" t="s">
        <v>202</v>
      </c>
      <c r="B81" s="113" t="s">
        <v>23</v>
      </c>
      <c r="C81" s="260">
        <f>'[1]Sch C'!D79</f>
        <v>0</v>
      </c>
      <c r="D81" s="260">
        <f>'[1]Sch C'!F79</f>
        <v>2417</v>
      </c>
      <c r="E81" s="174">
        <f t="shared" si="8"/>
        <v>2417</v>
      </c>
      <c r="F81" s="177"/>
      <c r="G81" s="177">
        <f>IF(ISERROR(E81+F81),"",(E81+F81))</f>
        <v>2417</v>
      </c>
      <c r="H81" s="175">
        <f t="shared" si="9"/>
        <v>1.63731930442205E-3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'[1]Sch C'!D80</f>
        <v>2553</v>
      </c>
      <c r="D82" s="260">
        <f>'[1]Sch C'!F80</f>
        <v>0</v>
      </c>
      <c r="E82" s="174">
        <f t="shared" si="8"/>
        <v>2553</v>
      </c>
      <c r="F82" s="177"/>
      <c r="G82" s="177">
        <f>IF(ISERROR(E82+F82),"",(E82+F82))</f>
        <v>2553</v>
      </c>
      <c r="H82" s="175">
        <f t="shared" si="9"/>
        <v>1.7294481523332616E-3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'[1]Sch C'!D81</f>
        <v>2042</v>
      </c>
      <c r="D83" s="260">
        <f>'[1]Sch C'!F81</f>
        <v>0</v>
      </c>
      <c r="E83" s="174">
        <f t="shared" si="8"/>
        <v>2042</v>
      </c>
      <c r="F83" s="177"/>
      <c r="G83" s="177">
        <f>IF(ISERROR(E83+F83),"",(E83+F83))</f>
        <v>2042</v>
      </c>
      <c r="H83" s="175">
        <f t="shared" si="9"/>
        <v>1.3832875546668706E-3</v>
      </c>
      <c r="I83" s="265"/>
      <c r="J83" s="133"/>
      <c r="K83" s="133"/>
    </row>
    <row r="84" spans="1:11" s="41" customFormat="1">
      <c r="A84" s="40">
        <v>240</v>
      </c>
      <c r="B84" s="193" t="s">
        <v>274</v>
      </c>
      <c r="C84" s="260">
        <f>'[1]Sch C'!D82</f>
        <v>0</v>
      </c>
      <c r="D84" s="260">
        <f>'[1]Sch C'!F82</f>
        <v>0</v>
      </c>
      <c r="E84" s="174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'[1]Sch C'!D83</f>
        <v>6051</v>
      </c>
      <c r="D85" s="260">
        <f>'[1]Sch C'!F83</f>
        <v>0</v>
      </c>
      <c r="E85" s="174">
        <f t="shared" si="8"/>
        <v>6051</v>
      </c>
      <c r="F85" s="177"/>
      <c r="G85" s="177">
        <f t="shared" si="10"/>
        <v>6051</v>
      </c>
      <c r="H85" s="175">
        <f t="shared" si="9"/>
        <v>4.0990563140495756E-3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'[1]Sch C'!D84</f>
        <v>25</v>
      </c>
      <c r="D86" s="260">
        <f>'[1]Sch C'!F84</f>
        <v>0</v>
      </c>
      <c r="E86" s="174">
        <f t="shared" si="8"/>
        <v>25</v>
      </c>
      <c r="F86" s="177"/>
      <c r="G86" s="177">
        <f t="shared" si="10"/>
        <v>25</v>
      </c>
      <c r="H86" s="175">
        <f t="shared" si="9"/>
        <v>1.6935449983678631E-5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'[1]Sch C'!D85</f>
        <v>25293</v>
      </c>
      <c r="D87" s="260">
        <f>'[1]Sch C'!F85</f>
        <v>0</v>
      </c>
      <c r="E87" s="174">
        <f t="shared" si="8"/>
        <v>25293</v>
      </c>
      <c r="F87" s="177"/>
      <c r="G87" s="177">
        <f t="shared" si="10"/>
        <v>25293</v>
      </c>
      <c r="H87" s="175">
        <f t="shared" si="9"/>
        <v>1.7133933457487344E-2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'[1]Sch C'!D86</f>
        <v>0</v>
      </c>
      <c r="D88" s="260">
        <f>'[1]Sch C'!F86</f>
        <v>0</v>
      </c>
      <c r="E88" s="174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'[1]Sch C'!D87</f>
        <v>17706</v>
      </c>
      <c r="D89" s="260">
        <f>'[1]Sch C'!F87</f>
        <v>0</v>
      </c>
      <c r="E89" s="174">
        <f t="shared" si="8"/>
        <v>17706</v>
      </c>
      <c r="F89" s="177"/>
      <c r="G89" s="177">
        <f t="shared" si="10"/>
        <v>17706</v>
      </c>
      <c r="H89" s="175">
        <f t="shared" si="9"/>
        <v>1.1994363096440553E-2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'[1]Sch C'!D88</f>
        <v>0</v>
      </c>
      <c r="D90" s="260">
        <f>'[1]Sch C'!F88</f>
        <v>0</v>
      </c>
      <c r="E90" s="174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'[1]Sch C'!D89</f>
        <v>9119</v>
      </c>
      <c r="D91" s="260">
        <f>'[1]Sch C'!F89</f>
        <v>0</v>
      </c>
      <c r="E91" s="174">
        <f t="shared" si="8"/>
        <v>9119</v>
      </c>
      <c r="F91" s="177"/>
      <c r="G91" s="177">
        <f t="shared" si="10"/>
        <v>9119</v>
      </c>
      <c r="H91" s="175">
        <f t="shared" si="9"/>
        <v>6.1773747360466171E-3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81955</v>
      </c>
      <c r="D92" s="260">
        <f>SUM(D80:D91)</f>
        <v>2417</v>
      </c>
      <c r="E92" s="177">
        <f>SUM(E80:E91)</f>
        <v>84372</v>
      </c>
      <c r="F92" s="177">
        <f>SUM(F80:F91)</f>
        <v>0</v>
      </c>
      <c r="G92" s="177">
        <f>IF(ISERROR(E92+F92),"",(E92+F92))</f>
        <v>84372</v>
      </c>
      <c r="H92" s="175">
        <f t="shared" si="9"/>
        <v>5.7155111440917339E-2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'[1]Sch C'!D93</f>
        <v>43678</v>
      </c>
      <c r="D95" s="260">
        <f>'[1]Sch C'!F93</f>
        <v>0</v>
      </c>
      <c r="E95" s="174">
        <f t="shared" ref="E95:E100" si="11">SUM(C95:D95)</f>
        <v>43678</v>
      </c>
      <c r="F95" s="174"/>
      <c r="G95" s="174">
        <f t="shared" ref="G95:G101" si="12">IF(ISERROR(E95+F95),"",(E95+F95))</f>
        <v>43678</v>
      </c>
      <c r="H95" s="175">
        <f t="shared" ref="H95:H101" si="13">IF(ISERROR(G95/$G$183),"",(G95/$G$183))</f>
        <v>2.9588263375484609E-2</v>
      </c>
      <c r="J95" s="248">
        <v>3052.5</v>
      </c>
      <c r="K95" s="248">
        <v>3204.5</v>
      </c>
    </row>
    <row r="96" spans="1:11" s="41" customFormat="1">
      <c r="A96" s="127" t="s">
        <v>202</v>
      </c>
      <c r="B96" s="113" t="s">
        <v>23</v>
      </c>
      <c r="C96" s="260">
        <f>'[1]Sch C'!D94</f>
        <v>0</v>
      </c>
      <c r="D96" s="260">
        <f>'[1]Sch C'!F94</f>
        <v>5508</v>
      </c>
      <c r="E96" s="174">
        <f t="shared" si="11"/>
        <v>5508</v>
      </c>
      <c r="F96" s="177"/>
      <c r="G96" s="177">
        <f t="shared" si="12"/>
        <v>5508</v>
      </c>
      <c r="H96" s="175">
        <f t="shared" si="13"/>
        <v>3.7312183404040757E-3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'[1]Sch C'!D95</f>
        <v>3190</v>
      </c>
      <c r="D97" s="260">
        <f>'[1]Sch C'!F95</f>
        <v>0</v>
      </c>
      <c r="E97" s="174">
        <f t="shared" si="11"/>
        <v>3190</v>
      </c>
      <c r="F97" s="177"/>
      <c r="G97" s="177">
        <f t="shared" si="12"/>
        <v>3190</v>
      </c>
      <c r="H97" s="175">
        <f t="shared" si="13"/>
        <v>2.1609634179173931E-3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'[1]Sch C'!D96</f>
        <v>83443</v>
      </c>
      <c r="D98" s="260">
        <f>'[1]Sch C'!F96</f>
        <v>0</v>
      </c>
      <c r="E98" s="174">
        <f t="shared" si="11"/>
        <v>83443</v>
      </c>
      <c r="F98" s="177"/>
      <c r="G98" s="177">
        <f t="shared" si="12"/>
        <v>83443</v>
      </c>
      <c r="H98" s="175">
        <f t="shared" si="13"/>
        <v>5.6525790119523835E-2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'[1]Sch C'!D97</f>
        <v>4468</v>
      </c>
      <c r="D99" s="260">
        <f>'[1]Sch C'!F97</f>
        <v>0</v>
      </c>
      <c r="E99" s="174">
        <f t="shared" si="11"/>
        <v>4468</v>
      </c>
      <c r="F99" s="177"/>
      <c r="G99" s="177">
        <f t="shared" si="12"/>
        <v>4468</v>
      </c>
      <c r="H99" s="175">
        <f t="shared" si="13"/>
        <v>3.0267036210830447E-3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'[1]Sch C'!D98</f>
        <v>1064</v>
      </c>
      <c r="D100" s="260">
        <f>'[1]Sch C'!F98</f>
        <v>0</v>
      </c>
      <c r="E100" s="174">
        <f t="shared" si="11"/>
        <v>1064</v>
      </c>
      <c r="F100" s="177"/>
      <c r="G100" s="177">
        <f t="shared" si="12"/>
        <v>1064</v>
      </c>
      <c r="H100" s="175">
        <f t="shared" si="13"/>
        <v>7.2077275130536249E-4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135843</v>
      </c>
      <c r="D101" s="260">
        <f>SUM(D95:D100)</f>
        <v>5508</v>
      </c>
      <c r="E101" s="177">
        <f>SUM(E95:E100)</f>
        <v>141351</v>
      </c>
      <c r="F101" s="177">
        <f>SUM(F95:F100)</f>
        <v>0</v>
      </c>
      <c r="G101" s="177">
        <f t="shared" si="12"/>
        <v>141351</v>
      </c>
      <c r="H101" s="175">
        <f t="shared" si="13"/>
        <v>9.5753711625718316E-2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'[1]Sch C'!D102</f>
        <v>24654</v>
      </c>
      <c r="D104" s="260">
        <f>'[1]Sch C'!F102</f>
        <v>0</v>
      </c>
      <c r="E104" s="174">
        <f t="shared" ref="E104:E109" si="14">SUM(C104:D104)</f>
        <v>24654</v>
      </c>
      <c r="F104" s="174"/>
      <c r="G104" s="174">
        <f t="shared" ref="G104:G110" si="15">IF(ISERROR(E104+F104),"",(E104+F104))</f>
        <v>24654</v>
      </c>
      <c r="H104" s="175">
        <f t="shared" ref="H104:H110" si="16">IF(ISERROR(G104/$G$183),"",(G104/$G$183))</f>
        <v>1.6701063355904516E-2</v>
      </c>
      <c r="J104" s="248">
        <v>2956</v>
      </c>
      <c r="K104" s="248">
        <v>3112</v>
      </c>
    </row>
    <row r="105" spans="1:11" s="41" customFormat="1">
      <c r="A105" s="127" t="s">
        <v>202</v>
      </c>
      <c r="B105" s="113" t="s">
        <v>23</v>
      </c>
      <c r="C105" s="260">
        <f>'[1]Sch C'!D103</f>
        <v>0</v>
      </c>
      <c r="D105" s="260">
        <f>'[1]Sch C'!F103</f>
        <v>3109</v>
      </c>
      <c r="E105" s="174">
        <f t="shared" si="14"/>
        <v>3109</v>
      </c>
      <c r="F105" s="177"/>
      <c r="G105" s="177">
        <f t="shared" si="15"/>
        <v>3109</v>
      </c>
      <c r="H105" s="175">
        <f t="shared" si="16"/>
        <v>2.1060925599702745E-3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'[1]Sch C'!D104</f>
        <v>0</v>
      </c>
      <c r="D106" s="260">
        <f>'[1]Sch C'!F104</f>
        <v>0</v>
      </c>
      <c r="E106" s="174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'[1]Sch C'!D105</f>
        <v>0</v>
      </c>
      <c r="D107" s="260">
        <f>'[1]Sch C'!F105</f>
        <v>0</v>
      </c>
      <c r="E107" s="174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'[1]Sch C'!D106</f>
        <v>2603</v>
      </c>
      <c r="D108" s="260">
        <f>'[1]Sch C'!F106</f>
        <v>0</v>
      </c>
      <c r="E108" s="174">
        <f t="shared" si="14"/>
        <v>2603</v>
      </c>
      <c r="F108" s="177"/>
      <c r="G108" s="177">
        <f t="shared" si="15"/>
        <v>2603</v>
      </c>
      <c r="H108" s="175">
        <f t="shared" si="16"/>
        <v>1.7633190523006189E-3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'[1]Sch C'!D107</f>
        <v>0</v>
      </c>
      <c r="D109" s="260">
        <f>'[1]Sch C'!F107</f>
        <v>0</v>
      </c>
      <c r="E109" s="174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27257</v>
      </c>
      <c r="D110" s="260">
        <f>SUM(D104:D109)</f>
        <v>3109</v>
      </c>
      <c r="E110" s="177">
        <f>SUM(E104:E109)</f>
        <v>30366</v>
      </c>
      <c r="F110" s="177">
        <f>SUM(F104:F109)</f>
        <v>0</v>
      </c>
      <c r="G110" s="177">
        <f t="shared" si="15"/>
        <v>30366</v>
      </c>
      <c r="H110" s="175">
        <f t="shared" si="16"/>
        <v>2.057047496817541E-2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'[1]Sch C'!D121</f>
        <v>0</v>
      </c>
      <c r="D113" s="260">
        <f>'[1]Sch C'!F121</f>
        <v>0</v>
      </c>
      <c r="E113" s="174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'[1]Sch C'!D122</f>
        <v>0</v>
      </c>
      <c r="D114" s="260">
        <f>'[1]Sch C'!F122</f>
        <v>0</v>
      </c>
      <c r="E114" s="174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'[1]Sch C'!D123</f>
        <v>11526</v>
      </c>
      <c r="D115" s="260">
        <f>'[1]Sch C'!F123</f>
        <v>0</v>
      </c>
      <c r="E115" s="174">
        <f t="shared" si="17"/>
        <v>11526</v>
      </c>
      <c r="F115" s="177"/>
      <c r="G115" s="177">
        <f t="shared" si="18"/>
        <v>11526</v>
      </c>
      <c r="H115" s="175">
        <f t="shared" si="19"/>
        <v>7.8079198604751954E-3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'[1]Sch C'!D124</f>
        <v>0</v>
      </c>
      <c r="D116" s="260">
        <f>'[1]Sch C'!F124</f>
        <v>0</v>
      </c>
      <c r="E116" s="174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'[1]Sch C'!D125</f>
        <v>0</v>
      </c>
      <c r="D117" s="260">
        <f>'[1]Sch C'!F125</f>
        <v>0</v>
      </c>
      <c r="E117" s="174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11526</v>
      </c>
      <c r="D118" s="260">
        <f>SUM(D113:D117)</f>
        <v>0</v>
      </c>
      <c r="E118" s="177">
        <f>SUM(E113:E117)</f>
        <v>11526</v>
      </c>
      <c r="F118" s="177">
        <f>SUM(F113:F117)</f>
        <v>0</v>
      </c>
      <c r="G118" s="177">
        <f t="shared" si="18"/>
        <v>11526</v>
      </c>
      <c r="H118" s="175">
        <f t="shared" si="19"/>
        <v>7.8079198604751954E-3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'[1]Sch C'!D129</f>
        <v>54124</v>
      </c>
      <c r="D121" s="260">
        <f>'[1]Sch C'!F129</f>
        <v>0</v>
      </c>
      <c r="E121" s="174">
        <f t="shared" ref="E121:E131" si="20">SUM(C121:D121)</f>
        <v>54124</v>
      </c>
      <c r="F121" s="174"/>
      <c r="G121" s="174">
        <f>IF(ISERROR(E121+F121),"",(E121+F121))</f>
        <v>54124</v>
      </c>
      <c r="H121" s="175">
        <f>IF(ISERROR(G121/$G$183),"",(G121/$G$183))</f>
        <v>3.6664571796664887E-2</v>
      </c>
      <c r="J121" s="248">
        <v>1216</v>
      </c>
      <c r="K121" s="248">
        <v>1361.0550000000001</v>
      </c>
    </row>
    <row r="122" spans="1:11" s="41" customFormat="1">
      <c r="A122" s="127" t="s">
        <v>228</v>
      </c>
      <c r="B122" s="113" t="s">
        <v>229</v>
      </c>
      <c r="C122" s="260">
        <f>'[1]Sch C'!D130</f>
        <v>0</v>
      </c>
      <c r="D122" s="260">
        <f>'[1]Sch C'!F130</f>
        <v>6826</v>
      </c>
      <c r="E122" s="174">
        <f t="shared" si="20"/>
        <v>6826</v>
      </c>
      <c r="F122" s="174"/>
      <c r="G122" s="174">
        <f t="shared" ref="G122:G131" si="21">IF(ISERROR(E122+F122),"",(E122+F122))</f>
        <v>6826</v>
      </c>
      <c r="H122" s="175">
        <f t="shared" ref="H122:H131" si="22">IF(ISERROR(G122/$G$183),"",(G122/$G$183))</f>
        <v>4.6240552635436133E-3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'[1]Sch C'!D131</f>
        <v>23774</v>
      </c>
      <c r="D123" s="260">
        <f>'[1]Sch C'!F131</f>
        <v>0</v>
      </c>
      <c r="E123" s="174">
        <f t="shared" si="20"/>
        <v>23774</v>
      </c>
      <c r="F123" s="174"/>
      <c r="G123" s="174">
        <f t="shared" si="21"/>
        <v>23774</v>
      </c>
      <c r="H123" s="175">
        <f t="shared" si="22"/>
        <v>1.610493551647903E-2</v>
      </c>
      <c r="J123" s="248">
        <v>1878.25</v>
      </c>
      <c r="K123" s="248">
        <v>1998.25</v>
      </c>
    </row>
    <row r="124" spans="1:11" s="41" customFormat="1">
      <c r="A124" s="127" t="s">
        <v>231</v>
      </c>
      <c r="B124" s="113" t="s">
        <v>232</v>
      </c>
      <c r="C124" s="260">
        <f>'[1]Sch C'!D132</f>
        <v>0</v>
      </c>
      <c r="D124" s="260">
        <f>'[1]Sch C'!F132</f>
        <v>2998</v>
      </c>
      <c r="E124" s="174">
        <f t="shared" si="20"/>
        <v>2998</v>
      </c>
      <c r="F124" s="174"/>
      <c r="G124" s="174">
        <f t="shared" si="21"/>
        <v>2998</v>
      </c>
      <c r="H124" s="175">
        <f t="shared" si="22"/>
        <v>2.0308991620427413E-3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'[1]Sch C'!D133</f>
        <v>0</v>
      </c>
      <c r="D125" s="260">
        <f>'[1]Sch C'!F133</f>
        <v>0</v>
      </c>
      <c r="E125" s="174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'[1]Sch C'!D134</f>
        <v>6836</v>
      </c>
      <c r="D126" s="260">
        <f>'[1]Sch C'!F134</f>
        <v>0</v>
      </c>
      <c r="E126" s="174">
        <f t="shared" si="20"/>
        <v>6836</v>
      </c>
      <c r="F126" s="174"/>
      <c r="G126" s="174">
        <f t="shared" si="21"/>
        <v>6836</v>
      </c>
      <c r="H126" s="175">
        <f t="shared" si="22"/>
        <v>4.630829443537085E-3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'[1]Sch C'!D135</f>
        <v>0</v>
      </c>
      <c r="D127" s="260">
        <f>'[1]Sch C'!F135</f>
        <v>0</v>
      </c>
      <c r="E127" s="174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'[1]Sch C'!D136</f>
        <v>0</v>
      </c>
      <c r="D128" s="260">
        <f>'[1]Sch C'!F136</f>
        <v>0</v>
      </c>
      <c r="E128" s="174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'[1]Sch C'!D137</f>
        <v>7065</v>
      </c>
      <c r="D129" s="260">
        <f>'[1]Sch C'!F137</f>
        <v>0</v>
      </c>
      <c r="E129" s="174">
        <f t="shared" si="20"/>
        <v>7065</v>
      </c>
      <c r="F129" s="174"/>
      <c r="G129" s="174">
        <f t="shared" si="21"/>
        <v>7065</v>
      </c>
      <c r="H129" s="175">
        <f t="shared" si="22"/>
        <v>4.7859581653875811E-3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'[1]Sch C'!D138</f>
        <v>0</v>
      </c>
      <c r="D130" s="260">
        <f>'[1]Sch C'!F138</f>
        <v>0</v>
      </c>
      <c r="E130" s="174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'[1]Sch C'!D139</f>
        <v>0</v>
      </c>
      <c r="D131" s="260">
        <f>'[1]Sch C'!F139</f>
        <v>0</v>
      </c>
      <c r="E131" s="174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229">
        <v>440.1</v>
      </c>
      <c r="B133" s="40" t="s">
        <v>235</v>
      </c>
      <c r="C133" s="260">
        <f>'[1]Sch C'!D141</f>
        <v>0</v>
      </c>
      <c r="D133" s="260">
        <f>'[1]Sch C'!F141</f>
        <v>0</v>
      </c>
      <c r="E133" s="174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229">
        <v>440.2</v>
      </c>
      <c r="B134" s="40" t="s">
        <v>236</v>
      </c>
      <c r="C134" s="260">
        <f>'[1]Sch C'!D142</f>
        <v>0</v>
      </c>
      <c r="D134" s="260">
        <f>'[1]Sch C'!F142</f>
        <v>0</v>
      </c>
      <c r="E134" s="174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229">
        <v>440.3</v>
      </c>
      <c r="B135" s="40" t="s">
        <v>237</v>
      </c>
      <c r="C135" s="260">
        <f>'[1]Sch C'!D143</f>
        <v>0</v>
      </c>
      <c r="D135" s="260">
        <f>'[1]Sch C'!F143</f>
        <v>0</v>
      </c>
      <c r="E135" s="174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229">
        <v>440.4</v>
      </c>
      <c r="B136" s="40" t="s">
        <v>238</v>
      </c>
      <c r="C136" s="260">
        <f>'[1]Sch C'!D144</f>
        <v>0</v>
      </c>
      <c r="D136" s="260">
        <f>'[1]Sch C'!F144</f>
        <v>0</v>
      </c>
      <c r="E136" s="174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229">
        <v>440.5</v>
      </c>
      <c r="B137" s="40" t="s">
        <v>239</v>
      </c>
      <c r="C137" s="260">
        <f>'[1]Sch C'!D145</f>
        <v>0</v>
      </c>
      <c r="D137" s="260">
        <f>'[1]Sch C'!F145</f>
        <v>0</v>
      </c>
      <c r="E137" s="174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'[1]Sch C'!D146</f>
        <v>0</v>
      </c>
      <c r="D138" s="260">
        <f>'[1]Sch C'!F146</f>
        <v>0</v>
      </c>
      <c r="E138" s="174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91799</v>
      </c>
      <c r="D139" s="260">
        <f>SUM(D121:D138)</f>
        <v>9824</v>
      </c>
      <c r="E139" s="176">
        <f>SUM(E121:E138)</f>
        <v>101623</v>
      </c>
      <c r="F139" s="176">
        <f>SUM(F121:F138)</f>
        <v>0</v>
      </c>
      <c r="G139" s="177">
        <f t="shared" si="25"/>
        <v>101623</v>
      </c>
      <c r="H139" s="175">
        <f t="shared" si="24"/>
        <v>6.884124934765494E-2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'[1]Sch C'!D150</f>
        <v>0</v>
      </c>
      <c r="D142" s="260">
        <f>'[1]Sch C'!F150</f>
        <v>0</v>
      </c>
      <c r="E142" s="174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'[1]Sch C'!D151</f>
        <v>0</v>
      </c>
      <c r="D143" s="260">
        <f>'[1]Sch C'!F151</f>
        <v>0</v>
      </c>
      <c r="E143" s="174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'[1]Sch C'!D152</f>
        <v>0</v>
      </c>
      <c r="D144" s="260">
        <f>'[1]Sch C'!F152</f>
        <v>0</v>
      </c>
      <c r="E144" s="174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'[1]Sch C'!D153</f>
        <v>0</v>
      </c>
      <c r="D145" s="260">
        <f>'[1]Sch C'!F153</f>
        <v>0</v>
      </c>
      <c r="E145" s="174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'[1]Sch C'!D154</f>
        <v>2766</v>
      </c>
      <c r="D146" s="260">
        <f>'[1]Sch C'!F154</f>
        <v>0</v>
      </c>
      <c r="E146" s="174">
        <f t="shared" si="26"/>
        <v>2766</v>
      </c>
      <c r="F146" s="177"/>
      <c r="G146" s="177">
        <f t="shared" si="27"/>
        <v>2766</v>
      </c>
      <c r="H146" s="175">
        <f t="shared" si="28"/>
        <v>1.8737381861942037E-3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2766</v>
      </c>
      <c r="D147" s="260">
        <f>SUM(D142:D146)</f>
        <v>0</v>
      </c>
      <c r="E147" s="177">
        <f>SUM(E142:E146)</f>
        <v>2766</v>
      </c>
      <c r="F147" s="177">
        <f>SUM(F142:F146)</f>
        <v>0</v>
      </c>
      <c r="G147" s="177">
        <f t="shared" si="27"/>
        <v>2766</v>
      </c>
      <c r="H147" s="198">
        <f t="shared" si="28"/>
        <v>1.8737381861942037E-3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'[1]Sch C'!D158</f>
        <v>408828</v>
      </c>
      <c r="D150" s="260">
        <f>'[1]Sch C'!F158</f>
        <v>0</v>
      </c>
      <c r="E150" s="174">
        <f t="shared" ref="E150:E163" si="29">SUM(C150:D150)</f>
        <v>408828</v>
      </c>
      <c r="F150" s="177"/>
      <c r="G150" s="177">
        <f>IF(ISERROR(E150+F150),"",(E150+F150))</f>
        <v>408828</v>
      </c>
      <c r="H150" s="175">
        <f>IF(ISERROR(G150/$G$183),"",(G150/$G$183))</f>
        <v>0.27694744583709469</v>
      </c>
      <c r="J150" s="248">
        <v>26068.5</v>
      </c>
      <c r="K150" s="248">
        <v>27979.67</v>
      </c>
    </row>
    <row r="151" spans="1:11" s="41" customFormat="1">
      <c r="A151" s="127" t="s">
        <v>202</v>
      </c>
      <c r="B151" s="113" t="s">
        <v>76</v>
      </c>
      <c r="C151" s="260">
        <f>'[1]Sch C'!D159</f>
        <v>0</v>
      </c>
      <c r="D151" s="260">
        <f>'[1]Sch C'!F159</f>
        <v>51560</v>
      </c>
      <c r="E151" s="174">
        <f t="shared" si="29"/>
        <v>51560</v>
      </c>
      <c r="F151" s="177"/>
      <c r="G151" s="177">
        <f>IF(ISERROR(E151+F151),"",(E151+F151))</f>
        <v>51560</v>
      </c>
      <c r="H151" s="175">
        <f>IF(ISERROR(G151/$G$183),"",(G151/$G$183))</f>
        <v>3.4927672046338808E-2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'[1]Sch C'!D160</f>
        <v>0</v>
      </c>
      <c r="D152" s="260">
        <f>'[1]Sch C'!F160</f>
        <v>0</v>
      </c>
      <c r="E152" s="174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'[1]Sch C'!D161</f>
        <v>0</v>
      </c>
      <c r="D153" s="260">
        <f>'[1]Sch C'!F161</f>
        <v>0</v>
      </c>
      <c r="E153" s="174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'[1]Sch C'!D162</f>
        <v>375</v>
      </c>
      <c r="D154" s="260">
        <f>'[1]Sch C'!F162</f>
        <v>0</v>
      </c>
      <c r="E154" s="174">
        <f t="shared" si="29"/>
        <v>375</v>
      </c>
      <c r="F154" s="177"/>
      <c r="G154" s="177">
        <f t="shared" si="30"/>
        <v>375</v>
      </c>
      <c r="H154" s="175">
        <f t="shared" si="31"/>
        <v>2.5403174975517943E-4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'[1]Sch C'!D163</f>
        <v>675</v>
      </c>
      <c r="D155" s="260">
        <f>'[1]Sch C'!F163</f>
        <v>0</v>
      </c>
      <c r="E155" s="174">
        <f t="shared" si="29"/>
        <v>675</v>
      </c>
      <c r="F155" s="177"/>
      <c r="G155" s="177">
        <f t="shared" si="30"/>
        <v>675</v>
      </c>
      <c r="H155" s="175">
        <f t="shared" si="31"/>
        <v>4.5725714955932302E-4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'[1]Sch C'!D164</f>
        <v>0</v>
      </c>
      <c r="D156" s="260">
        <f>'[1]Sch C'!F164</f>
        <v>0</v>
      </c>
      <c r="E156" s="174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'[1]Sch C'!D165</f>
        <v>450</v>
      </c>
      <c r="D157" s="260">
        <f>'[1]Sch C'!F165</f>
        <v>0</v>
      </c>
      <c r="E157" s="174">
        <f t="shared" si="29"/>
        <v>450</v>
      </c>
      <c r="F157" s="177"/>
      <c r="G157" s="177">
        <f t="shared" si="30"/>
        <v>450</v>
      </c>
      <c r="H157" s="175">
        <f t="shared" si="31"/>
        <v>3.0483809970621533E-4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'[1]Sch C'!D166</f>
        <v>2750</v>
      </c>
      <c r="D158" s="260">
        <f>'[1]Sch C'!F166</f>
        <v>0</v>
      </c>
      <c r="E158" s="174">
        <f t="shared" si="29"/>
        <v>2750</v>
      </c>
      <c r="F158" s="177"/>
      <c r="G158" s="177">
        <f t="shared" si="30"/>
        <v>2750</v>
      </c>
      <c r="H158" s="175">
        <f t="shared" si="31"/>
        <v>1.8628994982046493E-3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'[1]Sch C'!D167</f>
        <v>0</v>
      </c>
      <c r="D159" s="260">
        <f>'[1]Sch C'!F167</f>
        <v>0</v>
      </c>
      <c r="E159" s="174">
        <f t="shared" si="29"/>
        <v>0</v>
      </c>
      <c r="F159" s="177"/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'[1]Sch C'!D168</f>
        <v>155356</v>
      </c>
      <c r="D160" s="260">
        <f>'[1]Sch C'!F168</f>
        <v>0</v>
      </c>
      <c r="E160" s="174">
        <f t="shared" si="29"/>
        <v>155356</v>
      </c>
      <c r="F160" s="177"/>
      <c r="G160" s="177">
        <f t="shared" si="30"/>
        <v>155356</v>
      </c>
      <c r="H160" s="175">
        <f t="shared" si="31"/>
        <v>0.10524095070657509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'[1]Sch C'!D169</f>
        <v>314</v>
      </c>
      <c r="D161" s="260">
        <f>'[1]Sch C'!F169</f>
        <v>0</v>
      </c>
      <c r="E161" s="174">
        <f t="shared" si="29"/>
        <v>314</v>
      </c>
      <c r="F161" s="177"/>
      <c r="G161" s="177">
        <f t="shared" si="30"/>
        <v>314</v>
      </c>
      <c r="H161" s="175">
        <f t="shared" si="31"/>
        <v>2.127092517950036E-4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'[1]Sch C'!D170</f>
        <v>1782</v>
      </c>
      <c r="D162" s="260">
        <f>'[1]Sch C'!F170</f>
        <v>0</v>
      </c>
      <c r="E162" s="174">
        <f t="shared" si="29"/>
        <v>1782</v>
      </c>
      <c r="F162" s="177"/>
      <c r="G162" s="177">
        <f t="shared" si="30"/>
        <v>1782</v>
      </c>
      <c r="H162" s="175">
        <f t="shared" si="31"/>
        <v>1.2071588748366127E-3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'[1]Sch C'!D171</f>
        <v>0</v>
      </c>
      <c r="D163" s="260">
        <f>'[1]Sch C'!F171</f>
        <v>0</v>
      </c>
      <c r="E163" s="174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570530</v>
      </c>
      <c r="D164" s="260">
        <f>SUM(D150:D163)</f>
        <v>51560</v>
      </c>
      <c r="E164" s="177">
        <f>SUM(E150:E163)</f>
        <v>622090</v>
      </c>
      <c r="F164" s="177">
        <f>SUM(F150:F163)</f>
        <v>0</v>
      </c>
      <c r="G164" s="177">
        <f>IF(ISERROR(E164+F164),"",(E164+F164))</f>
        <v>622090</v>
      </c>
      <c r="H164" s="175">
        <f>IF(ISERROR(G164/$G$183),"",(G164/$G$183))</f>
        <v>0.42141496321386557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'[1]Sch C'!D186</f>
        <v>0</v>
      </c>
      <c r="D167" s="260">
        <f>'[1]Sch C'!F186</f>
        <v>0</v>
      </c>
      <c r="E167" s="174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'[1]Sch C'!D187</f>
        <v>0</v>
      </c>
      <c r="D168" s="260">
        <f>'[1]Sch C'!F187</f>
        <v>0</v>
      </c>
      <c r="E168" s="174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'[1]Sch C'!D188</f>
        <v>0</v>
      </c>
      <c r="D169" s="260">
        <f>'[1]Sch C'!F188</f>
        <v>0</v>
      </c>
      <c r="E169" s="174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'[1]Sch C'!D189</f>
        <v>1616</v>
      </c>
      <c r="D170" s="260">
        <f>'[1]Sch C'!F189</f>
        <v>0</v>
      </c>
      <c r="E170" s="174">
        <f t="shared" si="32"/>
        <v>1616</v>
      </c>
      <c r="F170" s="177"/>
      <c r="G170" s="177">
        <f>IF(ISERROR(E170+F170),"",(E170+F170))</f>
        <v>1616</v>
      </c>
      <c r="H170" s="175">
        <f>IF(ISERROR(G170/$G$183),"",(G170/$G$183))</f>
        <v>1.0947074869449866E-3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'[1]Sch C'!D190</f>
        <v>0</v>
      </c>
      <c r="D171" s="260">
        <f>'[1]Sch C'!F190</f>
        <v>0</v>
      </c>
      <c r="E171" s="174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'[1]Sch C'!D191</f>
        <v>7240</v>
      </c>
      <c r="D172" s="260">
        <f>'[1]Sch C'!F191</f>
        <v>0</v>
      </c>
      <c r="E172" s="174">
        <f t="shared" si="32"/>
        <v>7240</v>
      </c>
      <c r="F172" s="177"/>
      <c r="G172" s="177">
        <f t="shared" ref="G172:G181" si="33">IF(ISERROR(E172+F172),"",(E172+F172))</f>
        <v>7240</v>
      </c>
      <c r="H172" s="175">
        <f t="shared" ref="H172:H180" si="34">IF(ISERROR(G172/$G$183),"",(G172/$G$183))</f>
        <v>4.9045063152733312E-3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'[1]Sch C'!D192</f>
        <v>504</v>
      </c>
      <c r="D173" s="260">
        <f>'[1]Sch C'!F192</f>
        <v>0</v>
      </c>
      <c r="E173" s="174">
        <f t="shared" si="32"/>
        <v>504</v>
      </c>
      <c r="F173" s="177"/>
      <c r="G173" s="177">
        <f t="shared" si="33"/>
        <v>504</v>
      </c>
      <c r="H173" s="175">
        <f t="shared" si="34"/>
        <v>3.4141867167096116E-4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'[1]Sch C'!D193</f>
        <v>0</v>
      </c>
      <c r="D174" s="260">
        <f>'[1]Sch C'!F193</f>
        <v>0</v>
      </c>
      <c r="E174" s="174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'[1]Sch C'!D194</f>
        <v>0</v>
      </c>
      <c r="D175" s="260">
        <f>'[1]Sch C'!F194</f>
        <v>0</v>
      </c>
      <c r="E175" s="174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'[1]Sch C'!D195</f>
        <v>0</v>
      </c>
      <c r="D176" s="260">
        <f>'[1]Sch C'!F195</f>
        <v>0</v>
      </c>
      <c r="E176" s="174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'[1]Sch C'!D196</f>
        <v>0</v>
      </c>
      <c r="D177" s="260">
        <f>'[1]Sch C'!F196</f>
        <v>0</v>
      </c>
      <c r="E177" s="174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'[1]Sch C'!D197</f>
        <v>126</v>
      </c>
      <c r="D178" s="260">
        <f>'[1]Sch C'!F197</f>
        <v>0</v>
      </c>
      <c r="E178" s="174">
        <f t="shared" si="32"/>
        <v>126</v>
      </c>
      <c r="F178" s="177"/>
      <c r="G178" s="177">
        <f t="shared" si="33"/>
        <v>126</v>
      </c>
      <c r="H178" s="175">
        <f t="shared" si="34"/>
        <v>8.5354667917740291E-5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'[1]Sch C'!D198</f>
        <v>0</v>
      </c>
      <c r="D179" s="260">
        <f>'[1]Sch C'!F198</f>
        <v>0</v>
      </c>
      <c r="E179" s="174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'[1]Sch C'!D199</f>
        <v>0</v>
      </c>
      <c r="D180" s="260">
        <f>'[1]Sch C'!F199</f>
        <v>0</v>
      </c>
      <c r="E180" s="174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9486</v>
      </c>
      <c r="D181" s="260">
        <f>SUM(D167:D180)</f>
        <v>0</v>
      </c>
      <c r="E181" s="212">
        <f>SUM(E167:E180)</f>
        <v>9486</v>
      </c>
      <c r="F181" s="212">
        <f>SUM(F167:F180)</f>
        <v>0</v>
      </c>
      <c r="G181" s="177">
        <f t="shared" si="33"/>
        <v>9486</v>
      </c>
      <c r="H181" s="175">
        <f>IF(ISERROR(G181/$G$183),"",(G181/$G$183))</f>
        <v>6.4259871418070194E-3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1518494</v>
      </c>
      <c r="D183" s="260">
        <f>SUM(D21:D181)/2</f>
        <v>-42300.570000000007</v>
      </c>
      <c r="E183" s="173">
        <f>SUM(E21:E181)/2</f>
        <v>1476193.43</v>
      </c>
      <c r="F183" s="173">
        <f>SUM(F21:F181)/2</f>
        <v>0</v>
      </c>
      <c r="G183" s="173">
        <f>SUM(G21:G181)/2</f>
        <v>1476193.43</v>
      </c>
      <c r="H183" s="175">
        <f>IF(ISERROR(G183/$G$183),"",(G183/$G$183))</f>
        <v>1</v>
      </c>
      <c r="J183" s="248">
        <f>SUM(J21:J181)</f>
        <v>37428.75</v>
      </c>
      <c r="K183" s="248">
        <f>SUM(K21:K181)</f>
        <v>40178.974999999999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'[1]Sch C'!D204</f>
        <v>1518494</v>
      </c>
      <c r="D186" s="27"/>
      <c r="E186" s="27"/>
      <c r="F186" s="271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1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271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-44342</v>
      </c>
      <c r="D190" s="260">
        <f>D17-D183</f>
        <v>45249.570000000007</v>
      </c>
      <c r="E190" s="174">
        <f>E17-E183</f>
        <v>907.57000000006519</v>
      </c>
      <c r="F190" s="174">
        <f>F17-F183</f>
        <v>0</v>
      </c>
      <c r="G190" s="174">
        <f>G17-G183</f>
        <v>907.57000000006519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'[1]Sch D'!C9</f>
        <v>8026</v>
      </c>
      <c r="D194" s="278"/>
      <c r="E194" s="219">
        <f>C194+D194</f>
        <v>8026</v>
      </c>
      <c r="F194" s="218"/>
      <c r="G194" s="219">
        <f>E194+F194</f>
        <v>8026</v>
      </c>
      <c r="H194" s="175">
        <f>IF(ISERROR(G194/$G$198),"",(G194/$G$198))</f>
        <v>0.97073052733430087</v>
      </c>
      <c r="I194" s="41"/>
      <c r="J194" s="133"/>
      <c r="K194" s="133"/>
    </row>
    <row r="195" spans="1:11">
      <c r="A195" s="40"/>
      <c r="B195" s="113" t="s">
        <v>249</v>
      </c>
      <c r="C195" s="268">
        <f>'[1]Sch D'!D9</f>
        <v>242</v>
      </c>
      <c r="D195" s="278"/>
      <c r="E195" s="221">
        <f>C195+D195</f>
        <v>242</v>
      </c>
      <c r="F195" s="220"/>
      <c r="G195" s="221">
        <f>E195+F195</f>
        <v>242</v>
      </c>
      <c r="H195" s="175">
        <f>IF(ISERROR(G195/$G$198),"",(G195/$G$198))</f>
        <v>2.926947266569908E-2</v>
      </c>
      <c r="I195" s="41"/>
      <c r="J195" s="133"/>
      <c r="K195" s="133"/>
    </row>
    <row r="196" spans="1:11">
      <c r="A196" s="40"/>
      <c r="B196" s="113" t="s">
        <v>87</v>
      </c>
      <c r="C196" s="268">
        <f>'[1]Sch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8268</v>
      </c>
      <c r="D198" s="278"/>
      <c r="E198" s="223">
        <f>SUM(E194:E197)</f>
        <v>8268</v>
      </c>
      <c r="F198" s="223"/>
      <c r="G198" s="223">
        <f>SUM(G194:G197)</f>
        <v>8268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'[1]Sch D'!G22</f>
        <v>26</v>
      </c>
      <c r="D201" s="277"/>
      <c r="E201" s="219">
        <f>C201+D201</f>
        <v>26</v>
      </c>
      <c r="F201" s="218"/>
      <c r="G201" s="225">
        <f t="shared" ref="G201:G202" si="35">E201+F201</f>
        <v>26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'[1]Sch D'!G24</f>
        <v>26</v>
      </c>
      <c r="D202" s="277"/>
      <c r="E202" s="219">
        <f>C202+D202</f>
        <v>26</v>
      </c>
      <c r="F202" s="220"/>
      <c r="G202" s="225">
        <f t="shared" si="35"/>
        <v>26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89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'[1]Sch D'!G28</f>
        <v>9490</v>
      </c>
      <c r="D205" s="269"/>
      <c r="E205" s="218">
        <f>E201*E203</f>
        <v>9490</v>
      </c>
      <c r="F205" s="218">
        <f>G201*F203</f>
        <v>0</v>
      </c>
      <c r="G205" s="218">
        <f>G201*G203</f>
        <v>9490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'[1]Sch D'!G30</f>
        <v>0.87123287671232874</v>
      </c>
      <c r="D206" s="35"/>
      <c r="E206" s="227">
        <f>E198/E205</f>
        <v>0.87123287671232874</v>
      </c>
      <c r="F206" s="288" t="str">
        <f>IFERROR(F198/F205,"")</f>
        <v/>
      </c>
      <c r="G206" s="227">
        <f>G198/G205</f>
        <v>0.87123287671232874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'[1]Sch D'!G32</f>
        <v>0.87123287671232874</v>
      </c>
      <c r="D207" s="35"/>
      <c r="E207" s="227">
        <f>(E194+E195)/E205</f>
        <v>0.87123287671232874</v>
      </c>
      <c r="F207" s="288" t="str">
        <f>IFERROR(((F194+F195)/F205),"")</f>
        <v/>
      </c>
      <c r="G207" s="227">
        <f>(G194+G195)/G205</f>
        <v>0.87123287671232874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'[1]Sch D'!G34</f>
        <v>1</v>
      </c>
      <c r="D208" s="35"/>
      <c r="E208" s="227">
        <f>E207/E206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40" priority="2" stopIfTrue="1" operator="equal">
      <formula>0</formula>
    </cfRule>
  </conditionalFormatting>
  <conditionalFormatting sqref="C2">
    <cfRule type="cellIs" dxfId="39" priority="1" stopIfTrue="1" operator="equal">
      <formula>0</formula>
    </cfRule>
  </conditionalFormatting>
  <printOptions horizontalCentered="1" gridLinesSet="0"/>
  <pageMargins left="1" right="0.75" top="0.25" bottom="0.75" header="0.5" footer="0.5"/>
  <pageSetup scale="38" fitToHeight="4" orientation="landscape" horizontalDpi="4294967292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FF00"/>
    <pageSetUpPr fitToPage="1"/>
  </sheetPr>
  <dimension ref="A1:K213"/>
  <sheetViews>
    <sheetView showGridLines="0" topLeftCell="A58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</row>
    <row r="2" spans="1:11" ht="23" customHeight="1">
      <c r="A2" s="154" t="s">
        <v>375</v>
      </c>
      <c r="B2" s="155" t="s">
        <v>184</v>
      </c>
      <c r="C2" s="250" t="s">
        <v>357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'[9]Sch B'!E10</f>
        <v>2860248.39</v>
      </c>
      <c r="D12" s="260">
        <f>'[9]Sch B'!G10</f>
        <v>0</v>
      </c>
      <c r="E12" s="246">
        <f>SUM(C12:D12)</f>
        <v>2860248.39</v>
      </c>
      <c r="F12" s="174">
        <v>574362</v>
      </c>
      <c r="G12" s="174">
        <f>IF(ISERROR(E12+F12)," ",(E12+F12))</f>
        <v>3434610.39</v>
      </c>
      <c r="H12" s="175">
        <f t="shared" ref="H12:H17" si="0">IF(ISERROR(G12/$G$17),"",(G12/$G$17))</f>
        <v>0.99908582730704487</v>
      </c>
      <c r="J12" s="233" t="s">
        <v>346</v>
      </c>
      <c r="K12" s="234">
        <f>G17</f>
        <v>3437753.0900000003</v>
      </c>
    </row>
    <row r="13" spans="1:11" s="41" customFormat="1">
      <c r="A13" s="127" t="s">
        <v>64</v>
      </c>
      <c r="B13" s="113" t="s">
        <v>192</v>
      </c>
      <c r="C13" s="260">
        <f>'[9]Sch B'!E15</f>
        <v>0</v>
      </c>
      <c r="D13" s="260">
        <f>'[9]Sch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2753989.21</v>
      </c>
    </row>
    <row r="14" spans="1:11" s="41" customFormat="1">
      <c r="A14" s="127" t="s">
        <v>66</v>
      </c>
      <c r="B14" s="113" t="s">
        <v>193</v>
      </c>
      <c r="C14" s="260">
        <f>'[9]Sch B'!E20</f>
        <v>0</v>
      </c>
      <c r="D14" s="260">
        <f>'[9]Sch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19585</v>
      </c>
    </row>
    <row r="15" spans="1:11" s="41" customFormat="1">
      <c r="A15" s="127" t="s">
        <v>68</v>
      </c>
      <c r="B15" s="179" t="s">
        <v>194</v>
      </c>
      <c r="C15" s="260">
        <f>'[9]Sch B'!E25</f>
        <v>0</v>
      </c>
      <c r="D15" s="260">
        <f>'[9]Sch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54</v>
      </c>
    </row>
    <row r="16" spans="1:11" s="41" customFormat="1">
      <c r="A16" s="127" t="s">
        <v>145</v>
      </c>
      <c r="B16" s="115" t="s">
        <v>195</v>
      </c>
      <c r="C16" s="260">
        <f>'[9]Sch B'!E40</f>
        <v>3142.7</v>
      </c>
      <c r="D16" s="260">
        <f>'[9]Sch B'!G40</f>
        <v>0</v>
      </c>
      <c r="E16" s="246">
        <f t="shared" si="1"/>
        <v>3142.7</v>
      </c>
      <c r="F16" s="177"/>
      <c r="G16" s="177">
        <f>IF(ISERROR(E16+F16),"",(E16+F16))</f>
        <v>3142.7</v>
      </c>
      <c r="H16" s="178">
        <f t="shared" si="0"/>
        <v>9.1417269295509509E-4</v>
      </c>
      <c r="J16" s="235" t="s">
        <v>350</v>
      </c>
      <c r="K16" s="236">
        <f>G205</f>
        <v>19710</v>
      </c>
    </row>
    <row r="17" spans="1:11" s="41" customFormat="1">
      <c r="A17" s="40"/>
      <c r="B17" s="179" t="s">
        <v>91</v>
      </c>
      <c r="C17" s="260">
        <f>SUM(C12:C16)</f>
        <v>2863391.0900000003</v>
      </c>
      <c r="D17" s="260">
        <f>SUM(D12:D16)</f>
        <v>0</v>
      </c>
      <c r="E17" s="177">
        <f>SUM(E12:E16)</f>
        <v>2863391.0900000003</v>
      </c>
      <c r="F17" s="177">
        <f>SUM(F12:F16)</f>
        <v>574362</v>
      </c>
      <c r="G17" s="177">
        <f>IF(ISERROR(E17+F17),"",(E17+F17))</f>
        <v>3437753.0900000003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79102.179999999993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80434.63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'[9]Sch C'!D10</f>
        <v>144000</v>
      </c>
      <c r="D21" s="260">
        <f>'[9]Sch C'!F10</f>
        <v>0</v>
      </c>
      <c r="E21" s="246">
        <f t="shared" ref="E21:E56" si="2">SUM(C21:D21)</f>
        <v>144000</v>
      </c>
      <c r="F21" s="174"/>
      <c r="G21" s="174">
        <f t="shared" ref="G21:G57" si="3">IF(ISERROR(E21+F21),"",(E21+F21))</f>
        <v>144000</v>
      </c>
      <c r="H21" s="175">
        <f>IF(ISERROR(G21/$G$183),"",(G21/$G$183))</f>
        <v>5.2287786559628534E-2</v>
      </c>
      <c r="J21" s="248">
        <v>2080</v>
      </c>
      <c r="K21" s="248">
        <v>2080</v>
      </c>
    </row>
    <row r="22" spans="1:11" s="41" customFormat="1">
      <c r="A22" s="127" t="s">
        <v>199</v>
      </c>
      <c r="B22" s="113" t="s">
        <v>200</v>
      </c>
      <c r="C22" s="260">
        <f>'[9]Sch C'!D11</f>
        <v>0</v>
      </c>
      <c r="D22" s="260">
        <f>'[9]Sch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'[9]Sch C'!D12</f>
        <v>45306</v>
      </c>
      <c r="D23" s="260">
        <f>'[9]Sch C'!F12</f>
        <v>0</v>
      </c>
      <c r="E23" s="246">
        <f t="shared" si="2"/>
        <v>45306</v>
      </c>
      <c r="F23" s="177"/>
      <c r="G23" s="177">
        <f t="shared" si="3"/>
        <v>45306</v>
      </c>
      <c r="H23" s="175">
        <f t="shared" si="4"/>
        <v>1.6451044846323128E-2</v>
      </c>
      <c r="J23" s="183">
        <v>1920</v>
      </c>
      <c r="K23" s="183">
        <v>2080</v>
      </c>
    </row>
    <row r="24" spans="1:11" s="41" customFormat="1">
      <c r="A24" s="127" t="s">
        <v>202</v>
      </c>
      <c r="B24" s="113" t="s">
        <v>23</v>
      </c>
      <c r="C24" s="260">
        <f>'[9]Sch C'!D13</f>
        <v>29872</v>
      </c>
      <c r="D24" s="260">
        <f>'[9]Sch C'!F13</f>
        <v>0</v>
      </c>
      <c r="E24" s="246">
        <f t="shared" si="2"/>
        <v>29872</v>
      </c>
      <c r="F24" s="177"/>
      <c r="G24" s="177">
        <f t="shared" si="3"/>
        <v>29872</v>
      </c>
      <c r="H24" s="175">
        <f t="shared" si="4"/>
        <v>1.084681083409183E-2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'[9]Sch C'!D14</f>
        <v>0</v>
      </c>
      <c r="D25" s="260">
        <f>'[9]Sch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'[9]Sch C'!D15</f>
        <v>0</v>
      </c>
      <c r="D26" s="260">
        <f>'[9]Sch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'[9]Sch C'!D16</f>
        <v>0</v>
      </c>
      <c r="D27" s="260">
        <f>'[9]Sch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'[9]Sch C'!D17</f>
        <v>442</v>
      </c>
      <c r="D28" s="260">
        <f>'[9]Sch C'!F17</f>
        <v>0</v>
      </c>
      <c r="E28" s="246">
        <f t="shared" si="2"/>
        <v>442</v>
      </c>
      <c r="F28" s="177"/>
      <c r="G28" s="177">
        <f t="shared" si="3"/>
        <v>442</v>
      </c>
      <c r="H28" s="175">
        <f t="shared" si="4"/>
        <v>1.604944559677487E-4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'[9]Sch C'!D18</f>
        <v>8532</v>
      </c>
      <c r="D29" s="260">
        <f>'[9]Sch C'!F18</f>
        <v>0</v>
      </c>
      <c r="E29" s="246">
        <f t="shared" si="2"/>
        <v>8532</v>
      </c>
      <c r="F29" s="177"/>
      <c r="G29" s="177">
        <f t="shared" si="3"/>
        <v>8532</v>
      </c>
      <c r="H29" s="175">
        <f t="shared" si="4"/>
        <v>3.0980513536579906E-3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'[9]Sch C'!D19</f>
        <v>11151</v>
      </c>
      <c r="D30" s="260">
        <f>'[9]Sch C'!F19</f>
        <v>0</v>
      </c>
      <c r="E30" s="246">
        <f t="shared" si="2"/>
        <v>11151</v>
      </c>
      <c r="F30" s="177"/>
      <c r="G30" s="177">
        <f t="shared" si="3"/>
        <v>11151</v>
      </c>
      <c r="H30" s="175">
        <f t="shared" si="4"/>
        <v>4.0490354717112346E-3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'[9]Sch C'!D20</f>
        <v>19107</v>
      </c>
      <c r="D31" s="260">
        <f>'[9]Sch C'!F20</f>
        <v>0</v>
      </c>
      <c r="E31" s="246">
        <f t="shared" si="2"/>
        <v>19107</v>
      </c>
      <c r="F31" s="177">
        <v>-1638</v>
      </c>
      <c r="G31" s="177">
        <f t="shared" si="3"/>
        <v>17469</v>
      </c>
      <c r="H31" s="175">
        <f t="shared" si="4"/>
        <v>6.3431621070149363E-3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'[9]Sch C'!D21</f>
        <v>9133</v>
      </c>
      <c r="D32" s="260">
        <f>'[9]Sch C'!F21</f>
        <v>0</v>
      </c>
      <c r="E32" s="246">
        <f t="shared" si="2"/>
        <v>9133</v>
      </c>
      <c r="F32" s="177"/>
      <c r="G32" s="177">
        <f t="shared" si="3"/>
        <v>9133</v>
      </c>
      <c r="H32" s="175">
        <f t="shared" si="4"/>
        <v>3.3162802406186626E-3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'[9]Sch C'!D22</f>
        <v>0</v>
      </c>
      <c r="D33" s="260">
        <f>'[9]Sch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'[9]Sch C'!D23</f>
        <v>6528.74</v>
      </c>
      <c r="D34" s="260">
        <f>'[9]Sch C'!F23</f>
        <v>0</v>
      </c>
      <c r="E34" s="246">
        <f t="shared" si="2"/>
        <v>6528.74</v>
      </c>
      <c r="F34" s="177"/>
      <c r="G34" s="177">
        <f t="shared" si="3"/>
        <v>6528.74</v>
      </c>
      <c r="H34" s="175">
        <f t="shared" si="4"/>
        <v>2.3706483584952026E-3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'[9]Sch C'!D24</f>
        <v>0</v>
      </c>
      <c r="D35" s="260">
        <f>'[9]Sch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'[9]Sch C'!D25</f>
        <v>3366</v>
      </c>
      <c r="D36" s="260">
        <f>'[9]Sch C'!F25</f>
        <v>0</v>
      </c>
      <c r="E36" s="246">
        <f t="shared" si="2"/>
        <v>3366</v>
      </c>
      <c r="F36" s="177"/>
      <c r="G36" s="177">
        <f t="shared" si="3"/>
        <v>3366</v>
      </c>
      <c r="H36" s="175">
        <f t="shared" si="4"/>
        <v>1.222227010831317E-3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'[9]Sch C'!D26</f>
        <v>165045</v>
      </c>
      <c r="D37" s="260">
        <f>'[9]Sch C'!F26</f>
        <v>0</v>
      </c>
      <c r="E37" s="246">
        <f t="shared" si="2"/>
        <v>165045</v>
      </c>
      <c r="F37" s="177"/>
      <c r="G37" s="177">
        <f t="shared" si="3"/>
        <v>165045</v>
      </c>
      <c r="H37" s="175">
        <f t="shared" si="4"/>
        <v>5.9929428699540911E-2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'[9]Sch C'!D27</f>
        <v>163</v>
      </c>
      <c r="D38" s="260">
        <f>'[9]Sch C'!F27</f>
        <v>0</v>
      </c>
      <c r="E38" s="246">
        <f t="shared" si="2"/>
        <v>163</v>
      </c>
      <c r="F38" s="177"/>
      <c r="G38" s="177">
        <f t="shared" si="3"/>
        <v>163</v>
      </c>
      <c r="H38" s="175">
        <f t="shared" si="4"/>
        <v>5.9186869508468406E-5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'[9]Sch C'!D28</f>
        <v>20025</v>
      </c>
      <c r="D39" s="260">
        <f>'[9]Sch C'!F28</f>
        <v>-20025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'[9]Sch C'!D29</f>
        <v>0</v>
      </c>
      <c r="D40" s="260">
        <f>'[9]Sch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'[9]Sch C'!D30</f>
        <v>0</v>
      </c>
      <c r="D41" s="260">
        <f>'[9]Sch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'[9]Sch C'!D31</f>
        <v>26385</v>
      </c>
      <c r="D42" s="260">
        <f>'[9]Sch C'!F31</f>
        <v>0</v>
      </c>
      <c r="E42" s="246">
        <f t="shared" si="2"/>
        <v>26385</v>
      </c>
      <c r="F42" s="177"/>
      <c r="G42" s="177">
        <f t="shared" si="3"/>
        <v>26385</v>
      </c>
      <c r="H42" s="175">
        <f t="shared" si="4"/>
        <v>9.5806475581652704E-3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'[9]Sch C'!D32</f>
        <v>29418.07</v>
      </c>
      <c r="D43" s="260">
        <f>'[9]Sch C'!F32</f>
        <v>0</v>
      </c>
      <c r="E43" s="246">
        <f t="shared" si="2"/>
        <v>29418.07</v>
      </c>
      <c r="F43" s="177"/>
      <c r="G43" s="177">
        <f t="shared" si="3"/>
        <v>29418.07</v>
      </c>
      <c r="H43" s="175">
        <f t="shared" si="4"/>
        <v>1.0681984480251467E-2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'[9]Sch C'!D33</f>
        <v>0</v>
      </c>
      <c r="D44" s="260">
        <f>'[9]Sch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'[9]Sch C'!D34</f>
        <v>0</v>
      </c>
      <c r="D45" s="260">
        <f>'[9]Sch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'[9]Sch C'!D35</f>
        <v>0</v>
      </c>
      <c r="D46" s="260">
        <f>'[9]Sch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'[9]Sch C'!D36</f>
        <v>0</v>
      </c>
      <c r="D47" s="260">
        <f>'[9]Sch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'[9]Sch C'!D37</f>
        <v>0</v>
      </c>
      <c r="D48" s="260">
        <f>'[9]Sch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'[9]Sch C'!D38</f>
        <v>6143</v>
      </c>
      <c r="D49" s="260">
        <f>'[9]Sch C'!F38</f>
        <v>0</v>
      </c>
      <c r="E49" s="246">
        <f t="shared" si="2"/>
        <v>6143</v>
      </c>
      <c r="F49" s="177">
        <v>-2150</v>
      </c>
      <c r="G49" s="177">
        <f t="shared" si="3"/>
        <v>3993</v>
      </c>
      <c r="H49" s="175">
        <f t="shared" si="4"/>
        <v>1.4498967481430328E-3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'[9]Sch C'!D39</f>
        <v>1431.12</v>
      </c>
      <c r="D50" s="260">
        <f>'[9]Sch C'!F39</f>
        <v>0</v>
      </c>
      <c r="E50" s="246">
        <f t="shared" si="2"/>
        <v>1431.12</v>
      </c>
      <c r="F50" s="177"/>
      <c r="G50" s="177">
        <f t="shared" si="3"/>
        <v>1431.12</v>
      </c>
      <c r="H50" s="175">
        <f t="shared" si="4"/>
        <v>5.1965345209177484E-4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'[9]Sch C'!D40</f>
        <v>0</v>
      </c>
      <c r="D51" s="260">
        <f>'[9]Sch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'[9]Sch C'!D41</f>
        <v>4525</v>
      </c>
      <c r="D52" s="260">
        <f>'[9]Sch C'!F41</f>
        <v>0</v>
      </c>
      <c r="E52" s="246">
        <f t="shared" si="2"/>
        <v>4525</v>
      </c>
      <c r="F52" s="177"/>
      <c r="G52" s="177">
        <f t="shared" si="3"/>
        <v>4525</v>
      </c>
      <c r="H52" s="175">
        <f t="shared" si="4"/>
        <v>1.6430710707105495E-3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'[9]Sch C'!D42</f>
        <v>0</v>
      </c>
      <c r="D53" s="260">
        <f>'[9]Sch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'[9]Sch C'!D43</f>
        <v>1870</v>
      </c>
      <c r="D54" s="260">
        <f>'[9]Sch C'!F43</f>
        <v>0</v>
      </c>
      <c r="E54" s="246">
        <f t="shared" si="2"/>
        <v>1870</v>
      </c>
      <c r="F54" s="177"/>
      <c r="G54" s="177">
        <f t="shared" si="3"/>
        <v>1870</v>
      </c>
      <c r="H54" s="175">
        <f t="shared" si="4"/>
        <v>6.7901500601739832E-4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'[9]Sch C'!D44</f>
        <v>0</v>
      </c>
      <c r="D55" s="260">
        <f>'[9]Sch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'[9]Sch C'!D45</f>
        <v>0</v>
      </c>
      <c r="D56" s="260">
        <f>'[9]Sch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532442.93000000005</v>
      </c>
      <c r="D57" s="260">
        <f>SUM(D21:D56)</f>
        <v>-20025</v>
      </c>
      <c r="E57" s="177">
        <f>SUM(E21:E56)</f>
        <v>512417.93</v>
      </c>
      <c r="F57" s="177">
        <f>SUM(F21:F56)</f>
        <v>-3788</v>
      </c>
      <c r="G57" s="177">
        <f t="shared" si="3"/>
        <v>508629.93</v>
      </c>
      <c r="H57" s="175">
        <f t="shared" si="4"/>
        <v>0.18468842512276945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'[9]Sch C'!D57</f>
        <v>0</v>
      </c>
      <c r="D60" s="260">
        <f>'[9]Sch C'!F57</f>
        <v>0</v>
      </c>
      <c r="E60" s="246">
        <f t="shared" ref="E60:E76" si="5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'[9]Sch C'!D58</f>
        <v>52309</v>
      </c>
      <c r="D61" s="260">
        <f>'[9]Sch C'!F58</f>
        <v>0</v>
      </c>
      <c r="E61" s="246">
        <f t="shared" si="5"/>
        <v>52309</v>
      </c>
      <c r="F61" s="173">
        <f>-4525+274</f>
        <v>-4251</v>
      </c>
      <c r="G61" s="173">
        <f t="shared" ref="G61:G76" si="6">IF(ISERROR(E61+F61),"",(E61+F61))</f>
        <v>48058</v>
      </c>
      <c r="H61" s="175">
        <f t="shared" ref="H61:H76" si="7">IF(ISERROR(G61/$G$183),"",(G61/$G$183))</f>
        <v>1.745032254501825E-2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'[9]Sch C'!D59</f>
        <v>15340</v>
      </c>
      <c r="D62" s="260">
        <f>'[9]Sch C'!F59</f>
        <v>0</v>
      </c>
      <c r="E62" s="246">
        <f t="shared" si="5"/>
        <v>15340</v>
      </c>
      <c r="F62" s="173"/>
      <c r="G62" s="173">
        <f t="shared" si="6"/>
        <v>15340</v>
      </c>
      <c r="H62" s="175">
        <f t="shared" si="7"/>
        <v>5.5701017071159839E-3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'[9]Sch C'!D60</f>
        <v>7831</v>
      </c>
      <c r="D63" s="260">
        <f>'[9]Sch C'!F60</f>
        <v>0</v>
      </c>
      <c r="E63" s="246">
        <f t="shared" si="5"/>
        <v>7831</v>
      </c>
      <c r="F63" s="173"/>
      <c r="G63" s="173">
        <f t="shared" si="6"/>
        <v>7831</v>
      </c>
      <c r="H63" s="175">
        <f t="shared" si="7"/>
        <v>2.8435115038086879E-3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'[9]Sch C'!D61</f>
        <v>8580</v>
      </c>
      <c r="D64" s="260">
        <f>'[9]Sch C'!F61</f>
        <v>0</v>
      </c>
      <c r="E64" s="246">
        <f t="shared" si="5"/>
        <v>8580</v>
      </c>
      <c r="F64" s="173"/>
      <c r="G64" s="173">
        <f t="shared" si="6"/>
        <v>8580</v>
      </c>
      <c r="H64" s="175">
        <f t="shared" si="7"/>
        <v>3.1154806158445333E-3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'[9]Sch C'!D62</f>
        <v>0</v>
      </c>
      <c r="D65" s="260">
        <f>'[9]Sch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'[9]Sch C'!D63</f>
        <v>0</v>
      </c>
      <c r="D66" s="260">
        <f>'[9]Sch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'[9]Sch C'!D64</f>
        <v>0</v>
      </c>
      <c r="D67" s="260">
        <f>'[9]Sch C'!F64</f>
        <v>0</v>
      </c>
      <c r="E67" s="246">
        <f t="shared" si="5"/>
        <v>0</v>
      </c>
      <c r="F67" s="173">
        <v>4525</v>
      </c>
      <c r="G67" s="173">
        <f t="shared" si="6"/>
        <v>4525</v>
      </c>
      <c r="H67" s="175">
        <f t="shared" si="7"/>
        <v>1.6430710707105495E-3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'[9]Sch C'!D65</f>
        <v>0</v>
      </c>
      <c r="D68" s="260">
        <f>'[9]Sch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'[9]Sch C'!D66</f>
        <v>1378</v>
      </c>
      <c r="D69" s="260">
        <f>'[9]Sch C'!F66</f>
        <v>0</v>
      </c>
      <c r="E69" s="246">
        <f t="shared" si="5"/>
        <v>1378</v>
      </c>
      <c r="F69" s="173"/>
      <c r="G69" s="173">
        <f t="shared" si="6"/>
        <v>1378</v>
      </c>
      <c r="H69" s="175">
        <f t="shared" si="7"/>
        <v>5.0036506860533421E-4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'[9]Sch C'!D67</f>
        <v>17838</v>
      </c>
      <c r="D70" s="260">
        <f>'[9]Sch C'!F67</f>
        <v>0</v>
      </c>
      <c r="E70" s="246">
        <f t="shared" si="5"/>
        <v>17838</v>
      </c>
      <c r="F70" s="173"/>
      <c r="G70" s="173">
        <f t="shared" si="6"/>
        <v>17838</v>
      </c>
      <c r="H70" s="175">
        <f t="shared" si="7"/>
        <v>6.4771495600739843E-3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'[9]Sch C'!D68</f>
        <v>0</v>
      </c>
      <c r="D71" s="260">
        <f>'[9]Sch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'[9]Sch C'!D69</f>
        <v>0</v>
      </c>
      <c r="D72" s="260">
        <f>'[9]Sch C'!F69</f>
        <v>0</v>
      </c>
      <c r="E72" s="246">
        <f t="shared" si="5"/>
        <v>0</v>
      </c>
      <c r="F72" s="173"/>
      <c r="G72" s="173">
        <f t="shared" si="6"/>
        <v>0</v>
      </c>
      <c r="H72" s="175">
        <f t="shared" si="7"/>
        <v>0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'[9]Sch C'!D70</f>
        <v>0</v>
      </c>
      <c r="D73" s="260">
        <f>'[9]Sch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'[9]Sch C'!D71</f>
        <v>563</v>
      </c>
      <c r="D74" s="260">
        <f>'[9]Sch C'!F71</f>
        <v>0</v>
      </c>
      <c r="E74" s="246">
        <f t="shared" si="5"/>
        <v>563</v>
      </c>
      <c r="F74" s="173"/>
      <c r="G74" s="173">
        <f t="shared" si="6"/>
        <v>563</v>
      </c>
      <c r="H74" s="175">
        <f t="shared" si="7"/>
        <v>2.044307210629921E-4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'[9]Sch C'!D72</f>
        <v>0</v>
      </c>
      <c r="D75" s="260">
        <f>'[9]Sch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'[9]Sch C'!D73</f>
        <v>0</v>
      </c>
      <c r="D76" s="260">
        <f>'[9]Sch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103839</v>
      </c>
      <c r="D77" s="260">
        <f>SUM(D60:D76)</f>
        <v>0</v>
      </c>
      <c r="E77" s="176">
        <f>SUM(E60:E76)</f>
        <v>103839</v>
      </c>
      <c r="F77" s="176">
        <f>SUM(F60:F76)</f>
        <v>274</v>
      </c>
      <c r="G77" s="177">
        <f>IF(ISERROR(E77+F77),"",(E77+F77))</f>
        <v>104113</v>
      </c>
      <c r="H77" s="175">
        <f>IF(ISERROR(G77/$G$183),"",(G77/$G$183))</f>
        <v>3.7804432792240314E-2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'[9]Sch C'!D78</f>
        <v>48299</v>
      </c>
      <c r="D80" s="260">
        <f>'[9]Sch C'!F78</f>
        <v>0</v>
      </c>
      <c r="E80" s="246">
        <f t="shared" ref="E80:E91" si="8">SUM(C80:D80)</f>
        <v>48299</v>
      </c>
      <c r="F80" s="174"/>
      <c r="G80" s="174">
        <f>IF(ISERROR(E80+F80),"",(E80+F80))</f>
        <v>48299</v>
      </c>
      <c r="H80" s="175">
        <f t="shared" ref="H80:H92" si="9">IF(ISERROR(G80/$G$183),"",(G80/$G$183))</f>
        <v>1.7537831965579852E-2</v>
      </c>
      <c r="J80" s="248">
        <v>2000</v>
      </c>
      <c r="K80" s="248">
        <v>2080</v>
      </c>
    </row>
    <row r="81" spans="1:11" s="41" customFormat="1">
      <c r="A81" s="127" t="s">
        <v>202</v>
      </c>
      <c r="B81" s="113" t="s">
        <v>23</v>
      </c>
      <c r="C81" s="260">
        <f>'[9]Sch C'!D79</f>
        <v>12059</v>
      </c>
      <c r="D81" s="260">
        <f>'[9]Sch C'!F79</f>
        <v>0</v>
      </c>
      <c r="E81" s="246">
        <f t="shared" si="8"/>
        <v>12059</v>
      </c>
      <c r="F81" s="177"/>
      <c r="G81" s="177">
        <f>IF(ISERROR(E81+F81),"",(E81+F81))</f>
        <v>12059</v>
      </c>
      <c r="H81" s="175">
        <f t="shared" si="9"/>
        <v>4.378739014740003E-3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'[9]Sch C'!D80</f>
        <v>910</v>
      </c>
      <c r="D82" s="260">
        <f>'[9]Sch C'!F80</f>
        <v>0</v>
      </c>
      <c r="E82" s="246">
        <f t="shared" si="8"/>
        <v>910</v>
      </c>
      <c r="F82" s="177"/>
      <c r="G82" s="177">
        <f>IF(ISERROR(E82+F82),"",(E82+F82))</f>
        <v>910</v>
      </c>
      <c r="H82" s="175">
        <f t="shared" si="9"/>
        <v>3.3042976228654143E-4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'[9]Sch C'!D81</f>
        <v>0</v>
      </c>
      <c r="D83" s="260">
        <f>'[9]Sch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'[9]Sch C'!D82</f>
        <v>15389</v>
      </c>
      <c r="D84" s="260">
        <f>'[9]Sch C'!F82</f>
        <v>0</v>
      </c>
      <c r="E84" s="246">
        <f t="shared" si="8"/>
        <v>15389</v>
      </c>
      <c r="F84" s="177">
        <v>1638</v>
      </c>
      <c r="G84" s="177">
        <f t="shared" ref="G84:G91" si="10">IF(ISERROR(E84+F84),"",(E84+F84))</f>
        <v>17027</v>
      </c>
      <c r="H84" s="175">
        <f t="shared" si="9"/>
        <v>6.1826676510471877E-3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'[9]Sch C'!D83</f>
        <v>18402</v>
      </c>
      <c r="D85" s="260">
        <f>'[9]Sch C'!F83</f>
        <v>0</v>
      </c>
      <c r="E85" s="246">
        <f t="shared" si="8"/>
        <v>18402</v>
      </c>
      <c r="F85" s="177"/>
      <c r="G85" s="177">
        <f t="shared" si="10"/>
        <v>18402</v>
      </c>
      <c r="H85" s="175">
        <f t="shared" si="9"/>
        <v>6.6819433907658633E-3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'[9]Sch C'!D84</f>
        <v>98666</v>
      </c>
      <c r="D86" s="260">
        <f>'[9]Sch C'!F84</f>
        <v>0</v>
      </c>
      <c r="E86" s="246">
        <f t="shared" si="8"/>
        <v>98666</v>
      </c>
      <c r="F86" s="177">
        <v>-8225</v>
      </c>
      <c r="G86" s="177">
        <f t="shared" si="10"/>
        <v>90441</v>
      </c>
      <c r="H86" s="175">
        <f t="shared" si="9"/>
        <v>3.2839997946106696E-2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'[9]Sch C'!D85</f>
        <v>4113</v>
      </c>
      <c r="D87" s="260">
        <f>'[9]Sch C'!F85</f>
        <v>0</v>
      </c>
      <c r="E87" s="246">
        <f t="shared" si="8"/>
        <v>4113</v>
      </c>
      <c r="F87" s="177"/>
      <c r="G87" s="177">
        <f t="shared" si="10"/>
        <v>4113</v>
      </c>
      <c r="H87" s="175">
        <f t="shared" si="9"/>
        <v>1.4934699036093899E-3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'[9]Sch C'!D86</f>
        <v>27165</v>
      </c>
      <c r="D88" s="260">
        <f>'[9]Sch C'!F86</f>
        <v>0</v>
      </c>
      <c r="E88" s="246">
        <f t="shared" si="8"/>
        <v>27165</v>
      </c>
      <c r="F88" s="177"/>
      <c r="G88" s="177">
        <f t="shared" si="10"/>
        <v>27165</v>
      </c>
      <c r="H88" s="175">
        <f t="shared" si="9"/>
        <v>9.8638730686965905E-3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'[9]Sch C'!D87</f>
        <v>35841</v>
      </c>
      <c r="D89" s="260">
        <f>'[9]Sch C'!F87</f>
        <v>0</v>
      </c>
      <c r="E89" s="246">
        <f t="shared" si="8"/>
        <v>35841</v>
      </c>
      <c r="F89" s="177"/>
      <c r="G89" s="177">
        <f t="shared" si="10"/>
        <v>35841</v>
      </c>
      <c r="H89" s="175">
        <f t="shared" si="9"/>
        <v>1.301421220891421E-2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'[9]Sch C'!D88</f>
        <v>0</v>
      </c>
      <c r="D90" s="260">
        <f>'[9]Sch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'[9]Sch C'!D89</f>
        <v>0</v>
      </c>
      <c r="D91" s="260">
        <f>'[9]Sch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260844</v>
      </c>
      <c r="D92" s="260">
        <f>SUM(D80:D91)</f>
        <v>0</v>
      </c>
      <c r="E92" s="177">
        <f>SUM(E80:E91)</f>
        <v>260844</v>
      </c>
      <c r="F92" s="177">
        <f>SUM(F80:F91)</f>
        <v>-6587</v>
      </c>
      <c r="G92" s="177">
        <f>IF(ISERROR(E92+F92),"",(E92+F92))</f>
        <v>254257</v>
      </c>
      <c r="H92" s="175">
        <f t="shared" si="9"/>
        <v>9.232316491174633E-2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'[9]Sch C'!D93</f>
        <v>120187</v>
      </c>
      <c r="D95" s="260">
        <f>'[9]Sch C'!F93</f>
        <v>0</v>
      </c>
      <c r="E95" s="246">
        <f t="shared" ref="E95:E100" si="11">SUM(C95:D95)</f>
        <v>120187</v>
      </c>
      <c r="F95" s="174"/>
      <c r="G95" s="174">
        <f t="shared" ref="G95:G101" si="12">IF(ISERROR(E95+F95),"",(E95+F95))</f>
        <v>120187</v>
      </c>
      <c r="H95" s="175">
        <f t="shared" ref="H95:H101" si="13">IF(ISERROR(G95/$G$183),"",(G95/$G$183))</f>
        <v>4.3641056966958851E-2</v>
      </c>
      <c r="J95" s="248">
        <v>1920</v>
      </c>
      <c r="K95" s="248">
        <v>2080</v>
      </c>
    </row>
    <row r="96" spans="1:11" s="41" customFormat="1">
      <c r="A96" s="127" t="s">
        <v>202</v>
      </c>
      <c r="B96" s="113" t="s">
        <v>23</v>
      </c>
      <c r="C96" s="260">
        <f>'[9]Sch C'!D94</f>
        <v>23157</v>
      </c>
      <c r="D96" s="260">
        <f>'[9]Sch C'!F94</f>
        <v>0</v>
      </c>
      <c r="E96" s="246">
        <f t="shared" si="11"/>
        <v>23157</v>
      </c>
      <c r="F96" s="177"/>
      <c r="G96" s="177">
        <f t="shared" si="12"/>
        <v>23157</v>
      </c>
      <c r="H96" s="175">
        <f t="shared" si="13"/>
        <v>8.4085296761202636E-3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'[9]Sch C'!D95</f>
        <v>3247</v>
      </c>
      <c r="D97" s="260">
        <f>'[9]Sch C'!F95</f>
        <v>0</v>
      </c>
      <c r="E97" s="246">
        <f t="shared" si="11"/>
        <v>3247</v>
      </c>
      <c r="F97" s="177"/>
      <c r="G97" s="177">
        <f t="shared" si="12"/>
        <v>3247</v>
      </c>
      <c r="H97" s="175">
        <f t="shared" si="13"/>
        <v>1.1790169649938461E-3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'[9]Sch C'!D96</f>
        <v>107193</v>
      </c>
      <c r="D98" s="260">
        <f>'[9]Sch C'!F96</f>
        <v>0</v>
      </c>
      <c r="E98" s="246">
        <f t="shared" si="11"/>
        <v>107193</v>
      </c>
      <c r="F98" s="177">
        <v>4435</v>
      </c>
      <c r="G98" s="177">
        <f t="shared" si="12"/>
        <v>111628</v>
      </c>
      <c r="H98" s="175">
        <f t="shared" si="13"/>
        <v>4.053320165332093E-2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'[9]Sch C'!D97</f>
        <v>2162</v>
      </c>
      <c r="D99" s="260">
        <f>'[9]Sch C'!F97</f>
        <v>0</v>
      </c>
      <c r="E99" s="246">
        <f t="shared" si="11"/>
        <v>2162</v>
      </c>
      <c r="F99" s="177"/>
      <c r="G99" s="177">
        <f t="shared" si="12"/>
        <v>2162</v>
      </c>
      <c r="H99" s="175">
        <f t="shared" si="13"/>
        <v>7.8504301765220058E-4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'[9]Sch C'!D98</f>
        <v>0</v>
      </c>
      <c r="D100" s="260">
        <f>'[9]Sch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255946</v>
      </c>
      <c r="D101" s="260">
        <f>SUM(D95:D100)</f>
        <v>0</v>
      </c>
      <c r="E101" s="177">
        <f>SUM(E95:E100)</f>
        <v>255946</v>
      </c>
      <c r="F101" s="177">
        <f>SUM(F95:F100)</f>
        <v>4435</v>
      </c>
      <c r="G101" s="177">
        <f t="shared" si="12"/>
        <v>260381</v>
      </c>
      <c r="H101" s="175">
        <f t="shared" si="13"/>
        <v>9.4546848279046095E-2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'[9]Sch C'!D102</f>
        <v>16654</v>
      </c>
      <c r="D104" s="260">
        <f>'[9]Sch C'!F102</f>
        <v>0</v>
      </c>
      <c r="E104" s="246">
        <f t="shared" ref="E104:E109" si="14">SUM(C104:D104)</f>
        <v>16654</v>
      </c>
      <c r="F104" s="174"/>
      <c r="G104" s="174">
        <f t="shared" ref="G104:G110" si="15">IF(ISERROR(E104+F104),"",(E104+F104))</f>
        <v>16654</v>
      </c>
      <c r="H104" s="175">
        <f t="shared" ref="H104:H110" si="16">IF(ISERROR(G104/$G$183),"",(G104/$G$183))</f>
        <v>6.0472277594725947E-3</v>
      </c>
      <c r="J104" s="248">
        <v>1741</v>
      </c>
      <c r="K104" s="248">
        <v>1777.25</v>
      </c>
    </row>
    <row r="105" spans="1:11" s="41" customFormat="1">
      <c r="A105" s="127" t="s">
        <v>202</v>
      </c>
      <c r="B105" s="113" t="s">
        <v>23</v>
      </c>
      <c r="C105" s="260">
        <f>'[9]Sch C'!D103</f>
        <v>1346</v>
      </c>
      <c r="D105" s="260">
        <f>'[9]Sch C'!F103</f>
        <v>0</v>
      </c>
      <c r="E105" s="246">
        <f t="shared" si="14"/>
        <v>1346</v>
      </c>
      <c r="F105" s="177"/>
      <c r="G105" s="177">
        <f t="shared" si="15"/>
        <v>1346</v>
      </c>
      <c r="H105" s="175">
        <f t="shared" si="16"/>
        <v>4.8874556048097225E-4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'[9]Sch C'!D104</f>
        <v>6083</v>
      </c>
      <c r="D106" s="260">
        <f>'[9]Sch C'!F104</f>
        <v>0</v>
      </c>
      <c r="E106" s="246">
        <f t="shared" si="14"/>
        <v>6083</v>
      </c>
      <c r="F106" s="177">
        <v>-6013</v>
      </c>
      <c r="G106" s="177">
        <f t="shared" si="15"/>
        <v>70</v>
      </c>
      <c r="H106" s="175">
        <f t="shared" si="16"/>
        <v>2.5417674022041648E-5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'[9]Sch C'!D105</f>
        <v>3388</v>
      </c>
      <c r="D107" s="260">
        <f>'[9]Sch C'!F105</f>
        <v>0</v>
      </c>
      <c r="E107" s="246">
        <f t="shared" si="14"/>
        <v>3388</v>
      </c>
      <c r="F107" s="177"/>
      <c r="G107" s="177">
        <f t="shared" si="15"/>
        <v>3388</v>
      </c>
      <c r="H107" s="175">
        <f t="shared" si="16"/>
        <v>1.2302154226668158E-3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'[9]Sch C'!D106</f>
        <v>0</v>
      </c>
      <c r="D108" s="260">
        <f>'[9]Sch C'!F106</f>
        <v>0</v>
      </c>
      <c r="E108" s="246">
        <f t="shared" si="14"/>
        <v>0</v>
      </c>
      <c r="F108" s="177"/>
      <c r="G108" s="177">
        <f t="shared" si="15"/>
        <v>0</v>
      </c>
      <c r="H108" s="175">
        <f t="shared" si="16"/>
        <v>0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'[9]Sch C'!D107</f>
        <v>0</v>
      </c>
      <c r="D109" s="260">
        <f>'[9]Sch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27471</v>
      </c>
      <c r="D110" s="260">
        <f>SUM(D104:D109)</f>
        <v>0</v>
      </c>
      <c r="E110" s="177">
        <f>SUM(E104:E109)</f>
        <v>27471</v>
      </c>
      <c r="F110" s="177">
        <f>SUM(F104:F109)</f>
        <v>-6013</v>
      </c>
      <c r="G110" s="177">
        <f t="shared" si="15"/>
        <v>21458</v>
      </c>
      <c r="H110" s="175">
        <f t="shared" si="16"/>
        <v>7.7916064166424241E-3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'[9]Sch C'!D121</f>
        <v>76514</v>
      </c>
      <c r="D113" s="260">
        <f>'[9]Sch C'!F121</f>
        <v>0</v>
      </c>
      <c r="E113" s="246">
        <f t="shared" ref="E113:E117" si="17">SUM(C113:D113)</f>
        <v>76514</v>
      </c>
      <c r="F113" s="174"/>
      <c r="G113" s="174">
        <f t="shared" ref="G113:G118" si="18">IF(ISERROR(E113+F113),"",(E113+F113))</f>
        <v>76514</v>
      </c>
      <c r="H113" s="175">
        <f t="shared" ref="H113:H118" si="19">IF(ISERROR(G113/$G$183),"",(G113/$G$183))</f>
        <v>2.7782970144607066E-2</v>
      </c>
      <c r="J113" s="248">
        <v>7286.18</v>
      </c>
      <c r="K113" s="248">
        <v>7286.18</v>
      </c>
    </row>
    <row r="114" spans="1:11" s="41" customFormat="1">
      <c r="A114" s="127" t="s">
        <v>202</v>
      </c>
      <c r="B114" s="113" t="s">
        <v>225</v>
      </c>
      <c r="C114" s="260">
        <f>'[9]Sch C'!D122</f>
        <v>15814</v>
      </c>
      <c r="D114" s="260">
        <f>'[9]Sch C'!F122</f>
        <v>0</v>
      </c>
      <c r="E114" s="246">
        <f t="shared" si="17"/>
        <v>15814</v>
      </c>
      <c r="F114" s="177"/>
      <c r="G114" s="177">
        <f t="shared" si="18"/>
        <v>15814</v>
      </c>
      <c r="H114" s="175">
        <f t="shared" si="19"/>
        <v>5.7422156712080945E-3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'[9]Sch C'!D123</f>
        <v>35101</v>
      </c>
      <c r="D115" s="260">
        <f>'[9]Sch C'!F123</f>
        <v>0</v>
      </c>
      <c r="E115" s="246">
        <f t="shared" si="17"/>
        <v>35101</v>
      </c>
      <c r="F115" s="177"/>
      <c r="G115" s="177">
        <f t="shared" si="18"/>
        <v>35101</v>
      </c>
      <c r="H115" s="175">
        <f t="shared" si="19"/>
        <v>1.274551108353834E-2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'[9]Sch C'!D124</f>
        <v>0</v>
      </c>
      <c r="D116" s="260">
        <f>'[9]Sch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'[9]Sch C'!D125</f>
        <v>0</v>
      </c>
      <c r="D117" s="260">
        <f>'[9]Sch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127429</v>
      </c>
      <c r="D118" s="260">
        <f>SUM(D113:D117)</f>
        <v>0</v>
      </c>
      <c r="E118" s="177">
        <f>SUM(E113:E117)</f>
        <v>127429</v>
      </c>
      <c r="F118" s="177">
        <f>SUM(F113:F117)</f>
        <v>0</v>
      </c>
      <c r="G118" s="177">
        <f t="shared" si="18"/>
        <v>127429</v>
      </c>
      <c r="H118" s="175">
        <f t="shared" si="19"/>
        <v>4.6270696899353501E-2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'[9]Sch C'!D129</f>
        <v>84967.4</v>
      </c>
      <c r="D121" s="260">
        <f>'[9]Sch C'!F129</f>
        <v>0</v>
      </c>
      <c r="E121" s="246">
        <f t="shared" ref="E121:E131" si="20">SUM(C121:D121)</f>
        <v>84967.4</v>
      </c>
      <c r="F121" s="174"/>
      <c r="G121" s="174">
        <f>IF(ISERROR(E121+F121),"",(E121+F121))</f>
        <v>84967.4</v>
      </c>
      <c r="H121" s="175">
        <f>IF(ISERROR(G121/$G$183),"",(G121/$G$183))</f>
        <v>3.0852481081434593E-2</v>
      </c>
      <c r="J121" s="248">
        <v>3857</v>
      </c>
      <c r="K121" s="248">
        <v>4016.8</v>
      </c>
    </row>
    <row r="122" spans="1:11" s="41" customFormat="1">
      <c r="A122" s="127" t="s">
        <v>228</v>
      </c>
      <c r="B122" s="113" t="s">
        <v>229</v>
      </c>
      <c r="C122" s="260">
        <f>'[9]Sch C'!D130</f>
        <v>17072</v>
      </c>
      <c r="D122" s="260">
        <f>'[9]Sch C'!F130</f>
        <v>0</v>
      </c>
      <c r="E122" s="246">
        <f t="shared" si="20"/>
        <v>17072</v>
      </c>
      <c r="F122" s="174"/>
      <c r="G122" s="174">
        <f t="shared" ref="G122:G131" si="21">IF(ISERROR(E122+F122),"",(E122+F122))</f>
        <v>17072</v>
      </c>
      <c r="H122" s="175">
        <f t="shared" ref="H122:H131" si="22">IF(ISERROR(G122/$G$183),"",(G122/$G$183))</f>
        <v>6.1990075843470719E-3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'[9]Sch C'!D131</f>
        <v>136037.88</v>
      </c>
      <c r="D123" s="260">
        <f>'[9]Sch C'!F131</f>
        <v>0</v>
      </c>
      <c r="E123" s="246">
        <f t="shared" si="20"/>
        <v>136037.88</v>
      </c>
      <c r="F123" s="174"/>
      <c r="G123" s="174">
        <f t="shared" si="21"/>
        <v>136037.88</v>
      </c>
      <c r="H123" s="175">
        <f t="shared" si="22"/>
        <v>4.9396664121280277E-2</v>
      </c>
      <c r="J123" s="248">
        <v>6842</v>
      </c>
      <c r="K123" s="248">
        <v>7070.42</v>
      </c>
    </row>
    <row r="124" spans="1:11" s="41" customFormat="1">
      <c r="A124" s="127" t="s">
        <v>231</v>
      </c>
      <c r="B124" s="113" t="s">
        <v>232</v>
      </c>
      <c r="C124" s="260">
        <f>'[9]Sch C'!D132</f>
        <v>27778</v>
      </c>
      <c r="D124" s="260">
        <f>'[9]Sch C'!F132</f>
        <v>0</v>
      </c>
      <c r="E124" s="246">
        <f t="shared" si="20"/>
        <v>27778</v>
      </c>
      <c r="F124" s="174"/>
      <c r="G124" s="174">
        <f t="shared" si="21"/>
        <v>27778</v>
      </c>
      <c r="H124" s="175">
        <f t="shared" si="22"/>
        <v>1.0086459271203899E-2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'[9]Sch C'!D133</f>
        <v>0</v>
      </c>
      <c r="D125" s="260">
        <f>'[9]Sch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'[9]Sch C'!D134</f>
        <v>42901</v>
      </c>
      <c r="D126" s="260">
        <f>'[9]Sch C'!F134</f>
        <v>0</v>
      </c>
      <c r="E126" s="246">
        <f t="shared" si="20"/>
        <v>42901</v>
      </c>
      <c r="F126" s="174">
        <v>-4435</v>
      </c>
      <c r="G126" s="174">
        <f t="shared" si="21"/>
        <v>38466</v>
      </c>
      <c r="H126" s="175">
        <f t="shared" si="22"/>
        <v>1.3967374984740773E-2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'[9]Sch C'!D135</f>
        <v>223</v>
      </c>
      <c r="D127" s="260">
        <f>'[9]Sch C'!F135</f>
        <v>0</v>
      </c>
      <c r="E127" s="246">
        <f t="shared" si="20"/>
        <v>223</v>
      </c>
      <c r="F127" s="174"/>
      <c r="G127" s="174">
        <f t="shared" si="21"/>
        <v>223</v>
      </c>
      <c r="H127" s="175">
        <f t="shared" si="22"/>
        <v>8.0973447241646968E-5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'[9]Sch C'!D136</f>
        <v>0</v>
      </c>
      <c r="D128" s="260">
        <f>'[9]Sch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'[9]Sch C'!D137</f>
        <v>4592</v>
      </c>
      <c r="D129" s="260">
        <f>'[9]Sch C'!F137</f>
        <v>0</v>
      </c>
      <c r="E129" s="246">
        <f t="shared" si="20"/>
        <v>4592</v>
      </c>
      <c r="F129" s="174"/>
      <c r="G129" s="174">
        <f t="shared" si="21"/>
        <v>4592</v>
      </c>
      <c r="H129" s="175">
        <f t="shared" si="22"/>
        <v>1.6673994158459321E-3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'[9]Sch C'!D138</f>
        <v>24000</v>
      </c>
      <c r="D130" s="260">
        <f>'[9]Sch C'!F138</f>
        <v>0</v>
      </c>
      <c r="E130" s="246">
        <f t="shared" si="20"/>
        <v>24000</v>
      </c>
      <c r="F130" s="174"/>
      <c r="G130" s="174">
        <f t="shared" si="21"/>
        <v>24000</v>
      </c>
      <c r="H130" s="175">
        <f t="shared" si="22"/>
        <v>8.7146310932714223E-3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'[9]Sch C'!D139</f>
        <v>0</v>
      </c>
      <c r="D131" s="260">
        <f>'[9]Sch C'!F139</f>
        <v>0</v>
      </c>
      <c r="E131" s="246">
        <f t="shared" si="20"/>
        <v>0</v>
      </c>
      <c r="F131" s="174"/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'[9]Sch C'!D141</f>
        <v>0</v>
      </c>
      <c r="D133" s="260">
        <f>'[9]Sch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'[9]Sch C'!D142</f>
        <v>0</v>
      </c>
      <c r="D134" s="260">
        <f>'[9]Sch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'[9]Sch C'!D143</f>
        <v>0</v>
      </c>
      <c r="D135" s="260">
        <f>'[9]Sch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'[9]Sch C'!D144</f>
        <v>0</v>
      </c>
      <c r="D136" s="260">
        <f>'[9]Sch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'[9]Sch C'!D145</f>
        <v>0</v>
      </c>
      <c r="D137" s="260">
        <f>'[9]Sch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'[9]Sch C'!D146</f>
        <v>0</v>
      </c>
      <c r="D138" s="260">
        <f>'[9]Sch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337571.28</v>
      </c>
      <c r="D139" s="260">
        <f>SUM(D121:D138)</f>
        <v>0</v>
      </c>
      <c r="E139" s="176">
        <f>SUM(E121:E138)</f>
        <v>337571.28</v>
      </c>
      <c r="F139" s="176">
        <f>SUM(F121:F138)</f>
        <v>-4435</v>
      </c>
      <c r="G139" s="177">
        <f t="shared" si="25"/>
        <v>333136.28000000003</v>
      </c>
      <c r="H139" s="175">
        <f t="shared" si="24"/>
        <v>0.12096499099936561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'[9]Sch C'!D150</f>
        <v>67387</v>
      </c>
      <c r="D142" s="260">
        <f>'[9]Sch C'!F150</f>
        <v>0</v>
      </c>
      <c r="E142" s="246">
        <f t="shared" ref="E142:E146" si="26">SUM(C142:D142)</f>
        <v>67387</v>
      </c>
      <c r="F142" s="174"/>
      <c r="G142" s="174">
        <f t="shared" ref="G142:G147" si="27">IF(ISERROR(E142+F142),"",(E142+F142))</f>
        <v>67387</v>
      </c>
      <c r="H142" s="175">
        <f t="shared" ref="H142:H147" si="28">IF(ISERROR(G142/$G$183),"",(G142/$G$183))</f>
        <v>2.4468868561761722E-2</v>
      </c>
      <c r="J142" s="248">
        <v>4234</v>
      </c>
      <c r="K142" s="248">
        <v>4341.58</v>
      </c>
    </row>
    <row r="143" spans="1:11" s="41" customFormat="1">
      <c r="A143" s="127" t="s">
        <v>202</v>
      </c>
      <c r="B143" s="113" t="s">
        <v>23</v>
      </c>
      <c r="C143" s="260">
        <f>'[9]Sch C'!D151</f>
        <v>10076</v>
      </c>
      <c r="D143" s="260">
        <f>'[9]Sch C'!F151</f>
        <v>0</v>
      </c>
      <c r="E143" s="246">
        <f t="shared" si="26"/>
        <v>10076</v>
      </c>
      <c r="F143" s="177"/>
      <c r="G143" s="177">
        <f t="shared" si="27"/>
        <v>10076</v>
      </c>
      <c r="H143" s="175">
        <f t="shared" si="28"/>
        <v>3.658692620658452E-3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'[9]Sch C'!D152</f>
        <v>19168</v>
      </c>
      <c r="D144" s="260">
        <f>'[9]Sch C'!F152</f>
        <v>0</v>
      </c>
      <c r="E144" s="246">
        <f t="shared" si="26"/>
        <v>19168</v>
      </c>
      <c r="F144" s="177"/>
      <c r="G144" s="177">
        <f t="shared" si="27"/>
        <v>19168</v>
      </c>
      <c r="H144" s="175">
        <f t="shared" si="28"/>
        <v>6.9600853664927758E-3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'[9]Sch C'!D153</f>
        <v>0</v>
      </c>
      <c r="D145" s="260">
        <f>'[9]Sch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'[9]Sch C'!D154</f>
        <v>0</v>
      </c>
      <c r="D146" s="260">
        <f>'[9]Sch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96631</v>
      </c>
      <c r="D147" s="260">
        <f>SUM(D142:D146)</f>
        <v>0</v>
      </c>
      <c r="E147" s="177">
        <f>SUM(E142:E146)</f>
        <v>96631</v>
      </c>
      <c r="F147" s="177">
        <f>SUM(F142:F146)</f>
        <v>0</v>
      </c>
      <c r="G147" s="177">
        <f t="shared" si="27"/>
        <v>96631</v>
      </c>
      <c r="H147" s="198">
        <f t="shared" si="28"/>
        <v>3.508764654891295E-2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'[9]Sch C'!D158</f>
        <v>489475</v>
      </c>
      <c r="D150" s="260">
        <f>'[9]Sch C'!F158</f>
        <v>0</v>
      </c>
      <c r="E150" s="246">
        <f t="shared" ref="E150:E163" si="29">SUM(C150:D150)</f>
        <v>489475</v>
      </c>
      <c r="F150" s="177"/>
      <c r="G150" s="177">
        <f>IF(ISERROR(E150+F150),"",(E150+F150))</f>
        <v>489475</v>
      </c>
      <c r="H150" s="175">
        <f>IF(ISERROR(G150/$G$183),"",(G150/$G$183))</f>
        <v>0.17773308559912623</v>
      </c>
      <c r="J150" s="248">
        <v>47222</v>
      </c>
      <c r="K150" s="248">
        <v>47622.400000000001</v>
      </c>
    </row>
    <row r="151" spans="1:11" s="41" customFormat="1">
      <c r="A151" s="127" t="s">
        <v>202</v>
      </c>
      <c r="B151" s="113" t="s">
        <v>76</v>
      </c>
      <c r="C151" s="260">
        <f>'[9]Sch C'!D159</f>
        <v>79985</v>
      </c>
      <c r="D151" s="260">
        <f>'[9]Sch C'!F159</f>
        <v>0</v>
      </c>
      <c r="E151" s="246">
        <f t="shared" si="29"/>
        <v>79985</v>
      </c>
      <c r="F151" s="177"/>
      <c r="G151" s="177">
        <f>IF(ISERROR(E151+F151),"",(E151+F151))</f>
        <v>79985</v>
      </c>
      <c r="H151" s="175">
        <f>IF(ISERROR(G151/$G$183),"",(G151/$G$183))</f>
        <v>2.9043323666471447E-2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'[9]Sch C'!D160</f>
        <v>12188</v>
      </c>
      <c r="D152" s="260">
        <f>'[9]Sch C'!F160</f>
        <v>0</v>
      </c>
      <c r="E152" s="246">
        <f t="shared" si="29"/>
        <v>12188</v>
      </c>
      <c r="F152" s="177"/>
      <c r="G152" s="177">
        <f t="shared" ref="G152:G163" si="30">IF(ISERROR(E152+F152),"",(E152+F152))</f>
        <v>12188</v>
      </c>
      <c r="H152" s="175">
        <f t="shared" ref="H152:H163" si="31">IF(ISERROR(G152/$G$183),"",(G152/$G$183))</f>
        <v>4.4255801568663369E-3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'[9]Sch C'!D161</f>
        <v>691</v>
      </c>
      <c r="D153" s="260">
        <f>'[9]Sch C'!F161</f>
        <v>0</v>
      </c>
      <c r="E153" s="246">
        <f t="shared" si="29"/>
        <v>691</v>
      </c>
      <c r="F153" s="177"/>
      <c r="G153" s="177">
        <f t="shared" si="30"/>
        <v>691</v>
      </c>
      <c r="H153" s="175">
        <f t="shared" si="31"/>
        <v>2.5090875356043968E-4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'[9]Sch C'!D162</f>
        <v>8300</v>
      </c>
      <c r="D154" s="260">
        <f>'[9]Sch C'!F162</f>
        <v>0</v>
      </c>
      <c r="E154" s="246">
        <f t="shared" si="29"/>
        <v>8300</v>
      </c>
      <c r="F154" s="177"/>
      <c r="G154" s="177">
        <f t="shared" si="30"/>
        <v>8300</v>
      </c>
      <c r="H154" s="175">
        <f t="shared" si="31"/>
        <v>3.0138099197563667E-3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'[9]Sch C'!D163</f>
        <v>5800</v>
      </c>
      <c r="D155" s="260">
        <f>'[9]Sch C'!F163</f>
        <v>0</v>
      </c>
      <c r="E155" s="246">
        <f t="shared" si="29"/>
        <v>5800</v>
      </c>
      <c r="F155" s="177"/>
      <c r="G155" s="177">
        <f t="shared" si="30"/>
        <v>5800</v>
      </c>
      <c r="H155" s="175">
        <f t="shared" si="31"/>
        <v>2.1060358475405937E-3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'[9]Sch C'!D164</f>
        <v>0</v>
      </c>
      <c r="D156" s="260">
        <f>'[9]Sch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'[9]Sch C'!D165</f>
        <v>975</v>
      </c>
      <c r="D157" s="260">
        <f>'[9]Sch C'!F165</f>
        <v>0</v>
      </c>
      <c r="E157" s="246">
        <f t="shared" si="29"/>
        <v>975</v>
      </c>
      <c r="F157" s="177"/>
      <c r="G157" s="177">
        <f t="shared" si="30"/>
        <v>975</v>
      </c>
      <c r="H157" s="175">
        <f t="shared" si="31"/>
        <v>3.5403188816415153E-4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'[9]Sch C'!D166</f>
        <v>1000</v>
      </c>
      <c r="D158" s="260">
        <f>'[9]Sch C'!F166</f>
        <v>0</v>
      </c>
      <c r="E158" s="246">
        <f t="shared" si="29"/>
        <v>1000</v>
      </c>
      <c r="F158" s="177"/>
      <c r="G158" s="177">
        <f t="shared" si="30"/>
        <v>1000</v>
      </c>
      <c r="H158" s="175">
        <f t="shared" si="31"/>
        <v>3.6310962888630926E-4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'[9]Sch C'!D167</f>
        <v>404640</v>
      </c>
      <c r="D159" s="260">
        <f>'[9]Sch C'!F167</f>
        <v>0</v>
      </c>
      <c r="E159" s="246">
        <f t="shared" si="29"/>
        <v>404640</v>
      </c>
      <c r="F159" s="177"/>
      <c r="G159" s="177">
        <f t="shared" si="30"/>
        <v>404640</v>
      </c>
      <c r="H159" s="175">
        <f t="shared" si="31"/>
        <v>0.14692868023255617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'[9]Sch C'!D168</f>
        <v>0</v>
      </c>
      <c r="D160" s="260">
        <f>'[9]Sch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'[9]Sch C'!D169</f>
        <v>0</v>
      </c>
      <c r="D161" s="260">
        <f>'[9]Sch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'[9]Sch C'!D170</f>
        <v>10563</v>
      </c>
      <c r="D162" s="260">
        <f>'[9]Sch C'!F170</f>
        <v>0</v>
      </c>
      <c r="E162" s="246">
        <f t="shared" si="29"/>
        <v>10563</v>
      </c>
      <c r="F162" s="177">
        <v>-514</v>
      </c>
      <c r="G162" s="177">
        <f t="shared" si="30"/>
        <v>10049</v>
      </c>
      <c r="H162" s="175">
        <f t="shared" si="31"/>
        <v>3.6488886606785217E-3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'[9]Sch C'!D171</f>
        <v>0</v>
      </c>
      <c r="D163" s="260">
        <f>'[9]Sch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1013617</v>
      </c>
      <c r="D164" s="260">
        <f>SUM(D150:D163)</f>
        <v>0</v>
      </c>
      <c r="E164" s="177">
        <f>SUM(E150:E163)</f>
        <v>1013617</v>
      </c>
      <c r="F164" s="177">
        <f>SUM(F150:F163)</f>
        <v>-514</v>
      </c>
      <c r="G164" s="177">
        <f>IF(ISERROR(E164+F164),"",(E164+F164))</f>
        <v>1013103</v>
      </c>
      <c r="H164" s="175">
        <f>IF(ISERROR(G164/$G$183),"",(G164/$G$183))</f>
        <v>0.36786745435360657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'[9]Sch C'!D186</f>
        <v>0</v>
      </c>
      <c r="D167" s="260">
        <f>'[9]Sch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'[9]Sch C'!D187</f>
        <v>0</v>
      </c>
      <c r="D168" s="260">
        <f>'[9]Sch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'[9]Sch C'!D188</f>
        <v>0</v>
      </c>
      <c r="D169" s="260">
        <f>'[9]Sch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'[9]Sch C'!D189</f>
        <v>24300</v>
      </c>
      <c r="D170" s="260">
        <f>'[9]Sch C'!F189</f>
        <v>0</v>
      </c>
      <c r="E170" s="246">
        <f t="shared" si="32"/>
        <v>24300</v>
      </c>
      <c r="F170" s="177"/>
      <c r="G170" s="177">
        <f>IF(ISERROR(E170+F170),"",(E170+F170))</f>
        <v>24300</v>
      </c>
      <c r="H170" s="175">
        <f>IF(ISERROR(G170/$G$183),"",(G170/$G$183))</f>
        <v>8.8235639819373157E-3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'[9]Sch C'!D190</f>
        <v>0</v>
      </c>
      <c r="D171" s="260">
        <f>'[9]Sch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'[9]Sch C'!D191</f>
        <v>9771</v>
      </c>
      <c r="D172" s="260">
        <f>'[9]Sch C'!F191</f>
        <v>0</v>
      </c>
      <c r="E172" s="246">
        <f t="shared" si="32"/>
        <v>9771</v>
      </c>
      <c r="F172" s="177"/>
      <c r="G172" s="177">
        <f t="shared" ref="G172:G181" si="33">IF(ISERROR(E172+F172),"",(E172+F172))</f>
        <v>9771</v>
      </c>
      <c r="H172" s="175">
        <f t="shared" ref="H172:H180" si="34">IF(ISERROR(G172/$G$183),"",(G172/$G$183))</f>
        <v>3.5479441838481276E-3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'[9]Sch C'!D192</f>
        <v>0</v>
      </c>
      <c r="D173" s="260">
        <f>'[9]Sch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'[9]Sch C'!D193</f>
        <v>0</v>
      </c>
      <c r="D174" s="260">
        <f>'[9]Sch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'[9]Sch C'!D194</f>
        <v>0</v>
      </c>
      <c r="D175" s="260">
        <f>'[9]Sch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'[9]Sch C'!D195</f>
        <v>0</v>
      </c>
      <c r="D176" s="260">
        <f>'[9]Sch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'[9]Sch C'!D196</f>
        <v>0</v>
      </c>
      <c r="D177" s="260">
        <f>'[9]Sch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'[9]Sch C'!D197</f>
        <v>780</v>
      </c>
      <c r="D178" s="260">
        <f>'[9]Sch C'!F197</f>
        <v>0</v>
      </c>
      <c r="E178" s="246">
        <f t="shared" si="32"/>
        <v>780</v>
      </c>
      <c r="F178" s="177"/>
      <c r="G178" s="177">
        <f t="shared" si="33"/>
        <v>780</v>
      </c>
      <c r="H178" s="175">
        <f t="shared" si="34"/>
        <v>2.8322551053132122E-4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'[9]Sch C'!D198</f>
        <v>0</v>
      </c>
      <c r="D179" s="260">
        <f>'[9]Sch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'[9]Sch C'!D199</f>
        <v>0</v>
      </c>
      <c r="D180" s="260">
        <f>'[9]Sch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34851</v>
      </c>
      <c r="D181" s="260">
        <f>SUM(D167:D180)</f>
        <v>0</v>
      </c>
      <c r="E181" s="212">
        <f>SUM(E167:E180)</f>
        <v>34851</v>
      </c>
      <c r="F181" s="212">
        <f>SUM(F167:F180)</f>
        <v>0</v>
      </c>
      <c r="G181" s="177">
        <f t="shared" si="33"/>
        <v>34851</v>
      </c>
      <c r="H181" s="175">
        <f>IF(ISERROR(G181/$G$183),"",(G181/$G$183))</f>
        <v>1.2654733676316764E-2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2790642.21</v>
      </c>
      <c r="D183" s="260">
        <f>SUM(D21:D181)/2</f>
        <v>-20025</v>
      </c>
      <c r="E183" s="245">
        <f>SUM(E21:E181)/2</f>
        <v>2770617.21</v>
      </c>
      <c r="F183" s="173">
        <f>SUM(F21:F181)/2</f>
        <v>-16628</v>
      </c>
      <c r="G183" s="173">
        <f>SUM(G21:G181)/2</f>
        <v>2753989.21</v>
      </c>
      <c r="H183" s="175">
        <f>IF(ISERROR(G183/$G$183),"",(G183/$G$183))</f>
        <v>1</v>
      </c>
      <c r="J183" s="248">
        <f>SUM(J21:J181)</f>
        <v>79102.179999999993</v>
      </c>
      <c r="K183" s="248">
        <f>SUM(K21:K181)</f>
        <v>80434.63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'[9]Sch C'!D204</f>
        <v>2790642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0.2099999999627471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72748.880000000354</v>
      </c>
      <c r="D190" s="260">
        <f>D17-D183</f>
        <v>20025</v>
      </c>
      <c r="E190" s="246">
        <f>E17-E183</f>
        <v>92773.880000000354</v>
      </c>
      <c r="F190" s="174">
        <f>F17-F183</f>
        <v>590990</v>
      </c>
      <c r="G190" s="174">
        <f>G17-G183</f>
        <v>683763.88000000035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'[9]Sch D'!C9</f>
        <v>19585</v>
      </c>
      <c r="D194" s="278"/>
      <c r="E194" s="251">
        <f>C194+D194</f>
        <v>19585</v>
      </c>
      <c r="F194" s="218"/>
      <c r="G194" s="219">
        <f>E194+F194</f>
        <v>19585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'[9]Sch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'[9]Sch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'[9]Sch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19585</v>
      </c>
      <c r="D198" s="278"/>
      <c r="E198" s="252">
        <f>SUM(E194:E197)</f>
        <v>19585</v>
      </c>
      <c r="F198" s="223">
        <f>SUM(F194:F197)</f>
        <v>0</v>
      </c>
      <c r="G198" s="223">
        <f>SUM(G194:G197)</f>
        <v>19585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'[9]Sch D'!G22</f>
        <v>54</v>
      </c>
      <c r="D201" s="277"/>
      <c r="E201" s="251">
        <f>C201+D201</f>
        <v>54</v>
      </c>
      <c r="F201" s="218"/>
      <c r="G201" s="225">
        <f>E201+F201</f>
        <v>54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'[9]Sch D'!G24</f>
        <v>54</v>
      </c>
      <c r="D202" s="277"/>
      <c r="E202" s="251">
        <f>C202+D202</f>
        <v>54</v>
      </c>
      <c r="F202" s="220"/>
      <c r="G202" s="225">
        <f>E202+F202</f>
        <v>54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'[9]Sch D'!G28</f>
        <v>19710</v>
      </c>
      <c r="D205" s="269"/>
      <c r="E205" s="247">
        <f>E201*E203</f>
        <v>19710</v>
      </c>
      <c r="F205" s="247">
        <f>G201*F203</f>
        <v>0</v>
      </c>
      <c r="G205" s="218">
        <f>G201*G203</f>
        <v>19710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'[9]Sch D'!G30</f>
        <v>0.99365804160324711</v>
      </c>
      <c r="D206" s="35"/>
      <c r="E206" s="253">
        <f>IFERROR(E198/E205,"0")</f>
        <v>0.99365804160324711</v>
      </c>
      <c r="F206" s="288" t="str">
        <f>IFERROR(F198/F205,"")</f>
        <v/>
      </c>
      <c r="G206" s="227">
        <f>G198/G205</f>
        <v>0.99365804160324711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'[9]Sch D'!G32</f>
        <v>0.99365804160324711</v>
      </c>
      <c r="D207" s="35"/>
      <c r="E207" s="253">
        <f>IFERROR((E194+E195)/E205,"0")</f>
        <v>0.99365804160324711</v>
      </c>
      <c r="F207" s="288" t="str">
        <f>IFERROR(((F194+F195)/F205),"")</f>
        <v/>
      </c>
      <c r="G207" s="227">
        <f>(G194+G195)/G205</f>
        <v>0.99365804160324711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'[9]Sch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17" priority="2" stopIfTrue="1" operator="equal">
      <formula>0</formula>
    </cfRule>
  </conditionalFormatting>
  <conditionalFormatting sqref="C2">
    <cfRule type="cellIs" dxfId="1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FF00"/>
    <pageSetUpPr fitToPage="1"/>
  </sheetPr>
  <dimension ref="A1:K213"/>
  <sheetViews>
    <sheetView showGridLines="0" topLeftCell="B37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388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F4" s="284"/>
      <c r="G4" s="161"/>
    </row>
    <row r="5" spans="1:11">
      <c r="A5" s="23"/>
      <c r="B5" s="158"/>
      <c r="C5" s="162"/>
      <c r="D5" s="24"/>
      <c r="F5" s="285"/>
      <c r="G5" s="161"/>
    </row>
    <row r="6" spans="1:11">
      <c r="A6" s="23"/>
      <c r="B6" s="158"/>
      <c r="C6" s="162"/>
      <c r="D6" s="24"/>
      <c r="F6" s="285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'[10]Sch B'!E10</f>
        <v>708878</v>
      </c>
      <c r="D12" s="260">
        <f>'[10]Sch B'!G10</f>
        <v>0</v>
      </c>
      <c r="E12" s="246">
        <f>SUM(C12:D12)</f>
        <v>708878</v>
      </c>
      <c r="F12" s="174"/>
      <c r="G12" s="174">
        <f>IF(ISERROR(E12+F12)," ",(E12+F12))</f>
        <v>708878</v>
      </c>
      <c r="H12" s="175">
        <f t="shared" ref="H12:H17" si="0">IF(ISERROR(G12/$G$17),"",(G12/$G$17))</f>
        <v>0.99238573350487247</v>
      </c>
      <c r="J12" s="233" t="s">
        <v>346</v>
      </c>
      <c r="K12" s="234">
        <f>G17</f>
        <v>714317</v>
      </c>
    </row>
    <row r="13" spans="1:11" s="41" customFormat="1">
      <c r="A13" s="127" t="s">
        <v>64</v>
      </c>
      <c r="B13" s="113" t="s">
        <v>192</v>
      </c>
      <c r="C13" s="260">
        <f>'[10]Sch B'!E15</f>
        <v>0</v>
      </c>
      <c r="D13" s="260">
        <f>'[10]Sch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728571.41999999993</v>
      </c>
    </row>
    <row r="14" spans="1:11" s="41" customFormat="1">
      <c r="A14" s="127" t="s">
        <v>66</v>
      </c>
      <c r="B14" s="113" t="s">
        <v>193</v>
      </c>
      <c r="C14" s="260">
        <f>'[10]Sch B'!E20</f>
        <v>0</v>
      </c>
      <c r="D14" s="260">
        <f>'[10]Sch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4007</v>
      </c>
    </row>
    <row r="15" spans="1:11" s="41" customFormat="1">
      <c r="A15" s="127" t="s">
        <v>68</v>
      </c>
      <c r="B15" s="179" t="s">
        <v>194</v>
      </c>
      <c r="C15" s="260">
        <f>'[10]Sch B'!E25</f>
        <v>0</v>
      </c>
      <c r="D15" s="260">
        <f>'[10]Sch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12</v>
      </c>
    </row>
    <row r="16" spans="1:11" s="41" customFormat="1">
      <c r="A16" s="127" t="s">
        <v>145</v>
      </c>
      <c r="B16" s="115" t="s">
        <v>195</v>
      </c>
      <c r="C16" s="260">
        <f>'[10]Sch B'!E40</f>
        <v>3794</v>
      </c>
      <c r="D16" s="260">
        <f>'[10]Sch B'!G40</f>
        <v>1645</v>
      </c>
      <c r="E16" s="246">
        <f t="shared" si="1"/>
        <v>5439</v>
      </c>
      <c r="F16" s="177"/>
      <c r="G16" s="177">
        <f>IF(ISERROR(E16+F16),"",(E16+F16))</f>
        <v>5439</v>
      </c>
      <c r="H16" s="178">
        <f t="shared" si="0"/>
        <v>7.6142664951275134E-3</v>
      </c>
      <c r="J16" s="235" t="s">
        <v>350</v>
      </c>
      <c r="K16" s="236">
        <f>G205</f>
        <v>4380</v>
      </c>
    </row>
    <row r="17" spans="1:11" s="41" customFormat="1">
      <c r="A17" s="40"/>
      <c r="B17" s="179" t="s">
        <v>91</v>
      </c>
      <c r="C17" s="260">
        <f>SUM(C12:C16)</f>
        <v>712672</v>
      </c>
      <c r="D17" s="260">
        <f>SUM(D12:D16)</f>
        <v>1645</v>
      </c>
      <c r="E17" s="177">
        <f>SUM(E12:E16)</f>
        <v>714317</v>
      </c>
      <c r="F17" s="177">
        <f>SUM(F12:F16)</f>
        <v>0</v>
      </c>
      <c r="G17" s="177">
        <f>IF(ISERROR(E17+F17),"",(E17+F17))</f>
        <v>714317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16451.125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17572.264999999999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'[10]Sch C'!D10</f>
        <v>24979</v>
      </c>
      <c r="D21" s="260">
        <f>'[10]Sch C'!F10</f>
        <v>0</v>
      </c>
      <c r="E21" s="246">
        <f t="shared" ref="E21:E56" si="2">SUM(C21:D21)</f>
        <v>24979</v>
      </c>
      <c r="F21" s="174"/>
      <c r="G21" s="174">
        <f t="shared" ref="G21:G57" si="3">IF(ISERROR(E21+F21),"",(E21+F21))</f>
        <v>24979</v>
      </c>
      <c r="H21" s="175">
        <f>IF(ISERROR(G21/$G$183),"",(G21/$G$183))</f>
        <v>3.4284902364136109E-2</v>
      </c>
      <c r="J21" s="248">
        <v>728</v>
      </c>
      <c r="K21" s="248">
        <v>828</v>
      </c>
    </row>
    <row r="22" spans="1:11" s="41" customFormat="1">
      <c r="A22" s="127" t="s">
        <v>199</v>
      </c>
      <c r="B22" s="113" t="s">
        <v>200</v>
      </c>
      <c r="C22" s="260">
        <f>'[10]Sch C'!D11</f>
        <v>0</v>
      </c>
      <c r="D22" s="260">
        <f>'[10]Sch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'[10]Sch C'!D12</f>
        <v>13427</v>
      </c>
      <c r="D23" s="260">
        <f>'[10]Sch C'!F12</f>
        <v>0</v>
      </c>
      <c r="E23" s="246">
        <f t="shared" si="2"/>
        <v>13427</v>
      </c>
      <c r="F23" s="177"/>
      <c r="G23" s="177">
        <f t="shared" si="3"/>
        <v>13427</v>
      </c>
      <c r="H23" s="175">
        <f t="shared" si="4"/>
        <v>1.8429215903088818E-2</v>
      </c>
      <c r="J23" s="183">
        <v>802.125</v>
      </c>
      <c r="K23" s="183">
        <v>874.125</v>
      </c>
    </row>
    <row r="24" spans="1:11" s="41" customFormat="1">
      <c r="A24" s="127" t="s">
        <v>202</v>
      </c>
      <c r="B24" s="113" t="s">
        <v>23</v>
      </c>
      <c r="C24" s="260">
        <f>'[10]Sch C'!D13</f>
        <v>39315</v>
      </c>
      <c r="D24" s="260">
        <f>'[10]Sch C'!F13</f>
        <v>-34492</v>
      </c>
      <c r="E24" s="246">
        <f t="shared" si="2"/>
        <v>4823</v>
      </c>
      <c r="F24" s="177"/>
      <c r="G24" s="177">
        <f t="shared" si="3"/>
        <v>4823</v>
      </c>
      <c r="H24" s="175">
        <f t="shared" si="4"/>
        <v>6.6198039994486754E-3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'[10]Sch C'!D14</f>
        <v>0</v>
      </c>
      <c r="D25" s="260">
        <f>'[10]Sch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'[10]Sch C'!D15</f>
        <v>45231</v>
      </c>
      <c r="D26" s="260">
        <f>'[10]Sch C'!F15</f>
        <v>-18092.57</v>
      </c>
      <c r="E26" s="246">
        <f t="shared" si="2"/>
        <v>27138.43</v>
      </c>
      <c r="F26" s="177"/>
      <c r="G26" s="177">
        <f t="shared" si="3"/>
        <v>27138.43</v>
      </c>
      <c r="H26" s="175">
        <f t="shared" si="4"/>
        <v>3.7248825928417564E-2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'[10]Sch C'!D16</f>
        <v>42288</v>
      </c>
      <c r="D27" s="260">
        <f>'[10]Sch C'!F16</f>
        <v>0</v>
      </c>
      <c r="E27" s="246">
        <f t="shared" si="2"/>
        <v>42288</v>
      </c>
      <c r="F27" s="177"/>
      <c r="G27" s="177">
        <f t="shared" si="3"/>
        <v>42288</v>
      </c>
      <c r="H27" s="175">
        <f t="shared" si="4"/>
        <v>5.8042353624027695E-2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'[10]Sch C'!D17</f>
        <v>440</v>
      </c>
      <c r="D28" s="260">
        <f>'[10]Sch C'!F17</f>
        <v>0</v>
      </c>
      <c r="E28" s="246">
        <f t="shared" si="2"/>
        <v>440</v>
      </c>
      <c r="F28" s="177"/>
      <c r="G28" s="177">
        <f t="shared" si="3"/>
        <v>440</v>
      </c>
      <c r="H28" s="175">
        <f t="shared" si="4"/>
        <v>6.0392157573241074E-4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'[10]Sch C'!D18</f>
        <v>5217</v>
      </c>
      <c r="D29" s="260">
        <f>'[10]Sch C'!F18</f>
        <v>0</v>
      </c>
      <c r="E29" s="246">
        <f t="shared" si="2"/>
        <v>5217</v>
      </c>
      <c r="F29" s="177"/>
      <c r="G29" s="177">
        <f t="shared" si="3"/>
        <v>5217</v>
      </c>
      <c r="H29" s="175">
        <f t="shared" si="4"/>
        <v>7.1605883195363339E-3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'[10]Sch C'!D19</f>
        <v>2933</v>
      </c>
      <c r="D30" s="260">
        <f>'[10]Sch C'!F19</f>
        <v>0</v>
      </c>
      <c r="E30" s="246">
        <f t="shared" si="2"/>
        <v>2933</v>
      </c>
      <c r="F30" s="177"/>
      <c r="G30" s="177">
        <f t="shared" si="3"/>
        <v>2933</v>
      </c>
      <c r="H30" s="175">
        <f t="shared" si="4"/>
        <v>4.0256863218708196E-3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'[10]Sch C'!D20</f>
        <v>4924</v>
      </c>
      <c r="D31" s="260">
        <f>'[10]Sch C'!F20</f>
        <v>-1740.01</v>
      </c>
      <c r="E31" s="246">
        <f t="shared" si="2"/>
        <v>3183.99</v>
      </c>
      <c r="F31" s="177"/>
      <c r="G31" s="177">
        <f t="shared" si="3"/>
        <v>3183.99</v>
      </c>
      <c r="H31" s="175">
        <f t="shared" si="4"/>
        <v>4.370182404355087E-3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'[10]Sch C'!D21</f>
        <v>0</v>
      </c>
      <c r="D32" s="260">
        <f>'[10]Sch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'[10]Sch C'!D22</f>
        <v>0</v>
      </c>
      <c r="D33" s="260">
        <f>'[10]Sch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'[10]Sch C'!D23</f>
        <v>7165</v>
      </c>
      <c r="D34" s="260">
        <f>'[10]Sch C'!F23</f>
        <v>0</v>
      </c>
      <c r="E34" s="246">
        <f t="shared" si="2"/>
        <v>7165</v>
      </c>
      <c r="F34" s="177"/>
      <c r="G34" s="177">
        <f t="shared" si="3"/>
        <v>7165</v>
      </c>
      <c r="H34" s="175">
        <f t="shared" si="4"/>
        <v>9.8343138411880072E-3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'[10]Sch C'!D24</f>
        <v>0</v>
      </c>
      <c r="D35" s="260">
        <f>'[10]Sch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'[10]Sch C'!D25</f>
        <v>0</v>
      </c>
      <c r="D36" s="260">
        <f>'[10]Sch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'[10]Sch C'!D26</f>
        <v>33859</v>
      </c>
      <c r="D37" s="260">
        <f>'[10]Sch C'!F26</f>
        <v>0</v>
      </c>
      <c r="E37" s="246">
        <f t="shared" si="2"/>
        <v>33859</v>
      </c>
      <c r="F37" s="177"/>
      <c r="G37" s="177">
        <f t="shared" si="3"/>
        <v>33859</v>
      </c>
      <c r="H37" s="175">
        <f t="shared" si="4"/>
        <v>4.6473137801644762E-2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'[10]Sch C'!D27</f>
        <v>0</v>
      </c>
      <c r="D38" s="260">
        <f>'[10]Sch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'[10]Sch C'!D28</f>
        <v>0</v>
      </c>
      <c r="D39" s="260">
        <f>'[10]Sch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'[10]Sch C'!D29</f>
        <v>0</v>
      </c>
      <c r="D40" s="260">
        <f>'[10]Sch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'[10]Sch C'!D30</f>
        <v>0</v>
      </c>
      <c r="D41" s="260">
        <f>'[10]Sch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'[10]Sch C'!D31</f>
        <v>9197</v>
      </c>
      <c r="D42" s="260">
        <f>'[10]Sch C'!F31</f>
        <v>0</v>
      </c>
      <c r="E42" s="246">
        <f t="shared" si="2"/>
        <v>9197</v>
      </c>
      <c r="F42" s="177"/>
      <c r="G42" s="177">
        <f t="shared" si="3"/>
        <v>9197</v>
      </c>
      <c r="H42" s="175">
        <f t="shared" si="4"/>
        <v>1.2623333481843141E-2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'[10]Sch C'!D32</f>
        <v>0</v>
      </c>
      <c r="D43" s="260">
        <f>'[10]Sch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'[10]Sch C'!D33</f>
        <v>0</v>
      </c>
      <c r="D44" s="260">
        <f>'[10]Sch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'[10]Sch C'!D34</f>
        <v>0</v>
      </c>
      <c r="D45" s="260">
        <f>'[10]Sch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'[10]Sch C'!D35</f>
        <v>0</v>
      </c>
      <c r="D46" s="260">
        <f>'[10]Sch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'[10]Sch C'!D36</f>
        <v>0</v>
      </c>
      <c r="D47" s="260">
        <f>'[10]Sch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'[10]Sch C'!D37</f>
        <v>0</v>
      </c>
      <c r="D48" s="260">
        <f>'[10]Sch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'[10]Sch C'!D38</f>
        <v>0</v>
      </c>
      <c r="D49" s="260">
        <f>'[10]Sch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'[10]Sch C'!D39</f>
        <v>187</v>
      </c>
      <c r="D50" s="260">
        <f>'[10]Sch C'!F39</f>
        <v>0</v>
      </c>
      <c r="E50" s="246">
        <f t="shared" si="2"/>
        <v>187</v>
      </c>
      <c r="F50" s="177"/>
      <c r="G50" s="177">
        <f t="shared" si="3"/>
        <v>187</v>
      </c>
      <c r="H50" s="175">
        <f t="shared" si="4"/>
        <v>2.5666666968627455E-4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'[10]Sch C'!D40</f>
        <v>0</v>
      </c>
      <c r="D51" s="260">
        <f>'[10]Sch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'[10]Sch C'!D41</f>
        <v>5654</v>
      </c>
      <c r="D52" s="260">
        <f>'[10]Sch C'!F41</f>
        <v>0</v>
      </c>
      <c r="E52" s="246">
        <f t="shared" si="2"/>
        <v>5654</v>
      </c>
      <c r="F52" s="177"/>
      <c r="G52" s="177">
        <f t="shared" si="3"/>
        <v>5654</v>
      </c>
      <c r="H52" s="175">
        <f t="shared" si="4"/>
        <v>7.760392248161478E-3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'[10]Sch C'!D42</f>
        <v>0</v>
      </c>
      <c r="D53" s="260">
        <f>'[10]Sch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'[10]Sch C'!D43</f>
        <v>1559</v>
      </c>
      <c r="D54" s="260">
        <f>'[10]Sch C'!F43</f>
        <v>0</v>
      </c>
      <c r="E54" s="246">
        <f t="shared" si="2"/>
        <v>1559</v>
      </c>
      <c r="F54" s="177">
        <v>-1559</v>
      </c>
      <c r="G54" s="177">
        <f t="shared" si="3"/>
        <v>0</v>
      </c>
      <c r="H54" s="175">
        <f t="shared" si="4"/>
        <v>0</v>
      </c>
      <c r="I54" s="41" t="s">
        <v>413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'[10]Sch C'!D44</f>
        <v>0</v>
      </c>
      <c r="D55" s="260">
        <f>'[10]Sch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'[10]Sch C'!D45</f>
        <v>0</v>
      </c>
      <c r="D56" s="260">
        <f>'[10]Sch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236375</v>
      </c>
      <c r="D57" s="260">
        <f>SUM(D21:D56)</f>
        <v>-54324.58</v>
      </c>
      <c r="E57" s="177">
        <f>SUM(E21:E56)</f>
        <v>182050.41999999998</v>
      </c>
      <c r="F57" s="177">
        <f>SUM(F21:F56)</f>
        <v>-1559</v>
      </c>
      <c r="G57" s="177">
        <f t="shared" si="3"/>
        <v>180491.41999999998</v>
      </c>
      <c r="H57" s="175">
        <f t="shared" si="4"/>
        <v>0.24773332448313715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'[10]Sch C'!D57</f>
        <v>29908</v>
      </c>
      <c r="D60" s="260">
        <f>'[10]Sch C'!F57</f>
        <v>0</v>
      </c>
      <c r="E60" s="246">
        <f t="shared" ref="E60:E76" si="5">SUM(C60:D60)</f>
        <v>29908</v>
      </c>
      <c r="F60" s="173"/>
      <c r="G60" s="173">
        <f>IF(ISERROR(E60+F60),"",(E60+F60))</f>
        <v>29908</v>
      </c>
      <c r="H60" s="175">
        <f>IF(ISERROR(G60/$G$183),"",(G60/$G$183))</f>
        <v>4.1050196561374867E-2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'[10]Sch C'!D58</f>
        <v>2129</v>
      </c>
      <c r="D61" s="260">
        <f>'[10]Sch C'!F58</f>
        <v>0</v>
      </c>
      <c r="E61" s="246">
        <f t="shared" si="5"/>
        <v>2129</v>
      </c>
      <c r="F61" s="173"/>
      <c r="G61" s="173">
        <f t="shared" ref="G61:G76" si="6">IF(ISERROR(E61+F61),"",(E61+F61))</f>
        <v>2129</v>
      </c>
      <c r="H61" s="175">
        <f t="shared" ref="H61:H76" si="7">IF(ISERROR(G61/$G$183),"",(G61/$G$183))</f>
        <v>2.9221568971234146E-3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'[10]Sch C'!D59</f>
        <v>0</v>
      </c>
      <c r="D62" s="260">
        <f>'[10]Sch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'[10]Sch C'!D60</f>
        <v>0</v>
      </c>
      <c r="D63" s="260">
        <f>'[10]Sch C'!F60</f>
        <v>0</v>
      </c>
      <c r="E63" s="246">
        <f t="shared" si="5"/>
        <v>0</v>
      </c>
      <c r="F63" s="173"/>
      <c r="G63" s="173">
        <f t="shared" si="6"/>
        <v>0</v>
      </c>
      <c r="H63" s="175">
        <f t="shared" si="7"/>
        <v>0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'[10]Sch C'!D61</f>
        <v>2138</v>
      </c>
      <c r="D64" s="260">
        <f>'[10]Sch C'!F61</f>
        <v>0</v>
      </c>
      <c r="E64" s="246">
        <f t="shared" si="5"/>
        <v>2138</v>
      </c>
      <c r="F64" s="173"/>
      <c r="G64" s="173">
        <f t="shared" si="6"/>
        <v>2138</v>
      </c>
      <c r="H64" s="175">
        <f t="shared" si="7"/>
        <v>2.9345098384452139E-3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'[10]Sch C'!D62</f>
        <v>0</v>
      </c>
      <c r="D65" s="260">
        <f>'[10]Sch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'[10]Sch C'!D63</f>
        <v>0</v>
      </c>
      <c r="D66" s="260">
        <f>'[10]Sch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'[10]Sch C'!D64</f>
        <v>587</v>
      </c>
      <c r="D67" s="260">
        <f>'[10]Sch C'!F64</f>
        <v>0</v>
      </c>
      <c r="E67" s="246">
        <f t="shared" si="5"/>
        <v>587</v>
      </c>
      <c r="F67" s="173"/>
      <c r="G67" s="173">
        <f t="shared" si="6"/>
        <v>587</v>
      </c>
      <c r="H67" s="175">
        <f t="shared" si="7"/>
        <v>8.0568628398846622E-4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'[10]Sch C'!D65</f>
        <v>0</v>
      </c>
      <c r="D68" s="260">
        <f>'[10]Sch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'[10]Sch C'!D66</f>
        <v>0</v>
      </c>
      <c r="D69" s="260">
        <f>'[10]Sch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'[10]Sch C'!D67</f>
        <v>2479</v>
      </c>
      <c r="D70" s="260">
        <f>'[10]Sch C'!F67</f>
        <v>0</v>
      </c>
      <c r="E70" s="246">
        <f t="shared" si="5"/>
        <v>2479</v>
      </c>
      <c r="F70" s="173"/>
      <c r="G70" s="173">
        <f t="shared" si="6"/>
        <v>2479</v>
      </c>
      <c r="H70" s="175">
        <f t="shared" si="7"/>
        <v>3.4025490596378324E-3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'[10]Sch C'!D68</f>
        <v>0</v>
      </c>
      <c r="D71" s="260">
        <f>'[10]Sch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'[10]Sch C'!D69</f>
        <v>729</v>
      </c>
      <c r="D72" s="260">
        <f>'[10]Sch C'!F69</f>
        <v>0</v>
      </c>
      <c r="E72" s="246">
        <f t="shared" si="5"/>
        <v>729</v>
      </c>
      <c r="F72" s="173"/>
      <c r="G72" s="173">
        <f t="shared" si="6"/>
        <v>729</v>
      </c>
      <c r="H72" s="175">
        <f t="shared" si="7"/>
        <v>1.0005882470657441E-3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'[10]Sch C'!D70</f>
        <v>0</v>
      </c>
      <c r="D73" s="260">
        <f>'[10]Sch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'[10]Sch C'!D71</f>
        <v>0</v>
      </c>
      <c r="D74" s="260">
        <f>'[10]Sch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'[10]Sch C'!D72</f>
        <v>0</v>
      </c>
      <c r="D75" s="260">
        <f>'[10]Sch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'[10]Sch C'!D73</f>
        <v>0</v>
      </c>
      <c r="D76" s="260">
        <f>'[10]Sch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37970</v>
      </c>
      <c r="D77" s="260">
        <f>SUM(D60:D76)</f>
        <v>0</v>
      </c>
      <c r="E77" s="176">
        <f>SUM(E60:E76)</f>
        <v>37970</v>
      </c>
      <c r="F77" s="176">
        <f>SUM(F60:F76)</f>
        <v>0</v>
      </c>
      <c r="G77" s="177">
        <f>IF(ISERROR(E77+F77),"",(E77+F77))</f>
        <v>37970</v>
      </c>
      <c r="H77" s="175">
        <f>IF(ISERROR(G77/$G$183),"",(G77/$G$183))</f>
        <v>5.2115686887635536E-2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'[10]Sch C'!D78</f>
        <v>0</v>
      </c>
      <c r="D80" s="260">
        <f>'[10]Sch C'!F78</f>
        <v>0</v>
      </c>
      <c r="E80" s="246">
        <f t="shared" ref="E80:E91" si="8">SUM(C80:D80)</f>
        <v>0</v>
      </c>
      <c r="F80" s="174"/>
      <c r="G80" s="174">
        <f>IF(ISERROR(E80+F80),"",(E80+F80))</f>
        <v>0</v>
      </c>
      <c r="H80" s="175">
        <f t="shared" ref="H80:H92" si="9">IF(ISERROR(G80/$G$183),"",(G80/$G$183))</f>
        <v>0</v>
      </c>
      <c r="J80" s="248">
        <v>0</v>
      </c>
      <c r="K80" s="248">
        <v>0</v>
      </c>
    </row>
    <row r="81" spans="1:11" s="41" customFormat="1">
      <c r="A81" s="127" t="s">
        <v>202</v>
      </c>
      <c r="B81" s="113" t="s">
        <v>23</v>
      </c>
      <c r="C81" s="260">
        <f>'[10]Sch C'!D79</f>
        <v>0</v>
      </c>
      <c r="D81" s="260">
        <f>'[10]Sch C'!F79</f>
        <v>0</v>
      </c>
      <c r="E81" s="246">
        <f t="shared" si="8"/>
        <v>0</v>
      </c>
      <c r="F81" s="177"/>
      <c r="G81" s="177">
        <f>IF(ISERROR(E81+F81),"",(E81+F81))</f>
        <v>0</v>
      </c>
      <c r="H81" s="175">
        <f t="shared" si="9"/>
        <v>0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'[10]Sch C'!D80</f>
        <v>34</v>
      </c>
      <c r="D82" s="260">
        <f>'[10]Sch C'!F80</f>
        <v>0</v>
      </c>
      <c r="E82" s="246">
        <f t="shared" si="8"/>
        <v>34</v>
      </c>
      <c r="F82" s="177"/>
      <c r="G82" s="177">
        <f>IF(ISERROR(E82+F82),"",(E82+F82))</f>
        <v>34</v>
      </c>
      <c r="H82" s="175">
        <f t="shared" si="9"/>
        <v>4.6666667215686289E-5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'[10]Sch C'!D81</f>
        <v>1640</v>
      </c>
      <c r="D83" s="260">
        <f>'[10]Sch C'!F81</f>
        <v>0</v>
      </c>
      <c r="E83" s="246">
        <f t="shared" si="8"/>
        <v>1640</v>
      </c>
      <c r="F83" s="177"/>
      <c r="G83" s="177">
        <f>IF(ISERROR(E83+F83),"",(E83+F83))</f>
        <v>1640</v>
      </c>
      <c r="H83" s="175">
        <f t="shared" si="9"/>
        <v>2.2509804186389855E-3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'[10]Sch C'!D82</f>
        <v>0</v>
      </c>
      <c r="D84" s="260">
        <f>'[10]Sch C'!F82</f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'[10]Sch C'!D83</f>
        <v>2923</v>
      </c>
      <c r="D85" s="260">
        <f>'[10]Sch C'!F83</f>
        <v>0</v>
      </c>
      <c r="E85" s="246">
        <f t="shared" si="8"/>
        <v>2923</v>
      </c>
      <c r="F85" s="177"/>
      <c r="G85" s="177">
        <f t="shared" si="10"/>
        <v>2923</v>
      </c>
      <c r="H85" s="175">
        <f t="shared" si="9"/>
        <v>4.0119608315132647E-3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'[10]Sch C'!D84</f>
        <v>260</v>
      </c>
      <c r="D86" s="260">
        <f>'[10]Sch C'!F84</f>
        <v>0</v>
      </c>
      <c r="E86" s="246">
        <f t="shared" si="8"/>
        <v>260</v>
      </c>
      <c r="F86" s="177"/>
      <c r="G86" s="177">
        <f t="shared" si="10"/>
        <v>260</v>
      </c>
      <c r="H86" s="175">
        <f t="shared" si="9"/>
        <v>3.5686274929642455E-4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'[10]Sch C'!D85</f>
        <v>11975</v>
      </c>
      <c r="D87" s="260">
        <f>'[10]Sch C'!F85</f>
        <v>0</v>
      </c>
      <c r="E87" s="246">
        <f t="shared" si="8"/>
        <v>11975</v>
      </c>
      <c r="F87" s="177"/>
      <c r="G87" s="177">
        <f t="shared" si="10"/>
        <v>11975</v>
      </c>
      <c r="H87" s="175">
        <f t="shared" si="9"/>
        <v>1.6436274703171862E-2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'[10]Sch C'!D86</f>
        <v>0</v>
      </c>
      <c r="D88" s="260">
        <f>'[10]Sch C'!F86</f>
        <v>0</v>
      </c>
      <c r="E88" s="246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'[10]Sch C'!D87</f>
        <v>7698</v>
      </c>
      <c r="D89" s="260">
        <f>'[10]Sch C'!F87</f>
        <v>0</v>
      </c>
      <c r="E89" s="246">
        <f t="shared" si="8"/>
        <v>7698</v>
      </c>
      <c r="F89" s="177"/>
      <c r="G89" s="177">
        <f t="shared" si="10"/>
        <v>7698</v>
      </c>
      <c r="H89" s="175">
        <f t="shared" si="9"/>
        <v>1.0565882477245677E-2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'[10]Sch C'!D88</f>
        <v>0</v>
      </c>
      <c r="D90" s="260">
        <f>'[10]Sch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'[10]Sch C'!D89</f>
        <v>7680</v>
      </c>
      <c r="D91" s="260">
        <f>'[10]Sch C'!F89</f>
        <v>0</v>
      </c>
      <c r="E91" s="246">
        <f t="shared" si="8"/>
        <v>7680</v>
      </c>
      <c r="F91" s="177"/>
      <c r="G91" s="177">
        <f t="shared" si="10"/>
        <v>7680</v>
      </c>
      <c r="H91" s="175">
        <f t="shared" si="9"/>
        <v>1.0541176594602079E-2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32210</v>
      </c>
      <c r="D92" s="260">
        <f>SUM(D80:D91)</f>
        <v>0</v>
      </c>
      <c r="E92" s="177">
        <f>SUM(E80:E91)</f>
        <v>32210</v>
      </c>
      <c r="F92" s="177">
        <f>SUM(F80:F91)</f>
        <v>0</v>
      </c>
      <c r="G92" s="177">
        <f>IF(ISERROR(E92+F92),"",(E92+F92))</f>
        <v>32210</v>
      </c>
      <c r="H92" s="175">
        <f t="shared" si="9"/>
        <v>4.4209804441683979E-2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'[10]Sch C'!D93</f>
        <v>0</v>
      </c>
      <c r="D95" s="260">
        <f>'[10]Sch C'!F93</f>
        <v>0</v>
      </c>
      <c r="E95" s="246">
        <f t="shared" ref="E95:E100" si="11">SUM(C95:D95)</f>
        <v>0</v>
      </c>
      <c r="F95" s="174"/>
      <c r="G95" s="174">
        <f t="shared" ref="G95:G101" si="12">IF(ISERROR(E95+F95),"",(E95+F95))</f>
        <v>0</v>
      </c>
      <c r="H95" s="175">
        <f t="shared" ref="H95:H101" si="13">IF(ISERROR(G95/$G$183),"",(G95/$G$183))</f>
        <v>0</v>
      </c>
      <c r="J95" s="248">
        <v>0</v>
      </c>
      <c r="K95" s="248">
        <v>0</v>
      </c>
    </row>
    <row r="96" spans="1:11" s="41" customFormat="1">
      <c r="A96" s="127" t="s">
        <v>202</v>
      </c>
      <c r="B96" s="113" t="s">
        <v>23</v>
      </c>
      <c r="C96" s="260">
        <f>'[10]Sch C'!D94</f>
        <v>0</v>
      </c>
      <c r="D96" s="260">
        <f>'[10]Sch C'!F94</f>
        <v>0</v>
      </c>
      <c r="E96" s="246">
        <f t="shared" si="11"/>
        <v>0</v>
      </c>
      <c r="F96" s="177"/>
      <c r="G96" s="177">
        <f t="shared" si="12"/>
        <v>0</v>
      </c>
      <c r="H96" s="175">
        <f t="shared" si="13"/>
        <v>0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'[10]Sch C'!D95</f>
        <v>1426</v>
      </c>
      <c r="D97" s="260">
        <f>'[10]Sch C'!F95</f>
        <v>0</v>
      </c>
      <c r="E97" s="246">
        <f t="shared" si="11"/>
        <v>1426</v>
      </c>
      <c r="F97" s="177"/>
      <c r="G97" s="177">
        <f t="shared" si="12"/>
        <v>1426</v>
      </c>
      <c r="H97" s="175">
        <f t="shared" si="13"/>
        <v>1.9572549249873132E-3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'[10]Sch C'!D96</f>
        <v>43095</v>
      </c>
      <c r="D98" s="260">
        <f>'[10]Sch C'!F96</f>
        <v>0</v>
      </c>
      <c r="E98" s="246">
        <f t="shared" si="11"/>
        <v>43095</v>
      </c>
      <c r="F98" s="177"/>
      <c r="G98" s="177">
        <f t="shared" si="12"/>
        <v>43095</v>
      </c>
      <c r="H98" s="175">
        <f t="shared" si="13"/>
        <v>5.9150000695882367E-2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'[10]Sch C'!D97</f>
        <v>2653</v>
      </c>
      <c r="D99" s="260">
        <f>'[10]Sch C'!F97</f>
        <v>0</v>
      </c>
      <c r="E99" s="246">
        <f t="shared" si="11"/>
        <v>2653</v>
      </c>
      <c r="F99" s="177"/>
      <c r="G99" s="177">
        <f t="shared" si="12"/>
        <v>2653</v>
      </c>
      <c r="H99" s="175">
        <f t="shared" si="13"/>
        <v>3.6413725918592859E-3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'[10]Sch C'!D98</f>
        <v>0</v>
      </c>
      <c r="D100" s="260">
        <f>'[10]Sch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47174</v>
      </c>
      <c r="D101" s="260">
        <f>SUM(D95:D100)</f>
        <v>0</v>
      </c>
      <c r="E101" s="177">
        <f>SUM(E95:E100)</f>
        <v>47174</v>
      </c>
      <c r="F101" s="177">
        <f>SUM(F95:F100)</f>
        <v>0</v>
      </c>
      <c r="G101" s="177">
        <f t="shared" si="12"/>
        <v>47174</v>
      </c>
      <c r="H101" s="175">
        <f t="shared" si="13"/>
        <v>6.4748628212728962E-2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'[10]Sch C'!D102</f>
        <v>0</v>
      </c>
      <c r="D104" s="260">
        <f>'[10]Sch C'!F102</f>
        <v>0</v>
      </c>
      <c r="E104" s="246">
        <f t="shared" ref="E104:E109" si="14">SUM(C104:D104)</f>
        <v>0</v>
      </c>
      <c r="F104" s="174"/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'[10]Sch C'!D103</f>
        <v>0</v>
      </c>
      <c r="D105" s="260">
        <f>'[10]Sch C'!F103</f>
        <v>0</v>
      </c>
      <c r="E105" s="246">
        <f t="shared" si="14"/>
        <v>0</v>
      </c>
      <c r="F105" s="177"/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'[10]Sch C'!D104</f>
        <v>0</v>
      </c>
      <c r="D106" s="260">
        <f>'[10]Sch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'[10]Sch C'!D105</f>
        <v>0</v>
      </c>
      <c r="D107" s="260">
        <f>'[10]Sch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'[10]Sch C'!D106</f>
        <v>1029</v>
      </c>
      <c r="D108" s="260">
        <f>'[10]Sch C'!F106</f>
        <v>0</v>
      </c>
      <c r="E108" s="246">
        <f t="shared" si="14"/>
        <v>1029</v>
      </c>
      <c r="F108" s="177"/>
      <c r="G108" s="177">
        <f t="shared" si="15"/>
        <v>1029</v>
      </c>
      <c r="H108" s="175">
        <f t="shared" si="16"/>
        <v>1.4123529577923879E-3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'[10]Sch C'!D107</f>
        <v>0</v>
      </c>
      <c r="D109" s="260">
        <f>'[10]Sch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1029</v>
      </c>
      <c r="D110" s="260">
        <f>SUM(D104:D109)</f>
        <v>0</v>
      </c>
      <c r="E110" s="177">
        <f>SUM(E104:E109)</f>
        <v>1029</v>
      </c>
      <c r="F110" s="177">
        <f>SUM(F104:F109)</f>
        <v>0</v>
      </c>
      <c r="G110" s="177">
        <f t="shared" si="15"/>
        <v>1029</v>
      </c>
      <c r="H110" s="175">
        <f t="shared" si="16"/>
        <v>1.4123529577923879E-3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'[10]Sch C'!D121</f>
        <v>0</v>
      </c>
      <c r="D113" s="260">
        <f>'[10]Sch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'[10]Sch C'!D122</f>
        <v>0</v>
      </c>
      <c r="D114" s="260">
        <f>'[10]Sch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'[10]Sch C'!D123</f>
        <v>8979</v>
      </c>
      <c r="D115" s="260">
        <f>'[10]Sch C'!F123</f>
        <v>0</v>
      </c>
      <c r="E115" s="246">
        <f t="shared" si="17"/>
        <v>8979</v>
      </c>
      <c r="F115" s="177"/>
      <c r="G115" s="177">
        <f t="shared" si="18"/>
        <v>8979</v>
      </c>
      <c r="H115" s="175">
        <f t="shared" si="19"/>
        <v>1.2324117792048447E-2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'[10]Sch C'!D124</f>
        <v>0</v>
      </c>
      <c r="D116" s="260">
        <f>'[10]Sch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'[10]Sch C'!D125</f>
        <v>0</v>
      </c>
      <c r="D117" s="260">
        <f>'[10]Sch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8979</v>
      </c>
      <c r="D118" s="260">
        <f>SUM(D113:D117)</f>
        <v>0</v>
      </c>
      <c r="E118" s="177">
        <f>SUM(E113:E117)</f>
        <v>8979</v>
      </c>
      <c r="F118" s="177">
        <f>SUM(F113:F117)</f>
        <v>0</v>
      </c>
      <c r="G118" s="177">
        <f t="shared" si="18"/>
        <v>8979</v>
      </c>
      <c r="H118" s="175">
        <f t="shared" si="19"/>
        <v>1.2324117792048447E-2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'[10]Sch C'!D129</f>
        <v>22870</v>
      </c>
      <c r="D121" s="260">
        <f>'[10]Sch C'!F129</f>
        <v>0</v>
      </c>
      <c r="E121" s="246">
        <f t="shared" ref="E121:E131" si="20">SUM(C121:D121)</f>
        <v>22870</v>
      </c>
      <c r="F121" s="174"/>
      <c r="G121" s="174">
        <f>IF(ISERROR(E121+F121),"",(E121+F121))</f>
        <v>22870</v>
      </c>
      <c r="H121" s="175">
        <f>IF(ISERROR(G121/$G$183),"",(G121/$G$183))</f>
        <v>3.1390196447727801E-2</v>
      </c>
      <c r="J121" s="248">
        <v>760</v>
      </c>
      <c r="K121" s="248">
        <v>828</v>
      </c>
    </row>
    <row r="122" spans="1:11" s="41" customFormat="1">
      <c r="A122" s="127" t="s">
        <v>228</v>
      </c>
      <c r="B122" s="113" t="s">
        <v>229</v>
      </c>
      <c r="C122" s="260">
        <f>'[10]Sch C'!D130</f>
        <v>0</v>
      </c>
      <c r="D122" s="260">
        <f>'[10]Sch C'!F130</f>
        <v>2872</v>
      </c>
      <c r="E122" s="246">
        <f t="shared" si="20"/>
        <v>2872</v>
      </c>
      <c r="F122" s="174"/>
      <c r="G122" s="174">
        <f t="shared" ref="G122:G131" si="21">IF(ISERROR(E122+F122),"",(E122+F122))</f>
        <v>2872</v>
      </c>
      <c r="H122" s="175">
        <f t="shared" ref="H122:H131" si="22">IF(ISERROR(G122/$G$183),"",(G122/$G$183))</f>
        <v>3.9419608306897353E-3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'[10]Sch C'!D131</f>
        <v>0</v>
      </c>
      <c r="D123" s="260">
        <f>'[10]Sch C'!F131</f>
        <v>0</v>
      </c>
      <c r="E123" s="246">
        <f t="shared" si="20"/>
        <v>0</v>
      </c>
      <c r="F123" s="174"/>
      <c r="G123" s="174">
        <f t="shared" si="21"/>
        <v>0</v>
      </c>
      <c r="H123" s="175">
        <f t="shared" si="22"/>
        <v>0</v>
      </c>
      <c r="J123" s="248">
        <v>0</v>
      </c>
      <c r="K123" s="248">
        <v>0</v>
      </c>
    </row>
    <row r="124" spans="1:11" s="41" customFormat="1">
      <c r="A124" s="127" t="s">
        <v>231</v>
      </c>
      <c r="B124" s="113" t="s">
        <v>232</v>
      </c>
      <c r="C124" s="260">
        <f>'[10]Sch C'!D132</f>
        <v>0</v>
      </c>
      <c r="D124" s="260">
        <f>'[10]Sch C'!F132</f>
        <v>0</v>
      </c>
      <c r="E124" s="246">
        <f t="shared" si="20"/>
        <v>0</v>
      </c>
      <c r="F124" s="174"/>
      <c r="G124" s="174">
        <f t="shared" si="21"/>
        <v>0</v>
      </c>
      <c r="H124" s="175">
        <f t="shared" si="22"/>
        <v>0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'[10]Sch C'!D133</f>
        <v>0</v>
      </c>
      <c r="D125" s="260">
        <f>'[10]Sch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'[10]Sch C'!D134</f>
        <v>3779</v>
      </c>
      <c r="D126" s="260">
        <f>'[10]Sch C'!F134</f>
        <v>0</v>
      </c>
      <c r="E126" s="246">
        <f t="shared" si="20"/>
        <v>3779</v>
      </c>
      <c r="F126" s="174"/>
      <c r="G126" s="174">
        <f t="shared" si="21"/>
        <v>3779</v>
      </c>
      <c r="H126" s="175">
        <f t="shared" si="22"/>
        <v>5.1868628061199551E-3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'[10]Sch C'!D135</f>
        <v>0</v>
      </c>
      <c r="D127" s="260">
        <f>'[10]Sch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'[10]Sch C'!D136</f>
        <v>0</v>
      </c>
      <c r="D128" s="260">
        <f>'[10]Sch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'[10]Sch C'!D137</f>
        <v>3282</v>
      </c>
      <c r="D129" s="260">
        <f>'[10]Sch C'!F137</f>
        <v>0</v>
      </c>
      <c r="E129" s="246">
        <f t="shared" si="20"/>
        <v>3282</v>
      </c>
      <c r="F129" s="174"/>
      <c r="G129" s="174">
        <f t="shared" si="21"/>
        <v>3282</v>
      </c>
      <c r="H129" s="175">
        <f t="shared" si="22"/>
        <v>4.5047059353494822E-3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'[10]Sch C'!D138</f>
        <v>0</v>
      </c>
      <c r="D130" s="260">
        <f>'[10]Sch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'[10]Sch C'!D139</f>
        <v>0</v>
      </c>
      <c r="D131" s="260">
        <f>'[10]Sch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'[10]Sch C'!D141</f>
        <v>0</v>
      </c>
      <c r="D133" s="260">
        <f>'[10]Sch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'[10]Sch C'!D142</f>
        <v>0</v>
      </c>
      <c r="D134" s="260">
        <f>'[10]Sch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'[10]Sch C'!D143</f>
        <v>0</v>
      </c>
      <c r="D135" s="260">
        <f>'[10]Sch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'[10]Sch C'!D144</f>
        <v>0</v>
      </c>
      <c r="D136" s="260">
        <f>'[10]Sch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'[10]Sch C'!D145</f>
        <v>0</v>
      </c>
      <c r="D137" s="260">
        <f>'[10]Sch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'[10]Sch C'!D146</f>
        <v>0</v>
      </c>
      <c r="D138" s="260">
        <f>'[10]Sch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29931</v>
      </c>
      <c r="D139" s="260">
        <f>SUM(D121:D138)</f>
        <v>2872</v>
      </c>
      <c r="E139" s="176">
        <f>SUM(E121:E138)</f>
        <v>32803</v>
      </c>
      <c r="F139" s="176">
        <f>SUM(F121:F138)</f>
        <v>0</v>
      </c>
      <c r="G139" s="177">
        <f t="shared" si="25"/>
        <v>32803</v>
      </c>
      <c r="H139" s="175">
        <f t="shared" si="24"/>
        <v>4.5023726019886974E-2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'[10]Sch C'!D150</f>
        <v>0</v>
      </c>
      <c r="D142" s="260">
        <f>'[10]Sch C'!F150</f>
        <v>0</v>
      </c>
      <c r="E142" s="246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'[10]Sch C'!D151</f>
        <v>0</v>
      </c>
      <c r="D143" s="260">
        <f>'[10]Sch C'!F151</f>
        <v>0</v>
      </c>
      <c r="E143" s="246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'[10]Sch C'!D152</f>
        <v>0</v>
      </c>
      <c r="D144" s="260">
        <f>'[10]Sch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'[10]Sch C'!D153</f>
        <v>0</v>
      </c>
      <c r="D145" s="260">
        <f>'[10]Sch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'[10]Sch C'!D154</f>
        <v>2808</v>
      </c>
      <c r="D146" s="260">
        <f>'[10]Sch C'!F154</f>
        <v>0</v>
      </c>
      <c r="E146" s="246">
        <f t="shared" si="26"/>
        <v>2808</v>
      </c>
      <c r="F146" s="177"/>
      <c r="G146" s="177">
        <f t="shared" si="27"/>
        <v>2808</v>
      </c>
      <c r="H146" s="175">
        <f t="shared" si="28"/>
        <v>3.8541176924013851E-3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2808</v>
      </c>
      <c r="D147" s="260">
        <f>SUM(D142:D146)</f>
        <v>0</v>
      </c>
      <c r="E147" s="177">
        <f>SUM(E142:E146)</f>
        <v>2808</v>
      </c>
      <c r="F147" s="177">
        <f>SUM(F142:F146)</f>
        <v>0</v>
      </c>
      <c r="G147" s="177">
        <f t="shared" si="27"/>
        <v>2808</v>
      </c>
      <c r="H147" s="198">
        <f t="shared" si="28"/>
        <v>3.8541176924013851E-3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'[10]Sch C'!D158</f>
        <v>251761</v>
      </c>
      <c r="D150" s="260">
        <f>'[10]Sch C'!F158</f>
        <v>0</v>
      </c>
      <c r="E150" s="246">
        <f t="shared" ref="E150:E163" si="29">SUM(C150:D150)</f>
        <v>251761</v>
      </c>
      <c r="F150" s="177"/>
      <c r="G150" s="177">
        <f>IF(ISERROR(E150+F150),"",(E150+F150))</f>
        <v>251761</v>
      </c>
      <c r="H150" s="175">
        <f>IF(ISERROR(G150/$G$183),"",(G150/$G$183))</f>
        <v>0.34555431779083512</v>
      </c>
      <c r="J150" s="248">
        <v>14161</v>
      </c>
      <c r="K150" s="248">
        <v>15042.14</v>
      </c>
    </row>
    <row r="151" spans="1:11" s="41" customFormat="1">
      <c r="A151" s="127" t="s">
        <v>202</v>
      </c>
      <c r="B151" s="113" t="s">
        <v>76</v>
      </c>
      <c r="C151" s="260">
        <f>'[10]Sch C'!D159</f>
        <v>0</v>
      </c>
      <c r="D151" s="260">
        <f>'[10]Sch C'!F159</f>
        <v>31619</v>
      </c>
      <c r="E151" s="246">
        <f t="shared" si="29"/>
        <v>31619</v>
      </c>
      <c r="F151" s="177"/>
      <c r="G151" s="177">
        <f>IF(ISERROR(E151+F151),"",(E151+F151))</f>
        <v>31619</v>
      </c>
      <c r="H151" s="175">
        <f>IF(ISERROR(G151/$G$183),"",(G151/$G$183))</f>
        <v>4.3398627961552493E-2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'[10]Sch C'!D160</f>
        <v>0</v>
      </c>
      <c r="D152" s="260">
        <f>'[10]Sch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'[10]Sch C'!D161</f>
        <v>0</v>
      </c>
      <c r="D153" s="260">
        <f>'[10]Sch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'[10]Sch C'!D162</f>
        <v>0</v>
      </c>
      <c r="D154" s="260">
        <f>'[10]Sch C'!F162</f>
        <v>0</v>
      </c>
      <c r="E154" s="246">
        <f t="shared" si="29"/>
        <v>0</v>
      </c>
      <c r="F154" s="177"/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'[10]Sch C'!D163</f>
        <v>0</v>
      </c>
      <c r="D155" s="260">
        <f>'[10]Sch C'!F163</f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'[10]Sch C'!D164</f>
        <v>0</v>
      </c>
      <c r="D156" s="260">
        <f>'[10]Sch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'[10]Sch C'!D165</f>
        <v>75</v>
      </c>
      <c r="D157" s="260">
        <f>'[10]Sch C'!F165</f>
        <v>0</v>
      </c>
      <c r="E157" s="246">
        <f t="shared" si="29"/>
        <v>75</v>
      </c>
      <c r="F157" s="177"/>
      <c r="G157" s="177">
        <f t="shared" si="30"/>
        <v>75</v>
      </c>
      <c r="H157" s="175">
        <f t="shared" si="31"/>
        <v>1.0294117768166092E-4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'[10]Sch C'!D166</f>
        <v>575</v>
      </c>
      <c r="D158" s="260">
        <f>'[10]Sch C'!F166</f>
        <v>0</v>
      </c>
      <c r="E158" s="246">
        <f t="shared" si="29"/>
        <v>575</v>
      </c>
      <c r="F158" s="177"/>
      <c r="G158" s="177">
        <f t="shared" si="30"/>
        <v>575</v>
      </c>
      <c r="H158" s="175">
        <f t="shared" si="31"/>
        <v>7.8921569555940045E-4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'[10]Sch C'!D167</f>
        <v>0</v>
      </c>
      <c r="D159" s="260">
        <f>'[10]Sch C'!F167</f>
        <v>0</v>
      </c>
      <c r="E159" s="246">
        <f t="shared" si="29"/>
        <v>0</v>
      </c>
      <c r="F159" s="177"/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'[10]Sch C'!D168</f>
        <v>96849</v>
      </c>
      <c r="D160" s="260">
        <f>'[10]Sch C'!F168</f>
        <v>0</v>
      </c>
      <c r="E160" s="246">
        <f t="shared" si="29"/>
        <v>96849</v>
      </c>
      <c r="F160" s="177"/>
      <c r="G160" s="177">
        <f t="shared" si="30"/>
        <v>96849</v>
      </c>
      <c r="H160" s="175">
        <f t="shared" si="31"/>
        <v>0.13293000156388238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'[10]Sch C'!D169</f>
        <v>0</v>
      </c>
      <c r="D161" s="260">
        <f>'[10]Sch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'[10]Sch C'!D170</f>
        <v>1629</v>
      </c>
      <c r="D162" s="260">
        <f>'[10]Sch C'!F170</f>
        <v>0</v>
      </c>
      <c r="E162" s="246">
        <f t="shared" si="29"/>
        <v>1629</v>
      </c>
      <c r="F162" s="177"/>
      <c r="G162" s="177">
        <f t="shared" si="30"/>
        <v>1629</v>
      </c>
      <c r="H162" s="175">
        <f t="shared" si="31"/>
        <v>2.2358823792456755E-3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'[10]Sch C'!D171</f>
        <v>0</v>
      </c>
      <c r="D163" s="260">
        <f>'[10]Sch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350889</v>
      </c>
      <c r="D164" s="260">
        <f>SUM(D150:D163)</f>
        <v>31619</v>
      </c>
      <c r="E164" s="177">
        <f>SUM(E150:E163)</f>
        <v>382508</v>
      </c>
      <c r="F164" s="177">
        <f>SUM(F150:F163)</f>
        <v>0</v>
      </c>
      <c r="G164" s="177">
        <f>IF(ISERROR(E164+F164),"",(E164+F164))</f>
        <v>382508</v>
      </c>
      <c r="H164" s="175">
        <f>IF(ISERROR(G164/$G$183),"",(G164/$G$183))</f>
        <v>0.52501098656875678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'[10]Sch C'!D186</f>
        <v>0</v>
      </c>
      <c r="D167" s="260">
        <f>'[10]Sch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'[10]Sch C'!D187</f>
        <v>0</v>
      </c>
      <c r="D168" s="260">
        <f>'[10]Sch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'[10]Sch C'!D188</f>
        <v>0</v>
      </c>
      <c r="D169" s="260">
        <f>'[10]Sch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'[10]Sch C'!D189</f>
        <v>0</v>
      </c>
      <c r="D170" s="260">
        <f>'[10]Sch C'!F189</f>
        <v>0</v>
      </c>
      <c r="E170" s="246">
        <f t="shared" si="3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'[10]Sch C'!D190</f>
        <v>0</v>
      </c>
      <c r="D171" s="260">
        <f>'[10]Sch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'[10]Sch C'!D191</f>
        <v>2560</v>
      </c>
      <c r="D172" s="260">
        <f>'[10]Sch C'!F191</f>
        <v>0</v>
      </c>
      <c r="E172" s="246">
        <f t="shared" si="32"/>
        <v>2560</v>
      </c>
      <c r="F172" s="177"/>
      <c r="G172" s="177">
        <f t="shared" ref="G172:G181" si="33">IF(ISERROR(E172+F172),"",(E172+F172))</f>
        <v>2560</v>
      </c>
      <c r="H172" s="175">
        <f t="shared" ref="H172:H180" si="34">IF(ISERROR(G172/$G$183),"",(G172/$G$183))</f>
        <v>3.5137255315340261E-3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'[10]Sch C'!D192</f>
        <v>0</v>
      </c>
      <c r="D173" s="260">
        <f>'[10]Sch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'[10]Sch C'!D193</f>
        <v>0</v>
      </c>
      <c r="D174" s="260">
        <f>'[10]Sch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'[10]Sch C'!D194</f>
        <v>0</v>
      </c>
      <c r="D175" s="260">
        <f>'[10]Sch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'[10]Sch C'!D195</f>
        <v>0</v>
      </c>
      <c r="D176" s="260">
        <f>'[10]Sch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'[10]Sch C'!D196</f>
        <v>0</v>
      </c>
      <c r="D177" s="260">
        <f>'[10]Sch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'[10]Sch C'!D197</f>
        <v>39</v>
      </c>
      <c r="D178" s="260">
        <f>'[10]Sch C'!F197</f>
        <v>0</v>
      </c>
      <c r="E178" s="246">
        <f t="shared" si="32"/>
        <v>39</v>
      </c>
      <c r="F178" s="177"/>
      <c r="G178" s="177">
        <f t="shared" si="33"/>
        <v>39</v>
      </c>
      <c r="H178" s="175">
        <f t="shared" si="34"/>
        <v>5.352941239446368E-5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'[10]Sch C'!D198</f>
        <v>0</v>
      </c>
      <c r="D179" s="260">
        <f>'[10]Sch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'[10]Sch C'!D199</f>
        <v>0</v>
      </c>
      <c r="D180" s="260">
        <f>'[10]Sch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2599</v>
      </c>
      <c r="D181" s="260">
        <f>SUM(D167:D180)</f>
        <v>0</v>
      </c>
      <c r="E181" s="212">
        <f>SUM(E167:E180)</f>
        <v>2599</v>
      </c>
      <c r="F181" s="212">
        <f>SUM(F167:F180)</f>
        <v>0</v>
      </c>
      <c r="G181" s="177">
        <f t="shared" si="33"/>
        <v>2599</v>
      </c>
      <c r="H181" s="175">
        <f>IF(ISERROR(G181/$G$183),"",(G181/$G$183))</f>
        <v>3.5672549439284898E-3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749964</v>
      </c>
      <c r="D183" s="260">
        <f>SUM(D21:D181)/2</f>
        <v>-19833.580000000002</v>
      </c>
      <c r="E183" s="245">
        <f>SUM(E21:E181)/2</f>
        <v>730130.41999999993</v>
      </c>
      <c r="F183" s="173">
        <f>SUM(F21:F181)/2</f>
        <v>-1559</v>
      </c>
      <c r="G183" s="173">
        <f>SUM(G21:G181)/2</f>
        <v>728571.41999999993</v>
      </c>
      <c r="H183" s="175">
        <f>IF(ISERROR(G183/$G$183),"",(G183/$G$183))</f>
        <v>1</v>
      </c>
      <c r="J183" s="248">
        <f>SUM(J21:J181)</f>
        <v>16451.125</v>
      </c>
      <c r="K183" s="248">
        <f>SUM(K21:K181)</f>
        <v>17572.264999999999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'[10]Sch C'!D204</f>
        <v>749964</v>
      </c>
      <c r="D186" s="27"/>
      <c r="E186" s="27"/>
      <c r="F186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-37292</v>
      </c>
      <c r="D190" s="260">
        <f>D17-D183</f>
        <v>21478.58</v>
      </c>
      <c r="E190" s="246">
        <f>E17-E183</f>
        <v>-15813.419999999925</v>
      </c>
      <c r="F190" s="174">
        <f>F17-F183</f>
        <v>1559</v>
      </c>
      <c r="G190" s="174">
        <f>G17-G183</f>
        <v>-14254.419999999925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'[10]Sch D'!C9</f>
        <v>4007</v>
      </c>
      <c r="D194" s="278"/>
      <c r="E194" s="251">
        <f>C194+D194</f>
        <v>4007</v>
      </c>
      <c r="F194" s="218"/>
      <c r="G194" s="219">
        <f>E194+F194</f>
        <v>4007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'[10]Sch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'[10]Sch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'[10]Sch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4007</v>
      </c>
      <c r="D198" s="278"/>
      <c r="E198" s="252">
        <f>SUM(E194:E197)</f>
        <v>4007</v>
      </c>
      <c r="F198" s="223">
        <f>SUM(F194:F197)</f>
        <v>0</v>
      </c>
      <c r="G198" s="223">
        <f>SUM(G194:G197)</f>
        <v>4007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'[10]Sch D'!G22</f>
        <v>12</v>
      </c>
      <c r="D201" s="277"/>
      <c r="E201" s="251">
        <f>C201+D201</f>
        <v>12</v>
      </c>
      <c r="F201" s="218"/>
      <c r="G201" s="225">
        <f>E201+F201</f>
        <v>12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'[10]Sch D'!G24</f>
        <v>12</v>
      </c>
      <c r="D202" s="277"/>
      <c r="E202" s="251">
        <f>C202+D202</f>
        <v>12</v>
      </c>
      <c r="F202" s="220"/>
      <c r="G202" s="225">
        <f>E202+F202</f>
        <v>12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'[10]Sch D'!G28</f>
        <v>4380</v>
      </c>
      <c r="D205" s="269"/>
      <c r="E205" s="247">
        <f>E201*E203</f>
        <v>4380</v>
      </c>
      <c r="F205" s="247">
        <f>G201*F203</f>
        <v>0</v>
      </c>
      <c r="G205" s="218">
        <f>G201*G203</f>
        <v>4380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'[10]Sch D'!G30</f>
        <v>0.91484018264840183</v>
      </c>
      <c r="D206" s="35"/>
      <c r="E206" s="253">
        <f>IFERROR(E198/E205,"0")</f>
        <v>0.91484018264840183</v>
      </c>
      <c r="F206" s="288" t="str">
        <f>IFERROR(F198/F205,"")</f>
        <v/>
      </c>
      <c r="G206" s="227">
        <f>G198/G205</f>
        <v>0.91484018264840183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'[10]Sch D'!G32</f>
        <v>0.91484018264840183</v>
      </c>
      <c r="D207" s="35"/>
      <c r="E207" s="253">
        <f>IFERROR((E194+E195)/E205,"0")</f>
        <v>0.91484018264840183</v>
      </c>
      <c r="F207" s="288" t="str">
        <f>IFERROR(((F194+F195)/F205),"")</f>
        <v/>
      </c>
      <c r="G207" s="227">
        <f>(G194+G195)/G205</f>
        <v>0.91484018264840183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'[10]Sch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15" priority="2" stopIfTrue="1" operator="equal">
      <formula>0</formula>
    </cfRule>
  </conditionalFormatting>
  <conditionalFormatting sqref="C2">
    <cfRule type="cellIs" dxfId="1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FF00"/>
    <pageSetUpPr fitToPage="1"/>
  </sheetPr>
  <dimension ref="A1:K213"/>
  <sheetViews>
    <sheetView showGridLines="0" zoomScaleNormal="100" workbookViewId="0">
      <pane xSplit="2" ySplit="11" topLeftCell="C5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389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271"/>
      <c r="G4" s="161"/>
    </row>
    <row r="5" spans="1:11">
      <c r="A5" s="23"/>
      <c r="B5" s="158"/>
      <c r="C5" s="162"/>
      <c r="D5" s="24"/>
      <c r="E5" s="157"/>
      <c r="F5" s="271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'[11]Sch B'!E10</f>
        <v>1778354</v>
      </c>
      <c r="D12" s="260">
        <f>'[11]Sch B'!G10</f>
        <v>0</v>
      </c>
      <c r="E12" s="246">
        <f>SUM(C12:D12)</f>
        <v>1778354</v>
      </c>
      <c r="F12" s="174"/>
      <c r="G12" s="174">
        <f>IF(ISERROR(E12+F12)," ",(E12+F12))</f>
        <v>1778354</v>
      </c>
      <c r="H12" s="175">
        <f t="shared" ref="H12:H17" si="0">IF(ISERROR(G12/$G$17),"",(G12/$G$17))</f>
        <v>0.99334956933629748</v>
      </c>
      <c r="J12" s="233" t="s">
        <v>346</v>
      </c>
      <c r="K12" s="234">
        <f>G17</f>
        <v>1790260</v>
      </c>
    </row>
    <row r="13" spans="1:11" s="41" customFormat="1">
      <c r="A13" s="127" t="s">
        <v>64</v>
      </c>
      <c r="B13" s="113" t="s">
        <v>192</v>
      </c>
      <c r="C13" s="260">
        <f>'[11]Sch B'!E15</f>
        <v>0</v>
      </c>
      <c r="D13" s="260">
        <f>'[11]Sch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2330387.36</v>
      </c>
    </row>
    <row r="14" spans="1:11" s="41" customFormat="1">
      <c r="A14" s="127" t="s">
        <v>66</v>
      </c>
      <c r="B14" s="113" t="s">
        <v>193</v>
      </c>
      <c r="C14" s="260">
        <f>'[11]Sch B'!E20</f>
        <v>0</v>
      </c>
      <c r="D14" s="260">
        <f>'[11]Sch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10011</v>
      </c>
    </row>
    <row r="15" spans="1:11" s="41" customFormat="1">
      <c r="A15" s="127" t="s">
        <v>68</v>
      </c>
      <c r="B15" s="179" t="s">
        <v>194</v>
      </c>
      <c r="C15" s="260">
        <f>'[11]Sch B'!E25</f>
        <v>0</v>
      </c>
      <c r="D15" s="260">
        <f>'[11]Sch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35</v>
      </c>
    </row>
    <row r="16" spans="1:11" s="41" customFormat="1">
      <c r="A16" s="127" t="s">
        <v>145</v>
      </c>
      <c r="B16" s="115" t="s">
        <v>195</v>
      </c>
      <c r="C16" s="260">
        <f>'[11]Sch B'!E40</f>
        <v>9563</v>
      </c>
      <c r="D16" s="260">
        <f>'[11]Sch B'!G40</f>
        <v>2343</v>
      </c>
      <c r="E16" s="246">
        <f t="shared" si="1"/>
        <v>11906</v>
      </c>
      <c r="F16" s="177"/>
      <c r="G16" s="177">
        <f>IF(ISERROR(E16+F16),"",(E16+F16))</f>
        <v>11906</v>
      </c>
      <c r="H16" s="178">
        <f t="shared" si="0"/>
        <v>6.650430663702479E-3</v>
      </c>
      <c r="J16" s="235" t="s">
        <v>350</v>
      </c>
      <c r="K16" s="236">
        <f>G205</f>
        <v>12775</v>
      </c>
    </row>
    <row r="17" spans="1:11" s="41" customFormat="1">
      <c r="A17" s="40"/>
      <c r="B17" s="179" t="s">
        <v>91</v>
      </c>
      <c r="C17" s="260">
        <f>SUM(C12:C16)</f>
        <v>1787917</v>
      </c>
      <c r="D17" s="260">
        <f>SUM(D12:D16)</f>
        <v>2343</v>
      </c>
      <c r="E17" s="177">
        <f>SUM(E12:E16)</f>
        <v>1790260</v>
      </c>
      <c r="F17" s="177">
        <f>SUM(F12:F16)</f>
        <v>0</v>
      </c>
      <c r="G17" s="177">
        <f>IF(ISERROR(E17+F17),"",(E17+F17))</f>
        <v>1790260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67629.25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72380.62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'[11]Sch C'!D10</f>
        <v>64488</v>
      </c>
      <c r="D21" s="260">
        <f>'[11]Sch C'!F10</f>
        <v>0</v>
      </c>
      <c r="E21" s="246">
        <f t="shared" ref="E21:E56" si="2">SUM(C21:D21)</f>
        <v>64488</v>
      </c>
      <c r="F21" s="174"/>
      <c r="G21" s="174">
        <f t="shared" ref="G21:G57" si="3">IF(ISERROR(E21+F21),"",(E21+F21))</f>
        <v>64488</v>
      </c>
      <c r="H21" s="175">
        <f>IF(ISERROR(G21/$G$183),"",(G21/$G$183))</f>
        <v>2.7672652670069409E-2</v>
      </c>
      <c r="J21" s="248">
        <v>1472</v>
      </c>
      <c r="K21" s="248">
        <v>1636.93</v>
      </c>
    </row>
    <row r="22" spans="1:11" s="41" customFormat="1">
      <c r="A22" s="127" t="s">
        <v>199</v>
      </c>
      <c r="B22" s="113" t="s">
        <v>200</v>
      </c>
      <c r="C22" s="260">
        <f>'[11]Sch C'!D11</f>
        <v>0</v>
      </c>
      <c r="D22" s="260">
        <f>'[11]Sch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'[11]Sch C'!D12</f>
        <v>31029</v>
      </c>
      <c r="D23" s="260">
        <f>'[11]Sch C'!F12</f>
        <v>0</v>
      </c>
      <c r="E23" s="246">
        <f t="shared" si="2"/>
        <v>31029</v>
      </c>
      <c r="F23" s="177"/>
      <c r="G23" s="177">
        <f t="shared" si="3"/>
        <v>31029</v>
      </c>
      <c r="H23" s="175">
        <f t="shared" si="4"/>
        <v>1.3314953785193892E-2</v>
      </c>
      <c r="J23" s="183">
        <v>1567.25</v>
      </c>
      <c r="K23" s="183">
        <v>1687.25</v>
      </c>
    </row>
    <row r="24" spans="1:11" s="41" customFormat="1">
      <c r="A24" s="127" t="s">
        <v>202</v>
      </c>
      <c r="B24" s="113" t="s">
        <v>23</v>
      </c>
      <c r="C24" s="260">
        <f>'[11]Sch C'!D13</f>
        <v>148518</v>
      </c>
      <c r="D24" s="260">
        <f>'[11]Sch C'!F13</f>
        <v>-136462</v>
      </c>
      <c r="E24" s="246">
        <f t="shared" si="2"/>
        <v>12056</v>
      </c>
      <c r="F24" s="177"/>
      <c r="G24" s="177">
        <f t="shared" si="3"/>
        <v>12056</v>
      </c>
      <c r="H24" s="175">
        <f t="shared" si="4"/>
        <v>5.1733888566920481E-3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'[11]Sch C'!D14</f>
        <v>0</v>
      </c>
      <c r="D25" s="260">
        <f>'[11]Sch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'[11]Sch C'!D15</f>
        <v>128156</v>
      </c>
      <c r="D26" s="260">
        <f>'[11]Sch C'!F15</f>
        <v>-51262.28</v>
      </c>
      <c r="E26" s="246">
        <f t="shared" si="2"/>
        <v>76893.72</v>
      </c>
      <c r="F26" s="177"/>
      <c r="G26" s="177">
        <f t="shared" si="3"/>
        <v>76893.72</v>
      </c>
      <c r="H26" s="175">
        <f t="shared" si="4"/>
        <v>3.2996110998473667E-2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'[11]Sch C'!D16</f>
        <v>154679</v>
      </c>
      <c r="D27" s="260">
        <f>'[11]Sch C'!F16</f>
        <v>0</v>
      </c>
      <c r="E27" s="246">
        <f t="shared" si="2"/>
        <v>154679</v>
      </c>
      <c r="F27" s="177"/>
      <c r="G27" s="177">
        <f t="shared" si="3"/>
        <v>154679</v>
      </c>
      <c r="H27" s="175">
        <f t="shared" si="4"/>
        <v>6.6374802170228051E-2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'[11]Sch C'!D17</f>
        <v>105</v>
      </c>
      <c r="D28" s="260">
        <f>'[11]Sch C'!F17</f>
        <v>0</v>
      </c>
      <c r="E28" s="246">
        <f t="shared" si="2"/>
        <v>105</v>
      </c>
      <c r="F28" s="177"/>
      <c r="G28" s="177">
        <f t="shared" si="3"/>
        <v>105</v>
      </c>
      <c r="H28" s="175">
        <f t="shared" si="4"/>
        <v>4.5056887023280114E-5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'[11]Sch C'!D18</f>
        <v>10002</v>
      </c>
      <c r="D29" s="260">
        <f>'[11]Sch C'!F18</f>
        <v>0</v>
      </c>
      <c r="E29" s="246">
        <f t="shared" si="2"/>
        <v>10002</v>
      </c>
      <c r="F29" s="177"/>
      <c r="G29" s="177">
        <f t="shared" si="3"/>
        <v>10002</v>
      </c>
      <c r="H29" s="175">
        <f t="shared" si="4"/>
        <v>4.2919903238747403E-3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'[11]Sch C'!D19</f>
        <v>7801</v>
      </c>
      <c r="D30" s="260">
        <f>'[11]Sch C'!F19</f>
        <v>0</v>
      </c>
      <c r="E30" s="246">
        <f t="shared" si="2"/>
        <v>7801</v>
      </c>
      <c r="F30" s="177"/>
      <c r="G30" s="177">
        <f t="shared" si="3"/>
        <v>7801</v>
      </c>
      <c r="H30" s="175">
        <f t="shared" si="4"/>
        <v>3.3475121492248399E-3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'[11]Sch C'!D20</f>
        <v>11810</v>
      </c>
      <c r="D31" s="260">
        <f>'[11]Sch C'!F20</f>
        <v>-2343.36</v>
      </c>
      <c r="E31" s="246">
        <f t="shared" si="2"/>
        <v>9466.64</v>
      </c>
      <c r="F31" s="177"/>
      <c r="G31" s="177">
        <f t="shared" si="3"/>
        <v>9466.64</v>
      </c>
      <c r="H31" s="175">
        <f t="shared" si="4"/>
        <v>4.0622602759053756E-3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'[11]Sch C'!D21</f>
        <v>0</v>
      </c>
      <c r="D32" s="260">
        <f>'[11]Sch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'[11]Sch C'!D22</f>
        <v>0</v>
      </c>
      <c r="D33" s="260">
        <f>'[11]Sch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'[11]Sch C'!D23</f>
        <v>11153</v>
      </c>
      <c r="D34" s="260">
        <f>'[11]Sch C'!F23</f>
        <v>0</v>
      </c>
      <c r="E34" s="246">
        <f t="shared" si="2"/>
        <v>11153</v>
      </c>
      <c r="F34" s="177"/>
      <c r="G34" s="177">
        <f t="shared" si="3"/>
        <v>11153</v>
      </c>
      <c r="H34" s="175">
        <f t="shared" si="4"/>
        <v>4.7858996282918393E-3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'[11]Sch C'!D24</f>
        <v>0</v>
      </c>
      <c r="D35" s="260">
        <f>'[11]Sch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'[11]Sch C'!D25</f>
        <v>0</v>
      </c>
      <c r="D36" s="260">
        <f>'[11]Sch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'[11]Sch C'!D26</f>
        <v>84593</v>
      </c>
      <c r="D37" s="260">
        <f>'[11]Sch C'!F26</f>
        <v>0</v>
      </c>
      <c r="E37" s="246">
        <f t="shared" si="2"/>
        <v>84593</v>
      </c>
      <c r="F37" s="177"/>
      <c r="G37" s="177">
        <f t="shared" si="3"/>
        <v>84593</v>
      </c>
      <c r="H37" s="175">
        <f t="shared" si="4"/>
        <v>3.6299973752003188E-2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'[11]Sch C'!D27</f>
        <v>0</v>
      </c>
      <c r="D38" s="260">
        <f>'[11]Sch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'[11]Sch C'!D28</f>
        <v>0</v>
      </c>
      <c r="D39" s="260">
        <f>'[11]Sch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'[11]Sch C'!D29</f>
        <v>150</v>
      </c>
      <c r="D40" s="260">
        <f>'[11]Sch C'!F29</f>
        <v>-150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'[11]Sch C'!D30</f>
        <v>0</v>
      </c>
      <c r="D41" s="260">
        <f>'[11]Sch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'[11]Sch C'!D31</f>
        <v>34570</v>
      </c>
      <c r="D42" s="260">
        <f>'[11]Sch C'!F31</f>
        <v>0</v>
      </c>
      <c r="E42" s="246">
        <f t="shared" si="2"/>
        <v>34570</v>
      </c>
      <c r="F42" s="177"/>
      <c r="G42" s="177">
        <f t="shared" si="3"/>
        <v>34570</v>
      </c>
      <c r="H42" s="175">
        <f t="shared" si="4"/>
        <v>1.4834443660902795E-2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'[11]Sch C'!D32</f>
        <v>0</v>
      </c>
      <c r="D43" s="260">
        <f>'[11]Sch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'[11]Sch C'!D33</f>
        <v>0</v>
      </c>
      <c r="D44" s="260">
        <f>'[11]Sch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'[11]Sch C'!D34</f>
        <v>0</v>
      </c>
      <c r="D45" s="260">
        <f>'[11]Sch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'[11]Sch C'!D35</f>
        <v>0</v>
      </c>
      <c r="D46" s="260">
        <f>'[11]Sch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'[11]Sch C'!D36</f>
        <v>0</v>
      </c>
      <c r="D47" s="260">
        <f>'[11]Sch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'[11]Sch C'!D37</f>
        <v>0</v>
      </c>
      <c r="D48" s="260">
        <f>'[11]Sch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'[11]Sch C'!D38</f>
        <v>0</v>
      </c>
      <c r="D49" s="260">
        <f>'[11]Sch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'[11]Sch C'!D39</f>
        <v>277</v>
      </c>
      <c r="D50" s="260">
        <f>'[11]Sch C'!F39</f>
        <v>0</v>
      </c>
      <c r="E50" s="246">
        <f t="shared" si="2"/>
        <v>277</v>
      </c>
      <c r="F50" s="177"/>
      <c r="G50" s="177">
        <f t="shared" si="3"/>
        <v>277</v>
      </c>
      <c r="H50" s="175">
        <f t="shared" si="4"/>
        <v>1.188643590995104E-4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'[11]Sch C'!D40</f>
        <v>0</v>
      </c>
      <c r="D51" s="260">
        <f>'[11]Sch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'[11]Sch C'!D41</f>
        <v>10323</v>
      </c>
      <c r="D52" s="260">
        <f>'[11]Sch C'!F41</f>
        <v>0</v>
      </c>
      <c r="E52" s="246">
        <f t="shared" si="2"/>
        <v>10323</v>
      </c>
      <c r="F52" s="177"/>
      <c r="G52" s="177">
        <f t="shared" si="3"/>
        <v>10323</v>
      </c>
      <c r="H52" s="175">
        <f t="shared" si="4"/>
        <v>4.4297356642030534E-3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'[11]Sch C'!D42</f>
        <v>0</v>
      </c>
      <c r="D53" s="260">
        <f>'[11]Sch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'[11]Sch C'!D43</f>
        <v>4798</v>
      </c>
      <c r="D54" s="260">
        <f>'[11]Sch C'!F43</f>
        <v>0</v>
      </c>
      <c r="E54" s="246">
        <f t="shared" si="2"/>
        <v>4798</v>
      </c>
      <c r="F54" s="177">
        <v>-4798</v>
      </c>
      <c r="G54" s="177">
        <f t="shared" si="3"/>
        <v>0</v>
      </c>
      <c r="H54" s="175">
        <f t="shared" si="4"/>
        <v>0</v>
      </c>
      <c r="I54" s="41" t="s">
        <v>413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'[11]Sch C'!D44</f>
        <v>0</v>
      </c>
      <c r="D55" s="260">
        <f>'[11]Sch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'[11]Sch C'!D45</f>
        <v>0</v>
      </c>
      <c r="D56" s="260">
        <f>'[11]Sch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702452</v>
      </c>
      <c r="D57" s="260">
        <f>SUM(D21:D56)</f>
        <v>-190217.63999999998</v>
      </c>
      <c r="E57" s="177">
        <f>SUM(E21:E56)</f>
        <v>512234.36</v>
      </c>
      <c r="F57" s="177">
        <f>SUM(F21:F56)</f>
        <v>-4798</v>
      </c>
      <c r="G57" s="177">
        <f t="shared" si="3"/>
        <v>507436.36</v>
      </c>
      <c r="H57" s="175">
        <f t="shared" si="4"/>
        <v>0.21774764518118567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'[11]Sch C'!D57</f>
        <v>59690</v>
      </c>
      <c r="D60" s="260">
        <f>'[11]Sch C'!F57</f>
        <v>0</v>
      </c>
      <c r="E60" s="246">
        <f t="shared" ref="E60:E76" si="5">SUM(C60:D60)</f>
        <v>59690</v>
      </c>
      <c r="F60" s="173"/>
      <c r="G60" s="173">
        <f>IF(ISERROR(E60+F60),"",(E60+F60))</f>
        <v>59690</v>
      </c>
      <c r="H60" s="175">
        <f>IF(ISERROR(G60/$G$183),"",(G60/$G$183))</f>
        <v>2.5613767489710382E-2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'[11]Sch C'!D58</f>
        <v>3362</v>
      </c>
      <c r="D61" s="260">
        <f>'[11]Sch C'!F58</f>
        <v>0</v>
      </c>
      <c r="E61" s="246">
        <f t="shared" si="5"/>
        <v>3362</v>
      </c>
      <c r="F61" s="173"/>
      <c r="G61" s="173">
        <f t="shared" ref="G61:G76" si="6">IF(ISERROR(E61+F61),"",(E61+F61))</f>
        <v>3362</v>
      </c>
      <c r="H61" s="175">
        <f t="shared" ref="H61:H76" si="7">IF(ISERROR(G61/$G$183),"",(G61/$G$183))</f>
        <v>1.4426786111644547E-3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'[11]Sch C'!D59</f>
        <v>0</v>
      </c>
      <c r="D62" s="260">
        <f>'[11]Sch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'[11]Sch C'!D60</f>
        <v>6256</v>
      </c>
      <c r="D63" s="260">
        <f>'[11]Sch C'!F60</f>
        <v>0</v>
      </c>
      <c r="E63" s="246">
        <f t="shared" si="5"/>
        <v>6256</v>
      </c>
      <c r="F63" s="173"/>
      <c r="G63" s="173">
        <f t="shared" si="6"/>
        <v>6256</v>
      </c>
      <c r="H63" s="175">
        <f t="shared" si="7"/>
        <v>2.6845322401680039E-3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'[11]Sch C'!D61</f>
        <v>7819</v>
      </c>
      <c r="D64" s="260">
        <f>'[11]Sch C'!F61</f>
        <v>0</v>
      </c>
      <c r="E64" s="246">
        <f t="shared" si="5"/>
        <v>7819</v>
      </c>
      <c r="F64" s="173"/>
      <c r="G64" s="173">
        <f t="shared" si="6"/>
        <v>7819</v>
      </c>
      <c r="H64" s="175">
        <f t="shared" si="7"/>
        <v>3.3552361870002592E-3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'[11]Sch C'!D62</f>
        <v>0</v>
      </c>
      <c r="D65" s="260">
        <f>'[11]Sch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'[11]Sch C'!D63</f>
        <v>0</v>
      </c>
      <c r="D66" s="260">
        <f>'[11]Sch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'[11]Sch C'!D64</f>
        <v>2305</v>
      </c>
      <c r="D67" s="260">
        <f>'[11]Sch C'!F64</f>
        <v>0</v>
      </c>
      <c r="E67" s="246">
        <f t="shared" si="5"/>
        <v>2305</v>
      </c>
      <c r="F67" s="173"/>
      <c r="G67" s="173">
        <f t="shared" si="6"/>
        <v>2305</v>
      </c>
      <c r="H67" s="175">
        <f t="shared" si="7"/>
        <v>9.8910594846343485E-4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'[11]Sch C'!D65</f>
        <v>85</v>
      </c>
      <c r="D68" s="260">
        <f>'[11]Sch C'!F65</f>
        <v>0</v>
      </c>
      <c r="E68" s="246">
        <f t="shared" si="5"/>
        <v>85</v>
      </c>
      <c r="F68" s="173"/>
      <c r="G68" s="173">
        <f t="shared" si="6"/>
        <v>85</v>
      </c>
      <c r="H68" s="175">
        <f t="shared" si="7"/>
        <v>3.6474622828369618E-5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'[11]Sch C'!D66</f>
        <v>0</v>
      </c>
      <c r="D69" s="260">
        <f>'[11]Sch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'[11]Sch C'!D67</f>
        <v>9069</v>
      </c>
      <c r="D70" s="260">
        <f>'[11]Sch C'!F67</f>
        <v>0</v>
      </c>
      <c r="E70" s="246">
        <f t="shared" si="5"/>
        <v>9069</v>
      </c>
      <c r="F70" s="177"/>
      <c r="G70" s="173">
        <f t="shared" si="6"/>
        <v>9069</v>
      </c>
      <c r="H70" s="175">
        <f t="shared" si="7"/>
        <v>3.8916276991821652E-3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'[11]Sch C'!D68</f>
        <v>0</v>
      </c>
      <c r="D71" s="260">
        <f>'[11]Sch C'!F68</f>
        <v>0</v>
      </c>
      <c r="E71" s="246">
        <f t="shared" si="5"/>
        <v>0</v>
      </c>
      <c r="F71" s="177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'[11]Sch C'!D69</f>
        <v>1099</v>
      </c>
      <c r="D72" s="260">
        <f>'[11]Sch C'!F69</f>
        <v>0</v>
      </c>
      <c r="E72" s="246">
        <f t="shared" si="5"/>
        <v>1099</v>
      </c>
      <c r="F72" s="177"/>
      <c r="G72" s="173">
        <f t="shared" si="6"/>
        <v>1099</v>
      </c>
      <c r="H72" s="175">
        <f t="shared" si="7"/>
        <v>4.7159541751033186E-4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'[11]Sch C'!D70</f>
        <v>0</v>
      </c>
      <c r="D73" s="260">
        <f>'[11]Sch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'[11]Sch C'!D71</f>
        <v>0</v>
      </c>
      <c r="D74" s="260">
        <f>'[11]Sch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'[11]Sch C'!D72</f>
        <v>0</v>
      </c>
      <c r="D75" s="260">
        <f>'[11]Sch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'[11]Sch C'!D73</f>
        <v>0</v>
      </c>
      <c r="D76" s="260">
        <f>'[11]Sch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89685</v>
      </c>
      <c r="D77" s="260">
        <f>SUM(D60:D76)</f>
        <v>0</v>
      </c>
      <c r="E77" s="176">
        <f>SUM(E60:E76)</f>
        <v>89685</v>
      </c>
      <c r="F77" s="176">
        <f>SUM(F60:F76)</f>
        <v>0</v>
      </c>
      <c r="G77" s="177">
        <f>IF(ISERROR(E77+F77),"",(E77+F77))</f>
        <v>89685</v>
      </c>
      <c r="H77" s="175">
        <f>IF(ISERROR(G77/$G$183),"",(G77/$G$183))</f>
        <v>3.84850182160274E-2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'[11]Sch C'!D78</f>
        <v>30726</v>
      </c>
      <c r="D80" s="260">
        <f>'[11]Sch C'!F78</f>
        <v>0</v>
      </c>
      <c r="E80" s="246">
        <f t="shared" ref="E80:E91" si="8">SUM(C80:D80)</f>
        <v>30726</v>
      </c>
      <c r="F80" s="174"/>
      <c r="G80" s="174">
        <f>IF(ISERROR(E80+F80),"",(E80+F80))</f>
        <v>30726</v>
      </c>
      <c r="H80" s="175">
        <f t="shared" ref="H80:H92" si="9">IF(ISERROR(G80/$G$183),"",(G80/$G$183))</f>
        <v>1.3184932482640998E-2</v>
      </c>
      <c r="J80" s="248">
        <v>1466</v>
      </c>
      <c r="K80" s="248">
        <v>1610</v>
      </c>
    </row>
    <row r="81" spans="1:11" s="41" customFormat="1">
      <c r="A81" s="127" t="s">
        <v>202</v>
      </c>
      <c r="B81" s="113" t="s">
        <v>23</v>
      </c>
      <c r="C81" s="260">
        <f>'[11]Sch C'!D79</f>
        <v>0</v>
      </c>
      <c r="D81" s="260">
        <f>'[11]Sch C'!F79</f>
        <v>3878</v>
      </c>
      <c r="E81" s="246">
        <f t="shared" si="8"/>
        <v>3878</v>
      </c>
      <c r="F81" s="177"/>
      <c r="G81" s="177">
        <f>IF(ISERROR(E81+F81),"",(E81+F81))</f>
        <v>3878</v>
      </c>
      <c r="H81" s="175">
        <f t="shared" si="9"/>
        <v>1.6641010273931456E-3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'[11]Sch C'!D80</f>
        <v>261</v>
      </c>
      <c r="D82" s="260">
        <f>'[11]Sch C'!F80</f>
        <v>0</v>
      </c>
      <c r="E82" s="246">
        <f t="shared" si="8"/>
        <v>261</v>
      </c>
      <c r="F82" s="177"/>
      <c r="G82" s="177">
        <f>IF(ISERROR(E82+F82),"",(E82+F82))</f>
        <v>261</v>
      </c>
      <c r="H82" s="175">
        <f t="shared" si="9"/>
        <v>1.11998547743582E-4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'[11]Sch C'!D81</f>
        <v>4074</v>
      </c>
      <c r="D83" s="260">
        <f>'[11]Sch C'!F81</f>
        <v>0</v>
      </c>
      <c r="E83" s="246">
        <f t="shared" si="8"/>
        <v>4074</v>
      </c>
      <c r="F83" s="177"/>
      <c r="G83" s="177">
        <f>IF(ISERROR(E83+F83),"",(E83+F83))</f>
        <v>4074</v>
      </c>
      <c r="H83" s="175">
        <f t="shared" si="9"/>
        <v>1.7482072165032685E-3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'[11]Sch C'!D82</f>
        <v>47</v>
      </c>
      <c r="D84" s="260">
        <f>'[11]Sch C'!F82</f>
        <v>0</v>
      </c>
      <c r="E84" s="246">
        <f t="shared" si="8"/>
        <v>47</v>
      </c>
      <c r="F84" s="177"/>
      <c r="G84" s="177">
        <f t="shared" ref="G84:G91" si="10">IF(ISERROR(E84+F84),"",(E84+F84))</f>
        <v>47</v>
      </c>
      <c r="H84" s="175">
        <f t="shared" si="9"/>
        <v>2.0168320858039672E-5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'[11]Sch C'!D83</f>
        <v>4897</v>
      </c>
      <c r="D85" s="260">
        <f>'[11]Sch C'!F83</f>
        <v>0</v>
      </c>
      <c r="E85" s="246">
        <f t="shared" si="8"/>
        <v>4897</v>
      </c>
      <c r="F85" s="177"/>
      <c r="G85" s="177">
        <f t="shared" si="10"/>
        <v>4897</v>
      </c>
      <c r="H85" s="175">
        <f t="shared" si="9"/>
        <v>2.1013673881238354E-3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'[11]Sch C'!D84</f>
        <v>1847</v>
      </c>
      <c r="D86" s="260">
        <f>'[11]Sch C'!F84</f>
        <v>0</v>
      </c>
      <c r="E86" s="246">
        <f t="shared" si="8"/>
        <v>1847</v>
      </c>
      <c r="F86" s="177"/>
      <c r="G86" s="177">
        <f t="shared" si="10"/>
        <v>1847</v>
      </c>
      <c r="H86" s="175">
        <f t="shared" si="9"/>
        <v>7.9257209839998452E-4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'[11]Sch C'!D85</f>
        <v>24165</v>
      </c>
      <c r="D87" s="260">
        <f>'[11]Sch C'!F85</f>
        <v>0</v>
      </c>
      <c r="E87" s="246">
        <f t="shared" si="8"/>
        <v>24165</v>
      </c>
      <c r="F87" s="177"/>
      <c r="G87" s="177">
        <f t="shared" si="10"/>
        <v>24165</v>
      </c>
      <c r="H87" s="175">
        <f t="shared" si="9"/>
        <v>1.0369520713500609E-2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'[11]Sch C'!D86</f>
        <v>0</v>
      </c>
      <c r="D88" s="260">
        <f>'[11]Sch C'!F86</f>
        <v>0</v>
      </c>
      <c r="E88" s="246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'[11]Sch C'!D87</f>
        <v>25955</v>
      </c>
      <c r="D89" s="260">
        <f>'[11]Sch C'!F87</f>
        <v>0</v>
      </c>
      <c r="E89" s="246">
        <f t="shared" si="8"/>
        <v>25955</v>
      </c>
      <c r="F89" s="177"/>
      <c r="G89" s="177">
        <f t="shared" si="10"/>
        <v>25955</v>
      </c>
      <c r="H89" s="175">
        <f t="shared" si="9"/>
        <v>1.1137633358945099E-2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'[11]Sch C'!D88</f>
        <v>0</v>
      </c>
      <c r="D90" s="260">
        <f>'[11]Sch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'[11]Sch C'!D89</f>
        <v>24702</v>
      </c>
      <c r="D91" s="260">
        <f>'[11]Sch C'!F89</f>
        <v>0</v>
      </c>
      <c r="E91" s="246">
        <f t="shared" si="8"/>
        <v>24702</v>
      </c>
      <c r="F91" s="177"/>
      <c r="G91" s="177">
        <f t="shared" si="10"/>
        <v>24702</v>
      </c>
      <c r="H91" s="175">
        <f t="shared" si="9"/>
        <v>1.0599954507133956E-2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116674</v>
      </c>
      <c r="D92" s="260">
        <f>SUM(D80:D91)</f>
        <v>3878</v>
      </c>
      <c r="E92" s="177">
        <f>SUM(E80:E91)</f>
        <v>120552</v>
      </c>
      <c r="F92" s="177">
        <f>SUM(F80:F91)</f>
        <v>0</v>
      </c>
      <c r="G92" s="177">
        <f>IF(ISERROR(E92+F92),"",(E92+F92))</f>
        <v>120552</v>
      </c>
      <c r="H92" s="175">
        <f t="shared" si="9"/>
        <v>5.1730455661242521E-2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'[11]Sch C'!D93</f>
        <v>100290</v>
      </c>
      <c r="D95" s="260">
        <f>'[11]Sch C'!F93</f>
        <v>0</v>
      </c>
      <c r="E95" s="246">
        <f t="shared" ref="E95:E100" si="11">SUM(C95:D95)</f>
        <v>100290</v>
      </c>
      <c r="F95" s="174"/>
      <c r="G95" s="174">
        <f t="shared" ref="G95:G101" si="12">IF(ISERROR(E95+F95),"",(E95+F95))</f>
        <v>100290</v>
      </c>
      <c r="H95" s="175">
        <f t="shared" ref="H95:H101" si="13">IF(ISERROR(G95/$G$183),"",(G95/$G$183))</f>
        <v>4.3035763805378692E-2</v>
      </c>
      <c r="J95" s="248">
        <v>6767.25</v>
      </c>
      <c r="K95" s="248">
        <v>7328.48</v>
      </c>
    </row>
    <row r="96" spans="1:11" s="41" customFormat="1">
      <c r="A96" s="127" t="s">
        <v>202</v>
      </c>
      <c r="B96" s="113" t="s">
        <v>23</v>
      </c>
      <c r="C96" s="260">
        <f>'[11]Sch C'!D94</f>
        <v>0</v>
      </c>
      <c r="D96" s="260">
        <f>'[11]Sch C'!F94</f>
        <v>12658</v>
      </c>
      <c r="E96" s="246">
        <f t="shared" si="11"/>
        <v>12658</v>
      </c>
      <c r="F96" s="177"/>
      <c r="G96" s="177">
        <f t="shared" si="12"/>
        <v>12658</v>
      </c>
      <c r="H96" s="175">
        <f t="shared" si="13"/>
        <v>5.4317150089588546E-3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'[11]Sch C'!D95</f>
        <v>6578</v>
      </c>
      <c r="D97" s="260">
        <f>'[11]Sch C'!F95</f>
        <v>0</v>
      </c>
      <c r="E97" s="246">
        <f t="shared" si="11"/>
        <v>6578</v>
      </c>
      <c r="F97" s="177"/>
      <c r="G97" s="177">
        <f t="shared" si="12"/>
        <v>6578</v>
      </c>
      <c r="H97" s="175">
        <f t="shared" si="13"/>
        <v>2.822706693706063E-3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'[11]Sch C'!D96</f>
        <v>92039</v>
      </c>
      <c r="D98" s="260">
        <f>'[11]Sch C'!F96</f>
        <v>0</v>
      </c>
      <c r="E98" s="246">
        <f t="shared" si="11"/>
        <v>92039</v>
      </c>
      <c r="F98" s="177"/>
      <c r="G98" s="177">
        <f t="shared" si="12"/>
        <v>92039</v>
      </c>
      <c r="H98" s="175">
        <f t="shared" si="13"/>
        <v>3.9495150711768366E-2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'[11]Sch C'!D97</f>
        <v>11038</v>
      </c>
      <c r="D99" s="260">
        <f>'[11]Sch C'!F97</f>
        <v>0</v>
      </c>
      <c r="E99" s="246">
        <f t="shared" si="11"/>
        <v>11038</v>
      </c>
      <c r="F99" s="177"/>
      <c r="G99" s="177">
        <f t="shared" si="12"/>
        <v>11038</v>
      </c>
      <c r="H99" s="175">
        <f t="shared" si="13"/>
        <v>4.7365516091711036E-3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'[11]Sch C'!D98</f>
        <v>306</v>
      </c>
      <c r="D100" s="260">
        <f>'[11]Sch C'!F98</f>
        <v>0</v>
      </c>
      <c r="E100" s="246">
        <f t="shared" si="11"/>
        <v>306</v>
      </c>
      <c r="F100" s="177"/>
      <c r="G100" s="177">
        <f t="shared" si="12"/>
        <v>306</v>
      </c>
      <c r="H100" s="175">
        <f t="shared" si="13"/>
        <v>1.3130864218213062E-4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210251</v>
      </c>
      <c r="D101" s="260">
        <f>SUM(D95:D100)</f>
        <v>12658</v>
      </c>
      <c r="E101" s="177">
        <f>SUM(E95:E100)</f>
        <v>222909</v>
      </c>
      <c r="F101" s="177">
        <f>SUM(F95:F100)</f>
        <v>0</v>
      </c>
      <c r="G101" s="177">
        <f t="shared" si="12"/>
        <v>222909</v>
      </c>
      <c r="H101" s="175">
        <f t="shared" si="13"/>
        <v>9.5653196471165214E-2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'[11]Sch C'!D102</f>
        <v>45857</v>
      </c>
      <c r="D104" s="260">
        <f>'[11]Sch C'!F102</f>
        <v>0</v>
      </c>
      <c r="E104" s="246">
        <f t="shared" ref="E104:E109" si="14">SUM(C104:D104)</f>
        <v>45857</v>
      </c>
      <c r="F104" s="174"/>
      <c r="G104" s="174">
        <f t="shared" ref="G104:G110" si="15">IF(ISERROR(E104+F104),"",(E104+F104))</f>
        <v>45857</v>
      </c>
      <c r="H104" s="175">
        <f t="shared" ref="H104:H110" si="16">IF(ISERROR(G104/$G$183),"",(G104/$G$183))</f>
        <v>1.9677844459300535E-2</v>
      </c>
      <c r="J104" s="248">
        <v>2753.75</v>
      </c>
      <c r="K104" s="248">
        <v>3070.99</v>
      </c>
    </row>
    <row r="105" spans="1:11" s="41" customFormat="1">
      <c r="A105" s="127" t="s">
        <v>202</v>
      </c>
      <c r="B105" s="113" t="s">
        <v>23</v>
      </c>
      <c r="C105" s="260">
        <f>'[11]Sch C'!D103</f>
        <v>0</v>
      </c>
      <c r="D105" s="260">
        <f>'[11]Sch C'!F103</f>
        <v>5788</v>
      </c>
      <c r="E105" s="246">
        <f t="shared" si="14"/>
        <v>5788</v>
      </c>
      <c r="F105" s="177"/>
      <c r="G105" s="177">
        <f t="shared" si="15"/>
        <v>5788</v>
      </c>
      <c r="H105" s="175">
        <f t="shared" si="16"/>
        <v>2.4837072580070983E-3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'[11]Sch C'!D104</f>
        <v>0</v>
      </c>
      <c r="D106" s="260">
        <f>'[11]Sch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'[11]Sch C'!D105</f>
        <v>0</v>
      </c>
      <c r="D107" s="260">
        <f>'[11]Sch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'[11]Sch C'!D106</f>
        <v>5529</v>
      </c>
      <c r="D108" s="260">
        <f>'[11]Sch C'!F106</f>
        <v>0</v>
      </c>
      <c r="E108" s="246">
        <f t="shared" si="14"/>
        <v>5529</v>
      </c>
      <c r="F108" s="177"/>
      <c r="G108" s="177">
        <f t="shared" si="15"/>
        <v>5529</v>
      </c>
      <c r="H108" s="175">
        <f t="shared" si="16"/>
        <v>2.3725669366830072E-3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'[11]Sch C'!D107</f>
        <v>0</v>
      </c>
      <c r="D109" s="260">
        <f>'[11]Sch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51386</v>
      </c>
      <c r="D110" s="260">
        <f>SUM(D104:D109)</f>
        <v>5788</v>
      </c>
      <c r="E110" s="177">
        <f>SUM(E104:E109)</f>
        <v>57174</v>
      </c>
      <c r="F110" s="177">
        <f>SUM(F104:F109)</f>
        <v>0</v>
      </c>
      <c r="G110" s="177">
        <f t="shared" si="15"/>
        <v>57174</v>
      </c>
      <c r="H110" s="175">
        <f t="shared" si="16"/>
        <v>2.453411865399064E-2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'[11]Sch C'!D121</f>
        <v>0</v>
      </c>
      <c r="D113" s="260">
        <f>'[11]Sch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'[11]Sch C'!D122</f>
        <v>0</v>
      </c>
      <c r="D114" s="260">
        <f>'[11]Sch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'[11]Sch C'!D123</f>
        <v>15376</v>
      </c>
      <c r="D115" s="260">
        <f>'[11]Sch C'!F123</f>
        <v>0</v>
      </c>
      <c r="E115" s="246">
        <f t="shared" si="17"/>
        <v>15376</v>
      </c>
      <c r="F115" s="177"/>
      <c r="G115" s="177">
        <f t="shared" si="18"/>
        <v>15376</v>
      </c>
      <c r="H115" s="175">
        <f t="shared" si="19"/>
        <v>6.5980447130471907E-3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'[11]Sch C'!D124</f>
        <v>0</v>
      </c>
      <c r="D116" s="260">
        <f>'[11]Sch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'[11]Sch C'!D125</f>
        <v>0</v>
      </c>
      <c r="D117" s="260">
        <f>'[11]Sch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15376</v>
      </c>
      <c r="D118" s="260">
        <f>SUM(D113:D117)</f>
        <v>0</v>
      </c>
      <c r="E118" s="177">
        <f>SUM(E113:E117)</f>
        <v>15376</v>
      </c>
      <c r="F118" s="177">
        <f>SUM(F113:F117)</f>
        <v>0</v>
      </c>
      <c r="G118" s="177">
        <f t="shared" si="18"/>
        <v>15376</v>
      </c>
      <c r="H118" s="175">
        <f t="shared" si="19"/>
        <v>6.5980447130471907E-3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'[11]Sch C'!D129</f>
        <v>111933</v>
      </c>
      <c r="D121" s="260">
        <f>'[11]Sch C'!F129</f>
        <v>0</v>
      </c>
      <c r="E121" s="246">
        <f t="shared" ref="E121:E131" si="20">SUM(C121:D121)</f>
        <v>111933</v>
      </c>
      <c r="F121" s="174"/>
      <c r="G121" s="174">
        <f>IF(ISERROR(E121+F121),"",(E121+F121))</f>
        <v>111933</v>
      </c>
      <c r="H121" s="175">
        <f>IF(ISERROR(G121/$G$183),"",(G121/$G$183))</f>
        <v>4.8031928906445837E-2</v>
      </c>
      <c r="J121" s="248">
        <v>3224</v>
      </c>
      <c r="K121" s="248">
        <v>3428</v>
      </c>
    </row>
    <row r="122" spans="1:11" s="41" customFormat="1">
      <c r="A122" s="127" t="s">
        <v>228</v>
      </c>
      <c r="B122" s="113" t="s">
        <v>229</v>
      </c>
      <c r="C122" s="260">
        <f>'[11]Sch C'!D130</f>
        <v>0</v>
      </c>
      <c r="D122" s="260">
        <f>'[11]Sch C'!F130</f>
        <v>14128</v>
      </c>
      <c r="E122" s="246">
        <f t="shared" si="20"/>
        <v>14128</v>
      </c>
      <c r="F122" s="174"/>
      <c r="G122" s="174">
        <f t="shared" ref="G122:G131" si="21">IF(ISERROR(E122+F122),"",(E122+F122))</f>
        <v>14128</v>
      </c>
      <c r="H122" s="175">
        <f t="shared" ref="H122:H131" si="22">IF(ISERROR(G122/$G$183),"",(G122/$G$183))</f>
        <v>6.0625114272847757E-3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'[11]Sch C'!D131</f>
        <v>105691</v>
      </c>
      <c r="D123" s="260">
        <f>'[11]Sch C'!F131</f>
        <v>0</v>
      </c>
      <c r="E123" s="246">
        <f t="shared" si="20"/>
        <v>105691</v>
      </c>
      <c r="F123" s="174"/>
      <c r="G123" s="174">
        <f t="shared" si="21"/>
        <v>105691</v>
      </c>
      <c r="H123" s="175">
        <f t="shared" si="22"/>
        <v>4.5353404251214272E-2</v>
      </c>
      <c r="J123" s="248">
        <v>6700.5</v>
      </c>
      <c r="K123" s="248">
        <v>7279.2</v>
      </c>
    </row>
    <row r="124" spans="1:11" s="41" customFormat="1">
      <c r="A124" s="127" t="s">
        <v>231</v>
      </c>
      <c r="B124" s="113" t="s">
        <v>232</v>
      </c>
      <c r="C124" s="260">
        <f>'[11]Sch C'!D132</f>
        <v>0</v>
      </c>
      <c r="D124" s="260">
        <f>'[11]Sch C'!F132</f>
        <v>13340</v>
      </c>
      <c r="E124" s="246">
        <f t="shared" si="20"/>
        <v>13340</v>
      </c>
      <c r="F124" s="174"/>
      <c r="G124" s="174">
        <f t="shared" si="21"/>
        <v>13340</v>
      </c>
      <c r="H124" s="175">
        <f t="shared" si="22"/>
        <v>5.7243702180053025E-3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'[11]Sch C'!D133</f>
        <v>0</v>
      </c>
      <c r="D125" s="260">
        <f>'[11]Sch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'[11]Sch C'!D134</f>
        <v>25036</v>
      </c>
      <c r="D126" s="260">
        <f>'[11]Sch C'!F134</f>
        <v>0</v>
      </c>
      <c r="E126" s="246">
        <f t="shared" si="20"/>
        <v>25036</v>
      </c>
      <c r="F126" s="174"/>
      <c r="G126" s="174">
        <f t="shared" si="21"/>
        <v>25036</v>
      </c>
      <c r="H126" s="175">
        <f t="shared" si="22"/>
        <v>1.0743278319188962E-2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'[11]Sch C'!D135</f>
        <v>0</v>
      </c>
      <c r="D127" s="260">
        <f>'[11]Sch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'[11]Sch C'!D136</f>
        <v>0</v>
      </c>
      <c r="D128" s="260">
        <f>'[11]Sch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'[11]Sch C'!D137</f>
        <v>10539</v>
      </c>
      <c r="D129" s="260">
        <f>'[11]Sch C'!F137</f>
        <v>0</v>
      </c>
      <c r="E129" s="246">
        <f t="shared" si="20"/>
        <v>10539</v>
      </c>
      <c r="F129" s="177"/>
      <c r="G129" s="174">
        <f t="shared" si="21"/>
        <v>10539</v>
      </c>
      <c r="H129" s="175">
        <f t="shared" si="22"/>
        <v>4.5224241175080872E-3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'[11]Sch C'!D138</f>
        <v>0</v>
      </c>
      <c r="D130" s="260">
        <f>'[11]Sch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'[11]Sch C'!D139</f>
        <v>0</v>
      </c>
      <c r="D131" s="260">
        <f>'[11]Sch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'[11]Sch C'!D141</f>
        <v>0</v>
      </c>
      <c r="D133" s="260">
        <f>'[11]Sch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'[11]Sch C'!D142</f>
        <v>0</v>
      </c>
      <c r="D134" s="260">
        <f>'[11]Sch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'[11]Sch C'!D143</f>
        <v>0</v>
      </c>
      <c r="D135" s="260">
        <f>'[11]Sch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'[11]Sch C'!D144</f>
        <v>0</v>
      </c>
      <c r="D136" s="260">
        <f>'[11]Sch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'[11]Sch C'!D145</f>
        <v>0</v>
      </c>
      <c r="D137" s="260">
        <f>'[11]Sch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'[11]Sch C'!D146</f>
        <v>0</v>
      </c>
      <c r="D138" s="260">
        <f>'[11]Sch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253199</v>
      </c>
      <c r="D139" s="260">
        <f>SUM(D121:D138)</f>
        <v>27468</v>
      </c>
      <c r="E139" s="176">
        <f>SUM(E121:E138)</f>
        <v>280667</v>
      </c>
      <c r="F139" s="176">
        <f>SUM(F121:F138)</f>
        <v>0</v>
      </c>
      <c r="G139" s="177">
        <f t="shared" si="25"/>
        <v>280667</v>
      </c>
      <c r="H139" s="175">
        <f t="shared" si="24"/>
        <v>0.12043791723964724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'[11]Sch C'!D150</f>
        <v>941</v>
      </c>
      <c r="D142" s="260">
        <f>'[11]Sch C'!F150</f>
        <v>0</v>
      </c>
      <c r="E142" s="246">
        <f t="shared" ref="E142:E146" si="26">SUM(C142:D142)</f>
        <v>941</v>
      </c>
      <c r="F142" s="174"/>
      <c r="G142" s="174">
        <f t="shared" ref="G142:G147" si="27">IF(ISERROR(E142+F142),"",(E142+F142))</f>
        <v>941</v>
      </c>
      <c r="H142" s="175">
        <f t="shared" ref="H142:H147" si="28">IF(ISERROR(G142/$G$183),"",(G142/$G$183))</f>
        <v>4.0379553037053892E-4</v>
      </c>
      <c r="J142" s="248">
        <v>75.75</v>
      </c>
      <c r="K142" s="248">
        <v>75.75</v>
      </c>
    </row>
    <row r="143" spans="1:11" s="41" customFormat="1">
      <c r="A143" s="127" t="s">
        <v>202</v>
      </c>
      <c r="B143" s="113" t="s">
        <v>23</v>
      </c>
      <c r="C143" s="260">
        <f>'[11]Sch C'!D151</f>
        <v>0</v>
      </c>
      <c r="D143" s="260">
        <f>'[11]Sch C'!F151</f>
        <v>119</v>
      </c>
      <c r="E143" s="246">
        <f t="shared" si="26"/>
        <v>119</v>
      </c>
      <c r="F143" s="177"/>
      <c r="G143" s="177">
        <f t="shared" si="27"/>
        <v>119</v>
      </c>
      <c r="H143" s="175">
        <f t="shared" si="28"/>
        <v>5.1064471959717467E-5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'[11]Sch C'!D152</f>
        <v>0</v>
      </c>
      <c r="D144" s="260">
        <f>'[11]Sch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'[11]Sch C'!D153</f>
        <v>0</v>
      </c>
      <c r="D145" s="260">
        <f>'[11]Sch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'[11]Sch C'!D154</f>
        <v>4026</v>
      </c>
      <c r="D146" s="260">
        <f>'[11]Sch C'!F154</f>
        <v>0</v>
      </c>
      <c r="E146" s="246">
        <f t="shared" si="26"/>
        <v>4026</v>
      </c>
      <c r="F146" s="177"/>
      <c r="G146" s="177">
        <f t="shared" si="27"/>
        <v>4026</v>
      </c>
      <c r="H146" s="175">
        <f t="shared" si="28"/>
        <v>1.7276097824354833E-3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4967</v>
      </c>
      <c r="D147" s="260">
        <f>SUM(D142:D146)</f>
        <v>119</v>
      </c>
      <c r="E147" s="177">
        <f>SUM(E142:E146)</f>
        <v>5086</v>
      </c>
      <c r="F147" s="177">
        <f>SUM(F142:F146)</f>
        <v>0</v>
      </c>
      <c r="G147" s="177">
        <f t="shared" si="27"/>
        <v>5086</v>
      </c>
      <c r="H147" s="198">
        <f t="shared" si="28"/>
        <v>2.1824697847657396E-3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'[11]Sch C'!D158</f>
        <v>685747</v>
      </c>
      <c r="D150" s="260">
        <f>'[11]Sch C'!F158</f>
        <v>0</v>
      </c>
      <c r="E150" s="246">
        <f t="shared" ref="E150:E163" si="29">SUM(C150:D150)</f>
        <v>685747</v>
      </c>
      <c r="F150" s="177"/>
      <c r="G150" s="177">
        <f>IF(ISERROR(E150+F150),"",(E150+F150))</f>
        <v>685747</v>
      </c>
      <c r="H150" s="175">
        <f>IF(ISERROR(G150/$G$183),"",(G150/$G$183))</f>
        <v>0.29426309624336444</v>
      </c>
      <c r="J150" s="248">
        <v>43602.75</v>
      </c>
      <c r="K150" s="248">
        <v>46264.02</v>
      </c>
    </row>
    <row r="151" spans="1:11" s="41" customFormat="1">
      <c r="A151" s="127" t="s">
        <v>202</v>
      </c>
      <c r="B151" s="113" t="s">
        <v>76</v>
      </c>
      <c r="C151" s="260">
        <f>'[11]Sch C'!D159</f>
        <v>0</v>
      </c>
      <c r="D151" s="260">
        <f>'[11]Sch C'!F159</f>
        <v>86552</v>
      </c>
      <c r="E151" s="246">
        <f t="shared" si="29"/>
        <v>86552</v>
      </c>
      <c r="F151" s="177"/>
      <c r="G151" s="177">
        <f>IF(ISERROR(E151+F151),"",(E151+F151))</f>
        <v>86552</v>
      </c>
      <c r="H151" s="175">
        <f>IF(ISERROR(G151/$G$183),"",(G151/$G$183))</f>
        <v>3.7140606529894669E-2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'[11]Sch C'!D160</f>
        <v>0</v>
      </c>
      <c r="D152" s="260">
        <f>'[11]Sch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'[11]Sch C'!D161</f>
        <v>0</v>
      </c>
      <c r="D153" s="260">
        <f>'[11]Sch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'[11]Sch C'!D162</f>
        <v>2610</v>
      </c>
      <c r="D154" s="260">
        <f>'[11]Sch C'!F162</f>
        <v>0</v>
      </c>
      <c r="E154" s="246">
        <f t="shared" si="29"/>
        <v>2610</v>
      </c>
      <c r="F154" s="177"/>
      <c r="G154" s="177">
        <f t="shared" si="30"/>
        <v>2610</v>
      </c>
      <c r="H154" s="175">
        <f t="shared" si="31"/>
        <v>1.11998547743582E-3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'[11]Sch C'!D163</f>
        <v>2250</v>
      </c>
      <c r="D155" s="260">
        <f>'[11]Sch C'!F163</f>
        <v>0</v>
      </c>
      <c r="E155" s="246">
        <f t="shared" si="29"/>
        <v>2250</v>
      </c>
      <c r="F155" s="177"/>
      <c r="G155" s="177">
        <f t="shared" si="30"/>
        <v>2250</v>
      </c>
      <c r="H155" s="175">
        <f t="shared" si="31"/>
        <v>9.6550472192743109E-4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'[11]Sch C'!D164</f>
        <v>0</v>
      </c>
      <c r="D156" s="260">
        <f>'[11]Sch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'[11]Sch C'!D165</f>
        <v>2997</v>
      </c>
      <c r="D157" s="260">
        <f>'[11]Sch C'!F165</f>
        <v>0</v>
      </c>
      <c r="E157" s="246">
        <f t="shared" si="29"/>
        <v>2997</v>
      </c>
      <c r="F157" s="177"/>
      <c r="G157" s="177">
        <f t="shared" si="30"/>
        <v>2997</v>
      </c>
      <c r="H157" s="175">
        <f t="shared" si="31"/>
        <v>1.2860522896073381E-3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'[11]Sch C'!D166</f>
        <v>2712</v>
      </c>
      <c r="D158" s="260">
        <f>'[11]Sch C'!F166</f>
        <v>0</v>
      </c>
      <c r="E158" s="246">
        <f t="shared" si="29"/>
        <v>2712</v>
      </c>
      <c r="F158" s="177"/>
      <c r="G158" s="177">
        <f t="shared" si="30"/>
        <v>2712</v>
      </c>
      <c r="H158" s="175">
        <f t="shared" si="31"/>
        <v>1.1637550248298635E-3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'[11]Sch C'!D167</f>
        <v>229907</v>
      </c>
      <c r="D159" s="260">
        <f>'[11]Sch C'!F167</f>
        <v>0</v>
      </c>
      <c r="E159" s="246">
        <f t="shared" si="29"/>
        <v>229907</v>
      </c>
      <c r="F159" s="177"/>
      <c r="G159" s="177">
        <f t="shared" si="30"/>
        <v>229907</v>
      </c>
      <c r="H159" s="175">
        <f t="shared" si="31"/>
        <v>9.8656130712964391E-2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'[11]Sch C'!D168</f>
        <v>0</v>
      </c>
      <c r="D160" s="260">
        <f>'[11]Sch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'[11]Sch C'!D169</f>
        <v>2057</v>
      </c>
      <c r="D161" s="260">
        <f>'[11]Sch C'!F169</f>
        <v>0</v>
      </c>
      <c r="E161" s="246">
        <f t="shared" si="29"/>
        <v>2057</v>
      </c>
      <c r="F161" s="177"/>
      <c r="G161" s="177">
        <f t="shared" si="30"/>
        <v>2057</v>
      </c>
      <c r="H161" s="175">
        <f t="shared" si="31"/>
        <v>8.8268587244654472E-4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'[11]Sch C'!D170</f>
        <v>3588</v>
      </c>
      <c r="D162" s="260">
        <f>'[11]Sch C'!F170</f>
        <v>0</v>
      </c>
      <c r="E162" s="246">
        <f t="shared" si="29"/>
        <v>3588</v>
      </c>
      <c r="F162" s="177"/>
      <c r="G162" s="177">
        <f t="shared" si="30"/>
        <v>3588</v>
      </c>
      <c r="H162" s="175">
        <f t="shared" si="31"/>
        <v>1.5396581965669435E-3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'[11]Sch C'!D171</f>
        <v>0</v>
      </c>
      <c r="D163" s="260">
        <f>'[11]Sch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931868</v>
      </c>
      <c r="D164" s="260">
        <f>SUM(D150:D163)</f>
        <v>86552</v>
      </c>
      <c r="E164" s="177">
        <f>SUM(E150:E163)</f>
        <v>1018420</v>
      </c>
      <c r="F164" s="177">
        <f>SUM(F150:F163)</f>
        <v>0</v>
      </c>
      <c r="G164" s="177">
        <f>IF(ISERROR(E164+F164),"",(E164+F164))</f>
        <v>1018420</v>
      </c>
      <c r="H164" s="175">
        <f>IF(ISERROR(G164/$G$183),"",(G164/$G$183))</f>
        <v>0.43701747506903749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'[11]Sch C'!D186</f>
        <v>0</v>
      </c>
      <c r="D167" s="260">
        <f>'[11]Sch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'[11]Sch C'!D187</f>
        <v>0</v>
      </c>
      <c r="D168" s="260">
        <f>'[11]Sch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'[11]Sch C'!D188</f>
        <v>0</v>
      </c>
      <c r="D169" s="260">
        <f>'[11]Sch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'[11]Sch C'!D189</f>
        <v>2625</v>
      </c>
      <c r="D170" s="260">
        <f>'[11]Sch C'!F189</f>
        <v>0</v>
      </c>
      <c r="E170" s="246">
        <f t="shared" si="32"/>
        <v>2625</v>
      </c>
      <c r="F170" s="177"/>
      <c r="G170" s="177">
        <f>IF(ISERROR(E170+F170),"",(E170+F170))</f>
        <v>2625</v>
      </c>
      <c r="H170" s="175">
        <f>IF(ISERROR(G170/$G$183),"",(G170/$G$183))</f>
        <v>1.1264221755820029E-3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'[11]Sch C'!D190</f>
        <v>0</v>
      </c>
      <c r="D171" s="260">
        <f>'[11]Sch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'[11]Sch C'!D191</f>
        <v>7338</v>
      </c>
      <c r="D172" s="260">
        <f>'[11]Sch C'!F191</f>
        <v>0</v>
      </c>
      <c r="E172" s="246">
        <f t="shared" si="32"/>
        <v>7338</v>
      </c>
      <c r="F172" s="177"/>
      <c r="G172" s="177">
        <f t="shared" ref="G172:G181" si="33">IF(ISERROR(E172+F172),"",(E172+F172))</f>
        <v>7338</v>
      </c>
      <c r="H172" s="175">
        <f t="shared" ref="H172:H180" si="34">IF(ISERROR(G172/$G$183),"",(G172/$G$183))</f>
        <v>3.1488327331126616E-3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'[11]Sch C'!D192</f>
        <v>3119</v>
      </c>
      <c r="D173" s="260">
        <f>'[11]Sch C'!F192</f>
        <v>0</v>
      </c>
      <c r="E173" s="246">
        <f t="shared" si="32"/>
        <v>3119</v>
      </c>
      <c r="F173" s="177"/>
      <c r="G173" s="177">
        <f t="shared" si="33"/>
        <v>3119</v>
      </c>
      <c r="H173" s="175">
        <f t="shared" si="34"/>
        <v>1.3384041011962921E-3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'[11]Sch C'!D193</f>
        <v>0</v>
      </c>
      <c r="D174" s="260">
        <f>'[11]Sch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'[11]Sch C'!D194</f>
        <v>0</v>
      </c>
      <c r="D175" s="260">
        <f>'[11]Sch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'[11]Sch C'!D195</f>
        <v>0</v>
      </c>
      <c r="D176" s="260">
        <f>'[11]Sch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'[11]Sch C'!D196</f>
        <v>0</v>
      </c>
      <c r="D177" s="260">
        <f>'[11]Sch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'[11]Sch C'!D197</f>
        <v>0</v>
      </c>
      <c r="D178" s="260">
        <f>'[11]Sch C'!F197</f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'[11]Sch C'!D198</f>
        <v>0</v>
      </c>
      <c r="D179" s="260">
        <f>'[11]Sch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'[11]Sch C'!D199</f>
        <v>0</v>
      </c>
      <c r="D180" s="260">
        <f>'[11]Sch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13082</v>
      </c>
      <c r="D181" s="260">
        <f>SUM(D167:D180)</f>
        <v>0</v>
      </c>
      <c r="E181" s="212">
        <f>SUM(E167:E180)</f>
        <v>13082</v>
      </c>
      <c r="F181" s="281">
        <f>SUM(F167:F180)</f>
        <v>0</v>
      </c>
      <c r="G181" s="177">
        <f t="shared" si="33"/>
        <v>13082</v>
      </c>
      <c r="H181" s="175">
        <f>IF(ISERROR(G181/$G$183),"",(G181/$G$183))</f>
        <v>5.613659009890957E-3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2388940</v>
      </c>
      <c r="D183" s="260">
        <f>SUM(D21:D181)/2</f>
        <v>-53754.639999999985</v>
      </c>
      <c r="E183" s="245">
        <f>SUM(E21:E181)/2</f>
        <v>2335185.36</v>
      </c>
      <c r="F183" s="173">
        <f>SUM(F21:F181)/2</f>
        <v>-4798</v>
      </c>
      <c r="G183" s="173">
        <f>SUM(G21:G181)/2</f>
        <v>2330387.36</v>
      </c>
      <c r="H183" s="175">
        <f>IF(ISERROR(G183/$G$183),"",(G183/$G$183))</f>
        <v>1</v>
      </c>
      <c r="J183" s="248">
        <f>SUM(J21:J181)</f>
        <v>67629.25</v>
      </c>
      <c r="K183" s="248">
        <f>SUM(K21:K181)</f>
        <v>72380.62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'[11]Sch C'!D204</f>
        <v>2388940</v>
      </c>
      <c r="D186" s="27"/>
      <c r="E186" s="27"/>
      <c r="F186" s="271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1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271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-601023</v>
      </c>
      <c r="D190" s="260">
        <f>D17-D183</f>
        <v>56097.639999999985</v>
      </c>
      <c r="E190" s="246">
        <f>E17-E183</f>
        <v>-544925.35999999987</v>
      </c>
      <c r="F190" s="174">
        <f>F17-F183</f>
        <v>4798</v>
      </c>
      <c r="G190" s="174">
        <f>G17-G183</f>
        <v>-540127.35999999987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'[11]Sch D'!C9</f>
        <v>10011</v>
      </c>
      <c r="D194" s="278"/>
      <c r="E194" s="251">
        <f>C194+D194</f>
        <v>10011</v>
      </c>
      <c r="F194" s="218"/>
      <c r="G194" s="219">
        <f>E194+F194</f>
        <v>10011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'[11]Sch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'[11]Sch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'[11]Sch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10011</v>
      </c>
      <c r="D198" s="278"/>
      <c r="E198" s="252">
        <f>SUM(E194:E197)</f>
        <v>10011</v>
      </c>
      <c r="F198" s="223">
        <f>SUM(F194:F197)</f>
        <v>0</v>
      </c>
      <c r="G198" s="223">
        <f>SUM(G194:G197)</f>
        <v>10011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'[11]Sch D'!G22</f>
        <v>35</v>
      </c>
      <c r="D201" s="277"/>
      <c r="E201" s="251">
        <f>C201+D201</f>
        <v>35</v>
      </c>
      <c r="F201" s="218"/>
      <c r="G201" s="225">
        <f>E201+F201</f>
        <v>35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'[11]Sch D'!G24</f>
        <v>35</v>
      </c>
      <c r="D202" s="277"/>
      <c r="E202" s="251">
        <f>C202+D202</f>
        <v>35</v>
      </c>
      <c r="F202" s="291"/>
      <c r="G202" s="225">
        <f>E202+F202</f>
        <v>35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257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'[11]Sch D'!G28</f>
        <v>12775</v>
      </c>
      <c r="D205" s="269"/>
      <c r="E205" s="247">
        <f>E201*E203</f>
        <v>12775</v>
      </c>
      <c r="F205" s="247">
        <f>G201*F203</f>
        <v>0</v>
      </c>
      <c r="G205" s="218">
        <f>G201*G203</f>
        <v>12775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'[11]Sch D'!G30</f>
        <v>0.7836399217221135</v>
      </c>
      <c r="D206" s="35"/>
      <c r="E206" s="253">
        <f>IFERROR(E198/E205,"0")</f>
        <v>0.7836399217221135</v>
      </c>
      <c r="F206" s="288" t="str">
        <f>IFERROR(F198/F205,"")</f>
        <v/>
      </c>
      <c r="G206" s="227">
        <f>G198/G205</f>
        <v>0.7836399217221135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'[11]Sch D'!G32</f>
        <v>0.7836399217221135</v>
      </c>
      <c r="D207" s="35"/>
      <c r="E207" s="253">
        <f>IFERROR((E194+E195)/E205,"0")</f>
        <v>0.7836399217221135</v>
      </c>
      <c r="F207" s="288" t="str">
        <f>IFERROR(((F194+F195)/F205),"")</f>
        <v/>
      </c>
      <c r="G207" s="227">
        <f>(G194+G195)/G205</f>
        <v>0.7836399217221135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'[11]Sch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13" priority="2" stopIfTrue="1" operator="equal">
      <formula>0</formula>
    </cfRule>
  </conditionalFormatting>
  <conditionalFormatting sqref="C2">
    <cfRule type="cellIs" dxfId="1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K213"/>
  <sheetViews>
    <sheetView showGridLines="0" zoomScaleNormal="100" workbookViewId="0">
      <pane xSplit="2" ySplit="11" topLeftCell="C5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380</v>
      </c>
      <c r="D2" s="250"/>
      <c r="E2" s="24"/>
    </row>
    <row r="3" spans="1:11">
      <c r="A3" s="23"/>
      <c r="B3" s="50" t="s">
        <v>185</v>
      </c>
      <c r="C3" s="259">
        <v>42552</v>
      </c>
      <c r="D3" s="302" t="s">
        <v>403</v>
      </c>
      <c r="E3" s="157"/>
      <c r="F3" s="271" t="s">
        <v>393</v>
      </c>
    </row>
    <row r="4" spans="1:11">
      <c r="A4" s="23"/>
      <c r="B4" s="158" t="s">
        <v>186</v>
      </c>
      <c r="C4" s="159">
        <v>42825</v>
      </c>
      <c r="D4" s="302" t="s">
        <v>404</v>
      </c>
      <c r="E4" s="160"/>
      <c r="F4" s="271" t="s">
        <v>400</v>
      </c>
      <c r="G4" s="161"/>
    </row>
    <row r="5" spans="1:11">
      <c r="A5" s="23"/>
      <c r="B5" s="158"/>
      <c r="C5" s="162"/>
      <c r="D5" s="24"/>
      <c r="E5" s="157"/>
      <c r="F5" s="271" t="s">
        <v>401</v>
      </c>
      <c r="G5" s="161"/>
    </row>
    <row r="6" spans="1:11">
      <c r="A6" s="23"/>
      <c r="B6" s="158"/>
      <c r="C6" s="299" t="s">
        <v>399</v>
      </c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306" t="s">
        <v>415</v>
      </c>
      <c r="J10" s="301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307" t="s">
        <v>416</v>
      </c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'[12]Sch B'!E10</f>
        <v>413762</v>
      </c>
      <c r="D12" s="260">
        <f>'[12]Sch B'!G10</f>
        <v>0</v>
      </c>
      <c r="E12" s="246">
        <f>SUM(C12:D12)</f>
        <v>413762</v>
      </c>
      <c r="F12" s="245">
        <v>92095.83</v>
      </c>
      <c r="G12" s="174">
        <f>IF(ISERROR(E12+F12)," ",(E12+F12))</f>
        <v>505857.83</v>
      </c>
      <c r="H12" s="175">
        <f t="shared" ref="H12:H17" si="0">IF(ISERROR(G12/$G$17),"",(G12/$G$17))</f>
        <v>0.99650730433374191</v>
      </c>
      <c r="J12" s="233" t="s">
        <v>346</v>
      </c>
      <c r="K12" s="234">
        <f>G17</f>
        <v>507630.83</v>
      </c>
    </row>
    <row r="13" spans="1:11" s="41" customFormat="1">
      <c r="A13" s="127" t="s">
        <v>64</v>
      </c>
      <c r="B13" s="113" t="s">
        <v>192</v>
      </c>
      <c r="C13" s="260">
        <f>'[12]Sch B'!E15</f>
        <v>0</v>
      </c>
      <c r="D13" s="260">
        <f>'[12]Sch B'!G15</f>
        <v>0</v>
      </c>
      <c r="E13" s="246">
        <f t="shared" ref="E13:E16" si="1">SUM(C13:D13)</f>
        <v>0</v>
      </c>
      <c r="F13" s="177">
        <v>0</v>
      </c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501205.15</v>
      </c>
    </row>
    <row r="14" spans="1:11" s="41" customFormat="1">
      <c r="A14" s="127" t="s">
        <v>66</v>
      </c>
      <c r="B14" s="113" t="s">
        <v>193</v>
      </c>
      <c r="C14" s="260">
        <f>'[12]Sch B'!E20</f>
        <v>0</v>
      </c>
      <c r="D14" s="260">
        <f>'[12]Sch B'!G20</f>
        <v>0</v>
      </c>
      <c r="E14" s="246">
        <f t="shared" si="1"/>
        <v>0</v>
      </c>
      <c r="F14" s="177">
        <v>0</v>
      </c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2915</v>
      </c>
    </row>
    <row r="15" spans="1:11" s="41" customFormat="1">
      <c r="A15" s="127" t="s">
        <v>68</v>
      </c>
      <c r="B15" s="179" t="s">
        <v>194</v>
      </c>
      <c r="C15" s="260">
        <f>'[12]Sch B'!E25</f>
        <v>0</v>
      </c>
      <c r="D15" s="260">
        <f>'[12]Sch B'!G25</f>
        <v>0</v>
      </c>
      <c r="E15" s="246">
        <f t="shared" si="1"/>
        <v>0</v>
      </c>
      <c r="F15" s="177">
        <v>1773</v>
      </c>
      <c r="G15" s="177">
        <f>IF(ISERROR(E15+F15),"",(E15+F15))</f>
        <v>1773</v>
      </c>
      <c r="H15" s="178">
        <f t="shared" si="0"/>
        <v>3.4926956662580952E-3</v>
      </c>
      <c r="J15" s="235" t="s">
        <v>349</v>
      </c>
      <c r="K15" s="236">
        <f>G201</f>
        <v>16</v>
      </c>
    </row>
    <row r="16" spans="1:11" s="41" customFormat="1">
      <c r="A16" s="127" t="s">
        <v>145</v>
      </c>
      <c r="B16" s="115" t="s">
        <v>195</v>
      </c>
      <c r="C16" s="260">
        <f>'[12]Sch B'!E40</f>
        <v>0</v>
      </c>
      <c r="D16" s="260">
        <f>'[12]Sch B'!G40</f>
        <v>0</v>
      </c>
      <c r="E16" s="246">
        <f t="shared" si="1"/>
        <v>0</v>
      </c>
      <c r="F16" s="177">
        <v>0</v>
      </c>
      <c r="G16" s="177">
        <f>IF(ISERROR(E16+F16),"",(E16+F16))</f>
        <v>0</v>
      </c>
      <c r="H16" s="178">
        <f t="shared" si="0"/>
        <v>0</v>
      </c>
      <c r="J16" s="235" t="s">
        <v>350</v>
      </c>
      <c r="K16" s="236">
        <f>G205</f>
        <v>5840</v>
      </c>
    </row>
    <row r="17" spans="1:11" s="41" customFormat="1">
      <c r="A17" s="40"/>
      <c r="B17" s="179" t="s">
        <v>91</v>
      </c>
      <c r="C17" s="260">
        <f>SUM(C12:C16)</f>
        <v>413762</v>
      </c>
      <c r="D17" s="260">
        <f>SUM(D12:D16)</f>
        <v>0</v>
      </c>
      <c r="E17" s="177">
        <f>SUM(E12:E16)</f>
        <v>413762</v>
      </c>
      <c r="F17" s="177">
        <f>SUM(F12:F16)</f>
        <v>93868.83</v>
      </c>
      <c r="G17" s="177">
        <f>IF(ISERROR(E17+F17),"",(E17+F17))</f>
        <v>507630.83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680</v>
      </c>
    </row>
    <row r="19" spans="1:11">
      <c r="A19" s="30" t="s">
        <v>336</v>
      </c>
      <c r="B19" s="181" t="s">
        <v>157</v>
      </c>
      <c r="C19" s="162"/>
      <c r="D19" s="24"/>
      <c r="E19"/>
      <c r="F19"/>
      <c r="G19" s="24"/>
      <c r="J19" s="237" t="s">
        <v>309</v>
      </c>
      <c r="K19" s="238">
        <f>K183</f>
        <v>129</v>
      </c>
    </row>
    <row r="20" spans="1:11">
      <c r="A20" s="182" t="s">
        <v>197</v>
      </c>
      <c r="B20" s="158" t="s">
        <v>19</v>
      </c>
      <c r="E20"/>
      <c r="F20"/>
      <c r="K20" s="300" t="s">
        <v>402</v>
      </c>
    </row>
    <row r="21" spans="1:11" s="41" customFormat="1">
      <c r="A21" s="127" t="s">
        <v>198</v>
      </c>
      <c r="B21" s="113" t="s">
        <v>20</v>
      </c>
      <c r="C21" s="260">
        <f>'[12]Sch C'!D10</f>
        <v>8273</v>
      </c>
      <c r="D21" s="260">
        <f>'[12]Sch C'!F10</f>
        <v>0</v>
      </c>
      <c r="E21" s="246">
        <f t="shared" ref="E21:E56" si="2">SUM(C21:D21)</f>
        <v>8273</v>
      </c>
      <c r="F21" s="245">
        <v>0</v>
      </c>
      <c r="G21" s="174">
        <f t="shared" ref="G21:G57" si="3">IF(ISERROR(E21+F21),"",(E21+F21))</f>
        <v>8273</v>
      </c>
      <c r="H21" s="175">
        <f>IF(ISERROR(G21/$G$183),"",(G21/$G$183))</f>
        <v>1.6506215069817219E-2</v>
      </c>
      <c r="J21" s="248">
        <v>680</v>
      </c>
      <c r="K21" s="248">
        <v>129</v>
      </c>
    </row>
    <row r="22" spans="1:11" s="41" customFormat="1">
      <c r="A22" s="127" t="s">
        <v>199</v>
      </c>
      <c r="B22" s="113" t="s">
        <v>200</v>
      </c>
      <c r="C22" s="260">
        <f>'[12]Sch C'!D11</f>
        <v>2874.4</v>
      </c>
      <c r="D22" s="260">
        <f>'[12]Sch C'!F11</f>
        <v>0</v>
      </c>
      <c r="E22" s="246">
        <f t="shared" si="2"/>
        <v>2874.4</v>
      </c>
      <c r="F22" s="177">
        <v>0</v>
      </c>
      <c r="G22" s="177">
        <f t="shared" si="3"/>
        <v>2874.4</v>
      </c>
      <c r="H22" s="175">
        <f t="shared" ref="H22:H57" si="4">IF(ISERROR(G22/$G$183),"",(G22/$G$183))</f>
        <v>5.7349769849731188E-3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'[12]Sch C'!D12</f>
        <v>22655</v>
      </c>
      <c r="D23" s="260">
        <f>'[12]Sch C'!F12</f>
        <v>0</v>
      </c>
      <c r="E23" s="246">
        <f t="shared" si="2"/>
        <v>22655</v>
      </c>
      <c r="F23" s="177">
        <v>52736</v>
      </c>
      <c r="G23" s="177">
        <f t="shared" si="3"/>
        <v>75391</v>
      </c>
      <c r="H23" s="175">
        <f t="shared" si="4"/>
        <v>0.15041944401409282</v>
      </c>
      <c r="J23" s="183">
        <v>0</v>
      </c>
      <c r="K23" s="183">
        <v>0</v>
      </c>
    </row>
    <row r="24" spans="1:11" s="41" customFormat="1">
      <c r="A24" s="127" t="s">
        <v>202</v>
      </c>
      <c r="B24" s="113" t="s">
        <v>23</v>
      </c>
      <c r="C24" s="260">
        <f>'[12]Sch C'!D13</f>
        <v>16557</v>
      </c>
      <c r="D24" s="260">
        <f>'[12]Sch C'!F13</f>
        <v>0</v>
      </c>
      <c r="E24" s="246">
        <f t="shared" si="2"/>
        <v>16557</v>
      </c>
      <c r="F24" s="177">
        <v>5669</v>
      </c>
      <c r="G24" s="177">
        <f t="shared" si="3"/>
        <v>22226</v>
      </c>
      <c r="H24" s="175">
        <f t="shared" si="4"/>
        <v>4.4345114969389282E-2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'[12]Sch C'!D14</f>
        <v>0</v>
      </c>
      <c r="D25" s="260">
        <f>'[12]Sch C'!F14</f>
        <v>0</v>
      </c>
      <c r="E25" s="246">
        <f t="shared" si="2"/>
        <v>0</v>
      </c>
      <c r="F25" s="177">
        <v>0</v>
      </c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'[12]Sch C'!D15</f>
        <v>0</v>
      </c>
      <c r="D26" s="260">
        <f>'[12]Sch C'!F15</f>
        <v>0</v>
      </c>
      <c r="E26" s="246">
        <f t="shared" si="2"/>
        <v>0</v>
      </c>
      <c r="F26" s="177">
        <v>0</v>
      </c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'[12]Sch C'!D16</f>
        <v>0</v>
      </c>
      <c r="D27" s="260">
        <f>'[12]Sch C'!F16</f>
        <v>0</v>
      </c>
      <c r="E27" s="246">
        <f t="shared" si="2"/>
        <v>0</v>
      </c>
      <c r="F27" s="177">
        <v>0</v>
      </c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'[12]Sch C'!D17</f>
        <v>0</v>
      </c>
      <c r="D28" s="260">
        <f>'[12]Sch C'!F17</f>
        <v>0</v>
      </c>
      <c r="E28" s="246">
        <f t="shared" si="2"/>
        <v>0</v>
      </c>
      <c r="F28" s="177">
        <v>0</v>
      </c>
      <c r="G28" s="177">
        <f t="shared" si="3"/>
        <v>0</v>
      </c>
      <c r="H28" s="175">
        <f t="shared" si="4"/>
        <v>0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'[12]Sch C'!D18</f>
        <v>1913</v>
      </c>
      <c r="D29" s="260">
        <f>'[12]Sch C'!F18</f>
        <v>0</v>
      </c>
      <c r="E29" s="246">
        <f t="shared" si="2"/>
        <v>1913</v>
      </c>
      <c r="F29" s="177">
        <v>840</v>
      </c>
      <c r="G29" s="177">
        <f t="shared" si="3"/>
        <v>2753</v>
      </c>
      <c r="H29" s="175">
        <f t="shared" si="4"/>
        <v>5.4927607986470211E-3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'[12]Sch C'!D19</f>
        <v>963</v>
      </c>
      <c r="D30" s="260">
        <f>'[12]Sch C'!F19</f>
        <v>0</v>
      </c>
      <c r="E30" s="246">
        <f t="shared" si="2"/>
        <v>963</v>
      </c>
      <c r="F30" s="177">
        <v>787</v>
      </c>
      <c r="G30" s="177">
        <f t="shared" si="3"/>
        <v>1750</v>
      </c>
      <c r="H30" s="175">
        <f t="shared" si="4"/>
        <v>3.4915842345195373E-3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'[12]Sch C'!D20</f>
        <v>1857</v>
      </c>
      <c r="D31" s="260">
        <f>'[12]Sch C'!F20</f>
        <v>0</v>
      </c>
      <c r="E31" s="246">
        <f t="shared" si="2"/>
        <v>1857</v>
      </c>
      <c r="F31" s="177">
        <v>1414</v>
      </c>
      <c r="G31" s="177">
        <f t="shared" si="3"/>
        <v>3271</v>
      </c>
      <c r="H31" s="175">
        <f t="shared" si="4"/>
        <v>6.5262697320648041E-3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'[12]Sch C'!D21</f>
        <v>4119</v>
      </c>
      <c r="D32" s="260">
        <f>'[12]Sch C'!F21</f>
        <v>0</v>
      </c>
      <c r="E32" s="246">
        <f t="shared" si="2"/>
        <v>4119</v>
      </c>
      <c r="F32" s="177">
        <v>1478</v>
      </c>
      <c r="G32" s="177">
        <f t="shared" si="3"/>
        <v>5597</v>
      </c>
      <c r="H32" s="175">
        <f t="shared" si="4"/>
        <v>1.1167083977489058E-2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'[12]Sch C'!D22</f>
        <v>0</v>
      </c>
      <c r="D33" s="260">
        <f>'[12]Sch C'!F22</f>
        <v>0</v>
      </c>
      <c r="E33" s="246">
        <f t="shared" si="2"/>
        <v>0</v>
      </c>
      <c r="F33" s="177">
        <v>0</v>
      </c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'[12]Sch C'!D23</f>
        <v>2730</v>
      </c>
      <c r="D34" s="260">
        <f>'[12]Sch C'!F23</f>
        <v>0</v>
      </c>
      <c r="E34" s="246">
        <f t="shared" si="2"/>
        <v>2730</v>
      </c>
      <c r="F34" s="177">
        <v>599</v>
      </c>
      <c r="G34" s="177">
        <f t="shared" si="3"/>
        <v>3329</v>
      </c>
      <c r="H34" s="175">
        <f t="shared" si="4"/>
        <v>6.6419908095517368E-3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'[12]Sch C'!D24</f>
        <v>0</v>
      </c>
      <c r="D35" s="260">
        <f>'[12]Sch C'!F24</f>
        <v>0</v>
      </c>
      <c r="E35" s="246">
        <f t="shared" si="2"/>
        <v>0</v>
      </c>
      <c r="F35" s="177">
        <v>0</v>
      </c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'[12]Sch C'!D25</f>
        <v>4324</v>
      </c>
      <c r="D36" s="260">
        <f>'[12]Sch C'!F25</f>
        <v>0</v>
      </c>
      <c r="E36" s="246">
        <f t="shared" si="2"/>
        <v>4324</v>
      </c>
      <c r="F36" s="177">
        <v>0</v>
      </c>
      <c r="G36" s="177">
        <f t="shared" si="3"/>
        <v>4324</v>
      </c>
      <c r="H36" s="175">
        <f t="shared" si="4"/>
        <v>8.627205845749988E-3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'[12]Sch C'!D26</f>
        <v>20414</v>
      </c>
      <c r="D37" s="260">
        <f>'[12]Sch C'!F26</f>
        <v>0</v>
      </c>
      <c r="E37" s="246">
        <f t="shared" si="2"/>
        <v>20414</v>
      </c>
      <c r="F37" s="177">
        <v>0</v>
      </c>
      <c r="G37" s="177">
        <f t="shared" si="3"/>
        <v>20414</v>
      </c>
      <c r="H37" s="175">
        <f t="shared" si="4"/>
        <v>4.0729828893418189E-2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'[12]Sch C'!D27</f>
        <v>258</v>
      </c>
      <c r="D38" s="260">
        <f>'[12]Sch C'!F27</f>
        <v>0</v>
      </c>
      <c r="E38" s="246">
        <f t="shared" si="2"/>
        <v>258</v>
      </c>
      <c r="F38" s="177">
        <v>0</v>
      </c>
      <c r="G38" s="177">
        <f t="shared" si="3"/>
        <v>258</v>
      </c>
      <c r="H38" s="175">
        <f t="shared" si="4"/>
        <v>5.1475927571773754E-4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'[12]Sch C'!D28</f>
        <v>0</v>
      </c>
      <c r="D39" s="260">
        <f>'[12]Sch C'!F28</f>
        <v>0</v>
      </c>
      <c r="E39" s="246">
        <f t="shared" si="2"/>
        <v>0</v>
      </c>
      <c r="F39" s="177">
        <v>0</v>
      </c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'[12]Sch C'!D29</f>
        <v>5924</v>
      </c>
      <c r="D40" s="260">
        <f>'[12]Sch C'!F29</f>
        <v>-5924</v>
      </c>
      <c r="E40" s="246">
        <f t="shared" si="2"/>
        <v>0</v>
      </c>
      <c r="F40" s="177">
        <v>0</v>
      </c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'[12]Sch C'!D30</f>
        <v>0</v>
      </c>
      <c r="D41" s="260">
        <f>'[12]Sch C'!F30</f>
        <v>0</v>
      </c>
      <c r="E41" s="246">
        <f t="shared" si="2"/>
        <v>0</v>
      </c>
      <c r="F41" s="177">
        <v>0</v>
      </c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'[12]Sch C'!D31</f>
        <v>5570</v>
      </c>
      <c r="D42" s="260">
        <f>'[12]Sch C'!F31</f>
        <v>0</v>
      </c>
      <c r="E42" s="246">
        <f t="shared" si="2"/>
        <v>5570</v>
      </c>
      <c r="F42" s="177">
        <v>3774</v>
      </c>
      <c r="G42" s="177">
        <f t="shared" si="3"/>
        <v>9344</v>
      </c>
      <c r="H42" s="175">
        <f t="shared" si="4"/>
        <v>1.8643064621343176E-2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'[12]Sch C'!D32</f>
        <v>3750</v>
      </c>
      <c r="D43" s="260">
        <f>'[12]Sch C'!F32</f>
        <v>0</v>
      </c>
      <c r="E43" s="246">
        <f t="shared" si="2"/>
        <v>3750</v>
      </c>
      <c r="F43" s="177">
        <v>320</v>
      </c>
      <c r="G43" s="177">
        <f t="shared" si="3"/>
        <v>4070</v>
      </c>
      <c r="H43" s="175">
        <f t="shared" si="4"/>
        <v>8.1204273339968661E-3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'[12]Sch C'!D33</f>
        <v>0</v>
      </c>
      <c r="D44" s="260">
        <f>'[12]Sch C'!F33</f>
        <v>0</v>
      </c>
      <c r="E44" s="246">
        <f t="shared" si="2"/>
        <v>0</v>
      </c>
      <c r="F44" s="177">
        <v>0</v>
      </c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'[12]Sch C'!D34</f>
        <v>0</v>
      </c>
      <c r="D45" s="260">
        <f>'[12]Sch C'!F34</f>
        <v>0</v>
      </c>
      <c r="E45" s="246">
        <f t="shared" si="2"/>
        <v>0</v>
      </c>
      <c r="F45" s="177">
        <v>0</v>
      </c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'[12]Sch C'!D35</f>
        <v>0</v>
      </c>
      <c r="D46" s="260">
        <f>'[12]Sch C'!F35</f>
        <v>0</v>
      </c>
      <c r="E46" s="246">
        <f t="shared" si="2"/>
        <v>0</v>
      </c>
      <c r="F46" s="177">
        <v>0</v>
      </c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'[12]Sch C'!D36</f>
        <v>0</v>
      </c>
      <c r="D47" s="260">
        <f>'[12]Sch C'!F36</f>
        <v>0</v>
      </c>
      <c r="E47" s="246">
        <f t="shared" si="2"/>
        <v>0</v>
      </c>
      <c r="F47" s="177">
        <v>0</v>
      </c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'[12]Sch C'!D37</f>
        <v>0</v>
      </c>
      <c r="D48" s="260">
        <f>'[12]Sch C'!F37</f>
        <v>0</v>
      </c>
      <c r="E48" s="246">
        <f t="shared" si="2"/>
        <v>0</v>
      </c>
      <c r="F48" s="177">
        <v>0</v>
      </c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'[12]Sch C'!D38</f>
        <v>0</v>
      </c>
      <c r="D49" s="260">
        <f>'[12]Sch C'!F38</f>
        <v>0</v>
      </c>
      <c r="E49" s="246">
        <f t="shared" si="2"/>
        <v>0</v>
      </c>
      <c r="F49" s="177">
        <v>0</v>
      </c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'[12]Sch C'!D39</f>
        <v>200</v>
      </c>
      <c r="D50" s="260">
        <f>'[12]Sch C'!F39</f>
        <v>0</v>
      </c>
      <c r="E50" s="246">
        <f t="shared" si="2"/>
        <v>200</v>
      </c>
      <c r="F50" s="177">
        <v>574</v>
      </c>
      <c r="G50" s="177">
        <f t="shared" si="3"/>
        <v>774</v>
      </c>
      <c r="H50" s="175">
        <f t="shared" si="4"/>
        <v>1.5442778271532126E-3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'[12]Sch C'!D40</f>
        <v>0</v>
      </c>
      <c r="D51" s="260">
        <f>'[12]Sch C'!F40</f>
        <v>0</v>
      </c>
      <c r="E51" s="246">
        <f t="shared" si="2"/>
        <v>0</v>
      </c>
      <c r="F51" s="177">
        <v>0</v>
      </c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'[12]Sch C'!D41</f>
        <v>0</v>
      </c>
      <c r="D52" s="260">
        <f>'[12]Sch C'!F41</f>
        <v>0</v>
      </c>
      <c r="E52" s="246">
        <f t="shared" si="2"/>
        <v>0</v>
      </c>
      <c r="F52" s="177">
        <v>40</v>
      </c>
      <c r="G52" s="177">
        <f t="shared" si="3"/>
        <v>40</v>
      </c>
      <c r="H52" s="175">
        <f t="shared" si="4"/>
        <v>7.9807639646160857E-5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'[12]Sch C'!D42</f>
        <v>50</v>
      </c>
      <c r="D53" s="260">
        <f>'[12]Sch C'!F42</f>
        <v>0</v>
      </c>
      <c r="E53" s="246">
        <f t="shared" si="2"/>
        <v>50</v>
      </c>
      <c r="F53" s="177">
        <v>0</v>
      </c>
      <c r="G53" s="177">
        <f t="shared" si="3"/>
        <v>50</v>
      </c>
      <c r="H53" s="175">
        <f t="shared" si="4"/>
        <v>9.9759549557701068E-5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'[12]Sch C'!D43</f>
        <v>51</v>
      </c>
      <c r="D54" s="260">
        <f>'[12]Sch C'!F43</f>
        <v>0</v>
      </c>
      <c r="E54" s="246">
        <f t="shared" si="2"/>
        <v>51</v>
      </c>
      <c r="F54" s="177">
        <v>-51</v>
      </c>
      <c r="G54" s="177">
        <f t="shared" si="3"/>
        <v>0</v>
      </c>
      <c r="H54" s="175">
        <f t="shared" si="4"/>
        <v>0</v>
      </c>
      <c r="I54" s="41" t="s">
        <v>412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'[12]Sch C'!D44</f>
        <v>0</v>
      </c>
      <c r="D55" s="260">
        <f>'[12]Sch C'!F44</f>
        <v>0</v>
      </c>
      <c r="E55" s="246">
        <f t="shared" si="2"/>
        <v>0</v>
      </c>
      <c r="F55" s="177">
        <v>0</v>
      </c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'[12]Sch C'!D45</f>
        <v>0</v>
      </c>
      <c r="D56" s="260">
        <f>'[12]Sch C'!F45</f>
        <v>0</v>
      </c>
      <c r="E56" s="246">
        <f t="shared" si="2"/>
        <v>0</v>
      </c>
      <c r="F56" s="177">
        <v>1549</v>
      </c>
      <c r="G56" s="177">
        <f t="shared" si="3"/>
        <v>1549</v>
      </c>
      <c r="H56" s="175">
        <f t="shared" si="4"/>
        <v>3.090550845297579E-3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102482.4</v>
      </c>
      <c r="D57" s="260">
        <f>SUM(D21:D56)</f>
        <v>-5924</v>
      </c>
      <c r="E57" s="177">
        <f>SUM(E21:E56)</f>
        <v>96558.399999999994</v>
      </c>
      <c r="F57" s="177">
        <f>SUM(F21:F56)</f>
        <v>69729</v>
      </c>
      <c r="G57" s="177">
        <f t="shared" si="3"/>
        <v>166287.4</v>
      </c>
      <c r="H57" s="175">
        <f t="shared" si="4"/>
        <v>0.33177512242242518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'[12]Sch C'!D57</f>
        <v>58500</v>
      </c>
      <c r="D60" s="260">
        <f>'[12]Sch C'!F57</f>
        <v>0</v>
      </c>
      <c r="E60" s="246">
        <f t="shared" ref="E60:E76" si="5">SUM(C60:D60)</f>
        <v>58500</v>
      </c>
      <c r="F60" s="245">
        <v>0</v>
      </c>
      <c r="G60" s="173">
        <f>IF(ISERROR(E60+F60),"",(E60+F60))</f>
        <v>58500</v>
      </c>
      <c r="H60" s="175">
        <f>IF(ISERROR(G60/$G$183),"",(G60/$G$183))</f>
        <v>0.11671867298251025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'[12]Sch C'!D58</f>
        <v>0</v>
      </c>
      <c r="D61" s="260">
        <f>'[12]Sch C'!F58</f>
        <v>0</v>
      </c>
      <c r="E61" s="246">
        <f t="shared" si="5"/>
        <v>0</v>
      </c>
      <c r="F61" s="308">
        <f>5267-2550</f>
        <v>2717</v>
      </c>
      <c r="G61" s="173">
        <f t="shared" ref="G61:G76" si="6">IF(ISERROR(E61+F61),"",(E61+F61))</f>
        <v>2717</v>
      </c>
      <c r="H61" s="175">
        <f t="shared" ref="H61:H76" si="7">IF(ISERROR(G61/$G$183),"",(G61/$G$183))</f>
        <v>5.4209339229654759E-3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'[12]Sch C'!D59</f>
        <v>0</v>
      </c>
      <c r="D62" s="260">
        <f>'[12]Sch C'!F59</f>
        <v>0</v>
      </c>
      <c r="E62" s="246">
        <f t="shared" si="5"/>
        <v>0</v>
      </c>
      <c r="F62" s="177">
        <v>3428</v>
      </c>
      <c r="G62" s="173">
        <f t="shared" si="6"/>
        <v>3428</v>
      </c>
      <c r="H62" s="175">
        <f t="shared" si="7"/>
        <v>6.8395147176759851E-3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'[12]Sch C'!D60</f>
        <v>0</v>
      </c>
      <c r="D63" s="260">
        <f>'[12]Sch C'!F60</f>
        <v>0</v>
      </c>
      <c r="E63" s="246">
        <f t="shared" si="5"/>
        <v>0</v>
      </c>
      <c r="F63" s="177">
        <v>0</v>
      </c>
      <c r="G63" s="173">
        <f t="shared" si="6"/>
        <v>0</v>
      </c>
      <c r="H63" s="175">
        <f t="shared" si="7"/>
        <v>0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'[12]Sch C'!D61</f>
        <v>0</v>
      </c>
      <c r="D64" s="260">
        <f>'[12]Sch C'!F61</f>
        <v>0</v>
      </c>
      <c r="E64" s="246">
        <f t="shared" si="5"/>
        <v>0</v>
      </c>
      <c r="F64" s="177">
        <v>0</v>
      </c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'[12]Sch C'!D62</f>
        <v>0</v>
      </c>
      <c r="D65" s="260">
        <f>'[12]Sch C'!F62</f>
        <v>0</v>
      </c>
      <c r="E65" s="246">
        <f t="shared" si="5"/>
        <v>0</v>
      </c>
      <c r="F65" s="177">
        <v>0</v>
      </c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'[12]Sch C'!D63</f>
        <v>0</v>
      </c>
      <c r="D66" s="260">
        <f>'[12]Sch C'!F63</f>
        <v>0</v>
      </c>
      <c r="E66" s="246">
        <f t="shared" si="5"/>
        <v>0</v>
      </c>
      <c r="F66" s="177">
        <v>0</v>
      </c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'[12]Sch C'!D64</f>
        <v>700</v>
      </c>
      <c r="D67" s="260">
        <f>'[12]Sch C'!F64</f>
        <v>0</v>
      </c>
      <c r="E67" s="246">
        <f t="shared" si="5"/>
        <v>700</v>
      </c>
      <c r="F67" s="308">
        <f>1350-912</f>
        <v>438</v>
      </c>
      <c r="G67" s="173">
        <f t="shared" si="6"/>
        <v>1138</v>
      </c>
      <c r="H67" s="175">
        <f t="shared" si="7"/>
        <v>2.2705273479332764E-3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'[12]Sch C'!D65</f>
        <v>0</v>
      </c>
      <c r="D68" s="260">
        <f>'[12]Sch C'!F65</f>
        <v>0</v>
      </c>
      <c r="E68" s="246">
        <f t="shared" si="5"/>
        <v>0</v>
      </c>
      <c r="F68" s="177">
        <v>0</v>
      </c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'[12]Sch C'!D66</f>
        <v>268</v>
      </c>
      <c r="D69" s="260">
        <f>'[12]Sch C'!F66</f>
        <v>0</v>
      </c>
      <c r="E69" s="246">
        <f t="shared" si="5"/>
        <v>268</v>
      </c>
      <c r="F69" s="177">
        <v>0</v>
      </c>
      <c r="G69" s="173">
        <f t="shared" si="6"/>
        <v>268</v>
      </c>
      <c r="H69" s="175">
        <f t="shared" si="7"/>
        <v>5.3471118562927768E-4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'[12]Sch C'!D67</f>
        <v>5533</v>
      </c>
      <c r="D70" s="260">
        <f>'[12]Sch C'!F67</f>
        <v>0</v>
      </c>
      <c r="E70" s="246">
        <f t="shared" si="5"/>
        <v>5533</v>
      </c>
      <c r="F70" s="308">
        <f>1850-1387</f>
        <v>463</v>
      </c>
      <c r="G70" s="173">
        <f t="shared" si="6"/>
        <v>5996</v>
      </c>
      <c r="H70" s="175">
        <f t="shared" si="7"/>
        <v>1.1963165182959512E-2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'[12]Sch C'!D68</f>
        <v>0</v>
      </c>
      <c r="D71" s="260">
        <f>'[12]Sch C'!F68</f>
        <v>0</v>
      </c>
      <c r="E71" s="246">
        <f t="shared" si="5"/>
        <v>0</v>
      </c>
      <c r="F71" s="177">
        <v>0</v>
      </c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'[12]Sch C'!D69</f>
        <v>700</v>
      </c>
      <c r="D72" s="260">
        <f>'[12]Sch C'!F69</f>
        <v>0</v>
      </c>
      <c r="E72" s="246">
        <f t="shared" si="5"/>
        <v>700</v>
      </c>
      <c r="F72" s="308">
        <v>2264</v>
      </c>
      <c r="G72" s="173">
        <f t="shared" si="6"/>
        <v>2964</v>
      </c>
      <c r="H72" s="175">
        <f t="shared" si="7"/>
        <v>5.913746097780519E-3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'[12]Sch C'!D70</f>
        <v>0</v>
      </c>
      <c r="D73" s="260">
        <f>'[12]Sch C'!F70</f>
        <v>0</v>
      </c>
      <c r="E73" s="246">
        <f t="shared" si="5"/>
        <v>0</v>
      </c>
      <c r="F73" s="177">
        <v>0</v>
      </c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'[12]Sch C'!D71</f>
        <v>0</v>
      </c>
      <c r="D74" s="260">
        <f>'[12]Sch C'!F71</f>
        <v>0</v>
      </c>
      <c r="E74" s="246">
        <f t="shared" si="5"/>
        <v>0</v>
      </c>
      <c r="F74" s="177">
        <v>0</v>
      </c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'[12]Sch C'!D72</f>
        <v>0</v>
      </c>
      <c r="D75" s="260">
        <f>'[12]Sch C'!F72</f>
        <v>0</v>
      </c>
      <c r="E75" s="246">
        <f t="shared" si="5"/>
        <v>0</v>
      </c>
      <c r="F75" s="177">
        <v>0</v>
      </c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'[12]Sch C'!D73</f>
        <v>0</v>
      </c>
      <c r="D76" s="260">
        <f>'[12]Sch C'!F73</f>
        <v>0</v>
      </c>
      <c r="E76" s="246">
        <f t="shared" si="5"/>
        <v>0</v>
      </c>
      <c r="F76" s="177">
        <v>0</v>
      </c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65701</v>
      </c>
      <c r="D77" s="260">
        <f>SUM(D60:D76)</f>
        <v>0</v>
      </c>
      <c r="E77" s="176">
        <f>SUM(E60:E76)</f>
        <v>65701</v>
      </c>
      <c r="F77" s="176">
        <f>SUM(F60:F76)</f>
        <v>9310</v>
      </c>
      <c r="G77" s="177">
        <f>IF(ISERROR(E77+F77),"",(E77+F77))</f>
        <v>75011</v>
      </c>
      <c r="H77" s="175">
        <f>IF(ISERROR(G77/$G$183),"",(G77/$G$183))</f>
        <v>0.14966127143745431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'[12]Sch C'!D78</f>
        <v>0</v>
      </c>
      <c r="D80" s="260">
        <f>'[12]Sch C'!F78</f>
        <v>0</v>
      </c>
      <c r="E80" s="246">
        <f t="shared" ref="E80:E91" si="8">SUM(C80:D80)</f>
        <v>0</v>
      </c>
      <c r="F80" s="245">
        <v>0</v>
      </c>
      <c r="G80" s="174">
        <f>IF(ISERROR(E80+F80),"",(E80+F80))</f>
        <v>0</v>
      </c>
      <c r="H80" s="175">
        <f t="shared" ref="H80:H92" si="9">IF(ISERROR(G80/$G$183),"",(G80/$G$183))</f>
        <v>0</v>
      </c>
      <c r="J80" s="248">
        <v>0</v>
      </c>
      <c r="K80" s="248">
        <v>0</v>
      </c>
    </row>
    <row r="81" spans="1:11" s="41" customFormat="1">
      <c r="A81" s="127" t="s">
        <v>202</v>
      </c>
      <c r="B81" s="113" t="s">
        <v>23</v>
      </c>
      <c r="C81" s="260">
        <f>'[12]Sch C'!D79</f>
        <v>0</v>
      </c>
      <c r="D81" s="260">
        <f>'[12]Sch C'!F79</f>
        <v>0</v>
      </c>
      <c r="E81" s="246">
        <f t="shared" si="8"/>
        <v>0</v>
      </c>
      <c r="F81" s="177">
        <v>0</v>
      </c>
      <c r="G81" s="177">
        <f>IF(ISERROR(E81+F81),"",(E81+F81))</f>
        <v>0</v>
      </c>
      <c r="H81" s="175">
        <f t="shared" si="9"/>
        <v>0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'[12]Sch C'!D80</f>
        <v>1782</v>
      </c>
      <c r="D82" s="260">
        <f>'[12]Sch C'!F80</f>
        <v>0</v>
      </c>
      <c r="E82" s="246">
        <f t="shared" si="8"/>
        <v>1782</v>
      </c>
      <c r="F82" s="177">
        <v>0</v>
      </c>
      <c r="G82" s="177">
        <f>IF(ISERROR(E82+F82),"",(E82+F82))</f>
        <v>1782</v>
      </c>
      <c r="H82" s="175">
        <f t="shared" si="9"/>
        <v>3.5554303462364662E-3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'[12]Sch C'!D81</f>
        <v>0</v>
      </c>
      <c r="D83" s="260">
        <f>'[12]Sch C'!F81</f>
        <v>0</v>
      </c>
      <c r="E83" s="246">
        <f t="shared" si="8"/>
        <v>0</v>
      </c>
      <c r="F83" s="177">
        <v>0</v>
      </c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'[12]Sch C'!D82</f>
        <v>0</v>
      </c>
      <c r="D84" s="260">
        <f>'[12]Sch C'!F82</f>
        <v>0</v>
      </c>
      <c r="E84" s="246">
        <f t="shared" si="8"/>
        <v>0</v>
      </c>
      <c r="F84" s="177">
        <v>0</v>
      </c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'[12]Sch C'!D83</f>
        <v>0</v>
      </c>
      <c r="D85" s="260">
        <f>'[12]Sch C'!F83</f>
        <v>0</v>
      </c>
      <c r="E85" s="246">
        <f t="shared" si="8"/>
        <v>0</v>
      </c>
      <c r="F85" s="177">
        <v>0</v>
      </c>
      <c r="G85" s="177">
        <f t="shared" si="10"/>
        <v>0</v>
      </c>
      <c r="H85" s="175">
        <f t="shared" si="9"/>
        <v>0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'[12]Sch C'!D84</f>
        <v>2500</v>
      </c>
      <c r="D86" s="260">
        <f>'[12]Sch C'!F84</f>
        <v>0</v>
      </c>
      <c r="E86" s="246">
        <f t="shared" si="8"/>
        <v>2500</v>
      </c>
      <c r="F86" s="177">
        <v>1855</v>
      </c>
      <c r="G86" s="177">
        <f t="shared" si="10"/>
        <v>4355</v>
      </c>
      <c r="H86" s="175">
        <f t="shared" si="9"/>
        <v>8.6890567664757636E-3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'[12]Sch C'!D85</f>
        <v>0</v>
      </c>
      <c r="D87" s="260">
        <f>'[12]Sch C'!F85</f>
        <v>0</v>
      </c>
      <c r="E87" s="246">
        <f t="shared" si="8"/>
        <v>0</v>
      </c>
      <c r="F87" s="177">
        <v>0</v>
      </c>
      <c r="G87" s="177">
        <f t="shared" si="10"/>
        <v>0</v>
      </c>
      <c r="H87" s="175">
        <f t="shared" si="9"/>
        <v>0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'[12]Sch C'!D86</f>
        <v>3680</v>
      </c>
      <c r="D88" s="260">
        <f>'[12]Sch C'!F86</f>
        <v>0</v>
      </c>
      <c r="E88" s="246">
        <f t="shared" si="8"/>
        <v>3680</v>
      </c>
      <c r="F88" s="177">
        <v>0</v>
      </c>
      <c r="G88" s="177">
        <f t="shared" si="10"/>
        <v>3680</v>
      </c>
      <c r="H88" s="175">
        <f t="shared" si="9"/>
        <v>7.3423028474467987E-3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'[12]Sch C'!D87</f>
        <v>6032</v>
      </c>
      <c r="D89" s="260">
        <f>'[12]Sch C'!F87</f>
        <v>0</v>
      </c>
      <c r="E89" s="246">
        <f t="shared" si="8"/>
        <v>6032</v>
      </c>
      <c r="F89" s="177">
        <v>1564</v>
      </c>
      <c r="G89" s="177">
        <f t="shared" si="10"/>
        <v>7596</v>
      </c>
      <c r="H89" s="175">
        <f t="shared" si="9"/>
        <v>1.5155470768805947E-2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'[12]Sch C'!D88</f>
        <v>0</v>
      </c>
      <c r="D90" s="260">
        <f>'[12]Sch C'!F88</f>
        <v>0</v>
      </c>
      <c r="E90" s="246">
        <f t="shared" si="8"/>
        <v>0</v>
      </c>
      <c r="F90" s="177">
        <v>0</v>
      </c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'[12]Sch C'!D89</f>
        <v>0</v>
      </c>
      <c r="D91" s="260">
        <f>'[12]Sch C'!F89</f>
        <v>0</v>
      </c>
      <c r="E91" s="246">
        <f t="shared" si="8"/>
        <v>0</v>
      </c>
      <c r="F91" s="177">
        <v>0</v>
      </c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13994</v>
      </c>
      <c r="D92" s="260">
        <f>SUM(D80:D91)</f>
        <v>0</v>
      </c>
      <c r="E92" s="177">
        <f>SUM(E80:E91)</f>
        <v>13994</v>
      </c>
      <c r="F92" s="177">
        <f>SUM(F80:F91)</f>
        <v>3419</v>
      </c>
      <c r="G92" s="177">
        <f>IF(ISERROR(E92+F92),"",(E92+F92))</f>
        <v>17413</v>
      </c>
      <c r="H92" s="175">
        <f t="shared" si="9"/>
        <v>3.4742260728964976E-2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'[12]Sch C'!D93</f>
        <v>0</v>
      </c>
      <c r="D95" s="260">
        <f>'[12]Sch C'!F93</f>
        <v>0</v>
      </c>
      <c r="E95" s="246">
        <f t="shared" ref="E95:E100" si="11">SUM(C95:D95)</f>
        <v>0</v>
      </c>
      <c r="F95" s="245">
        <v>0</v>
      </c>
      <c r="G95" s="174">
        <f t="shared" ref="G95:G101" si="12">IF(ISERROR(E95+F95),"",(E95+F95))</f>
        <v>0</v>
      </c>
      <c r="H95" s="175">
        <f t="shared" ref="H95:H101" si="13">IF(ISERROR(G95/$G$183),"",(G95/$G$183))</f>
        <v>0</v>
      </c>
      <c r="J95" s="248">
        <v>0</v>
      </c>
      <c r="K95" s="248">
        <v>0</v>
      </c>
    </row>
    <row r="96" spans="1:11" s="41" customFormat="1">
      <c r="A96" s="127" t="s">
        <v>202</v>
      </c>
      <c r="B96" s="113" t="s">
        <v>23</v>
      </c>
      <c r="C96" s="260">
        <f>'[12]Sch C'!D94</f>
        <v>0</v>
      </c>
      <c r="D96" s="260">
        <f>'[12]Sch C'!F94</f>
        <v>0</v>
      </c>
      <c r="E96" s="246">
        <f t="shared" si="11"/>
        <v>0</v>
      </c>
      <c r="F96" s="177">
        <v>0</v>
      </c>
      <c r="G96" s="177">
        <f t="shared" si="12"/>
        <v>0</v>
      </c>
      <c r="H96" s="175">
        <f t="shared" si="13"/>
        <v>0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'[12]Sch C'!D95</f>
        <v>125</v>
      </c>
      <c r="D97" s="260">
        <f>'[12]Sch C'!F95</f>
        <v>0</v>
      </c>
      <c r="E97" s="246">
        <f t="shared" si="11"/>
        <v>125</v>
      </c>
      <c r="F97" s="177">
        <v>0</v>
      </c>
      <c r="G97" s="177">
        <f t="shared" si="12"/>
        <v>125</v>
      </c>
      <c r="H97" s="175">
        <f t="shared" si="13"/>
        <v>2.4939887389425266E-4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'[12]Sch C'!D96</f>
        <v>15056</v>
      </c>
      <c r="D98" s="260">
        <f>'[12]Sch C'!F96</f>
        <v>0</v>
      </c>
      <c r="E98" s="246">
        <f t="shared" si="11"/>
        <v>15056</v>
      </c>
      <c r="F98" s="177">
        <v>6276</v>
      </c>
      <c r="G98" s="177">
        <f t="shared" si="12"/>
        <v>21332</v>
      </c>
      <c r="H98" s="175">
        <f t="shared" si="13"/>
        <v>4.2561414223297581E-2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'[12]Sch C'!D97</f>
        <v>3805</v>
      </c>
      <c r="D99" s="260">
        <f>'[12]Sch C'!F97</f>
        <v>0</v>
      </c>
      <c r="E99" s="246">
        <f t="shared" si="11"/>
        <v>3805</v>
      </c>
      <c r="F99" s="177">
        <v>0</v>
      </c>
      <c r="G99" s="177">
        <f t="shared" si="12"/>
        <v>3805</v>
      </c>
      <c r="H99" s="175">
        <f t="shared" si="13"/>
        <v>7.5917017213410513E-3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'[12]Sch C'!D98</f>
        <v>0</v>
      </c>
      <c r="D100" s="260">
        <f>'[12]Sch C'!F98</f>
        <v>0</v>
      </c>
      <c r="E100" s="246">
        <f t="shared" si="11"/>
        <v>0</v>
      </c>
      <c r="F100" s="177">
        <v>0</v>
      </c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18986</v>
      </c>
      <c r="D101" s="260">
        <f>SUM(D95:D100)</f>
        <v>0</v>
      </c>
      <c r="E101" s="177">
        <f>SUM(E95:E100)</f>
        <v>18986</v>
      </c>
      <c r="F101" s="177">
        <f>SUM(F95:F100)</f>
        <v>6276</v>
      </c>
      <c r="G101" s="177">
        <f t="shared" si="12"/>
        <v>25262</v>
      </c>
      <c r="H101" s="175">
        <f t="shared" si="13"/>
        <v>5.040251481853289E-2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'[12]Sch C'!D102</f>
        <v>0</v>
      </c>
      <c r="D104" s="260">
        <f>'[12]Sch C'!F102</f>
        <v>0</v>
      </c>
      <c r="E104" s="246">
        <f t="shared" ref="E104:E109" si="14">SUM(C104:D104)</f>
        <v>0</v>
      </c>
      <c r="F104" s="245">
        <v>0</v>
      </c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'[12]Sch C'!D103</f>
        <v>0</v>
      </c>
      <c r="D105" s="260">
        <f>'[12]Sch C'!F103</f>
        <v>0</v>
      </c>
      <c r="E105" s="246">
        <f t="shared" si="14"/>
        <v>0</v>
      </c>
      <c r="F105" s="177">
        <v>0</v>
      </c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'[12]Sch C'!D104</f>
        <v>0</v>
      </c>
      <c r="D106" s="260">
        <f>'[12]Sch C'!F104</f>
        <v>0</v>
      </c>
      <c r="E106" s="246">
        <f t="shared" si="14"/>
        <v>0</v>
      </c>
      <c r="F106" s="177">
        <v>0</v>
      </c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'[12]Sch C'!D105</f>
        <v>0</v>
      </c>
      <c r="D107" s="260">
        <f>'[12]Sch C'!F105</f>
        <v>0</v>
      </c>
      <c r="E107" s="246">
        <f t="shared" si="14"/>
        <v>0</v>
      </c>
      <c r="F107" s="177">
        <v>0</v>
      </c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'[12]Sch C'!D106</f>
        <v>0</v>
      </c>
      <c r="D108" s="260">
        <f>'[12]Sch C'!F106</f>
        <v>0</v>
      </c>
      <c r="E108" s="246">
        <f t="shared" si="14"/>
        <v>0</v>
      </c>
      <c r="F108" s="177">
        <v>0</v>
      </c>
      <c r="G108" s="177">
        <f t="shared" si="15"/>
        <v>0</v>
      </c>
      <c r="H108" s="175">
        <f t="shared" si="16"/>
        <v>0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'[12]Sch C'!D107</f>
        <v>0</v>
      </c>
      <c r="D109" s="260">
        <f>'[12]Sch C'!F107</f>
        <v>0</v>
      </c>
      <c r="E109" s="246">
        <f t="shared" si="14"/>
        <v>0</v>
      </c>
      <c r="F109" s="177">
        <v>0</v>
      </c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0</v>
      </c>
      <c r="D110" s="260">
        <f>SUM(D104:D109)</f>
        <v>0</v>
      </c>
      <c r="E110" s="177">
        <f>SUM(E104:E109)</f>
        <v>0</v>
      </c>
      <c r="F110" s="177">
        <f>SUM(F104:F109)</f>
        <v>0</v>
      </c>
      <c r="G110" s="177">
        <f t="shared" si="15"/>
        <v>0</v>
      </c>
      <c r="H110" s="175">
        <f t="shared" si="16"/>
        <v>0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'[12]Sch C'!D121</f>
        <v>0</v>
      </c>
      <c r="D113" s="260">
        <f>'[12]Sch C'!F121</f>
        <v>0</v>
      </c>
      <c r="E113" s="246">
        <f t="shared" ref="E113:E117" si="17">SUM(C113:D113)</f>
        <v>0</v>
      </c>
      <c r="F113" s="245">
        <v>0</v>
      </c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'[12]Sch C'!D122</f>
        <v>0</v>
      </c>
      <c r="D114" s="260">
        <f>'[12]Sch C'!F122</f>
        <v>0</v>
      </c>
      <c r="E114" s="246">
        <f t="shared" si="17"/>
        <v>0</v>
      </c>
      <c r="F114" s="177">
        <v>0</v>
      </c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'[12]Sch C'!D123</f>
        <v>0</v>
      </c>
      <c r="D115" s="260">
        <f>'[12]Sch C'!F123</f>
        <v>0</v>
      </c>
      <c r="E115" s="246">
        <f t="shared" si="17"/>
        <v>0</v>
      </c>
      <c r="F115" s="177">
        <v>743</v>
      </c>
      <c r="G115" s="177">
        <f t="shared" si="18"/>
        <v>743</v>
      </c>
      <c r="H115" s="175">
        <f t="shared" si="19"/>
        <v>1.4824269064274379E-3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'[12]Sch C'!D124</f>
        <v>0</v>
      </c>
      <c r="D116" s="260">
        <f>'[12]Sch C'!F124</f>
        <v>0</v>
      </c>
      <c r="E116" s="246">
        <f t="shared" si="17"/>
        <v>0</v>
      </c>
      <c r="F116" s="177">
        <v>0</v>
      </c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'[12]Sch C'!D125</f>
        <v>0</v>
      </c>
      <c r="D117" s="260">
        <f>'[12]Sch C'!F125</f>
        <v>0</v>
      </c>
      <c r="E117" s="246">
        <f t="shared" si="17"/>
        <v>0</v>
      </c>
      <c r="F117" s="177">
        <v>0</v>
      </c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0</v>
      </c>
      <c r="D118" s="260">
        <f>SUM(D113:D117)</f>
        <v>0</v>
      </c>
      <c r="E118" s="177">
        <f>SUM(E113:E117)</f>
        <v>0</v>
      </c>
      <c r="F118" s="177">
        <f>SUM(F113:F117)</f>
        <v>743</v>
      </c>
      <c r="G118" s="177">
        <f t="shared" si="18"/>
        <v>743</v>
      </c>
      <c r="H118" s="175">
        <f t="shared" si="19"/>
        <v>1.4824269064274379E-3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'[12]Sch C'!D129</f>
        <v>3534</v>
      </c>
      <c r="D121" s="260">
        <f>'[12]Sch C'!F129</f>
        <v>0</v>
      </c>
      <c r="E121" s="246">
        <f t="shared" ref="E121:E131" si="20">SUM(C121:D121)</f>
        <v>3534</v>
      </c>
      <c r="F121" s="245">
        <v>0</v>
      </c>
      <c r="G121" s="174">
        <f>IF(ISERROR(E121+F121),"",(E121+F121))</f>
        <v>3534</v>
      </c>
      <c r="H121" s="175">
        <f>IF(ISERROR(G121/$G$183),"",(G121/$G$183))</f>
        <v>7.0510049627383114E-3</v>
      </c>
      <c r="J121" s="248">
        <v>0</v>
      </c>
      <c r="K121" s="248">
        <v>0</v>
      </c>
    </row>
    <row r="122" spans="1:11" s="41" customFormat="1">
      <c r="A122" s="127" t="s">
        <v>228</v>
      </c>
      <c r="B122" s="113" t="s">
        <v>229</v>
      </c>
      <c r="C122" s="260">
        <f>'[12]Sch C'!D130</f>
        <v>1407</v>
      </c>
      <c r="D122" s="260">
        <f>'[12]Sch C'!F130</f>
        <v>0</v>
      </c>
      <c r="E122" s="246">
        <f t="shared" si="20"/>
        <v>1407</v>
      </c>
      <c r="F122" s="177">
        <v>0</v>
      </c>
      <c r="G122" s="174">
        <f t="shared" ref="G122:G131" si="21">IF(ISERROR(E122+F122),"",(E122+F122))</f>
        <v>1407</v>
      </c>
      <c r="H122" s="175">
        <f t="shared" ref="H122:H131" si="22">IF(ISERROR(G122/$G$183),"",(G122/$G$183))</f>
        <v>2.807233724553708E-3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'[12]Sch C'!D131</f>
        <v>22950.82</v>
      </c>
      <c r="D123" s="260">
        <f>'[12]Sch C'!F131</f>
        <v>0</v>
      </c>
      <c r="E123" s="246">
        <f t="shared" si="20"/>
        <v>22950.82</v>
      </c>
      <c r="F123" s="177">
        <v>2709</v>
      </c>
      <c r="G123" s="174">
        <f t="shared" si="21"/>
        <v>25659.82</v>
      </c>
      <c r="H123" s="175">
        <f t="shared" si="22"/>
        <v>5.1196241698633779E-2</v>
      </c>
      <c r="J123" s="248">
        <v>0</v>
      </c>
      <c r="K123" s="248">
        <v>0</v>
      </c>
    </row>
    <row r="124" spans="1:11" s="41" customFormat="1">
      <c r="A124" s="127" t="s">
        <v>231</v>
      </c>
      <c r="B124" s="113" t="s">
        <v>232</v>
      </c>
      <c r="C124" s="260">
        <f>'[12]Sch C'!D132</f>
        <v>2449</v>
      </c>
      <c r="D124" s="260">
        <f>'[12]Sch C'!F132</f>
        <v>0</v>
      </c>
      <c r="E124" s="246">
        <f t="shared" si="20"/>
        <v>2449</v>
      </c>
      <c r="F124" s="177">
        <v>291</v>
      </c>
      <c r="G124" s="174">
        <f t="shared" si="21"/>
        <v>2740</v>
      </c>
      <c r="H124" s="175">
        <f t="shared" si="22"/>
        <v>5.466823315762019E-3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'[12]Sch C'!D133</f>
        <v>0</v>
      </c>
      <c r="D125" s="260">
        <f>'[12]Sch C'!F133</f>
        <v>0</v>
      </c>
      <c r="E125" s="246">
        <f t="shared" si="20"/>
        <v>0</v>
      </c>
      <c r="F125" s="177">
        <v>0</v>
      </c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'[12]Sch C'!D134</f>
        <v>3314</v>
      </c>
      <c r="D126" s="260">
        <f>'[12]Sch C'!F134</f>
        <v>0</v>
      </c>
      <c r="E126" s="246">
        <f t="shared" si="20"/>
        <v>3314</v>
      </c>
      <c r="F126" s="177">
        <v>367</v>
      </c>
      <c r="G126" s="174">
        <f t="shared" si="21"/>
        <v>3681</v>
      </c>
      <c r="H126" s="175">
        <f t="shared" si="22"/>
        <v>7.3442980384379524E-3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'[12]Sch C'!D135</f>
        <v>1521</v>
      </c>
      <c r="D127" s="260">
        <f>'[12]Sch C'!F135</f>
        <v>0</v>
      </c>
      <c r="E127" s="246">
        <f t="shared" si="20"/>
        <v>1521</v>
      </c>
      <c r="F127" s="177">
        <v>0</v>
      </c>
      <c r="G127" s="174">
        <f t="shared" si="21"/>
        <v>1521</v>
      </c>
      <c r="H127" s="175">
        <f t="shared" si="22"/>
        <v>3.0346854975452663E-3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'[12]Sch C'!D136</f>
        <v>0</v>
      </c>
      <c r="D128" s="260">
        <f>'[12]Sch C'!F136</f>
        <v>0</v>
      </c>
      <c r="E128" s="246">
        <f t="shared" si="20"/>
        <v>0</v>
      </c>
      <c r="F128" s="177">
        <v>0</v>
      </c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'[12]Sch C'!D137</f>
        <v>0</v>
      </c>
      <c r="D129" s="260">
        <f>'[12]Sch C'!F137</f>
        <v>0</v>
      </c>
      <c r="E129" s="246">
        <f t="shared" si="20"/>
        <v>0</v>
      </c>
      <c r="F129" s="177">
        <v>0</v>
      </c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'[12]Sch C'!D138</f>
        <v>309</v>
      </c>
      <c r="D130" s="260">
        <f>'[12]Sch C'!F138</f>
        <v>0</v>
      </c>
      <c r="E130" s="246">
        <f t="shared" si="20"/>
        <v>309</v>
      </c>
      <c r="F130" s="177">
        <v>0</v>
      </c>
      <c r="G130" s="174">
        <f t="shared" si="21"/>
        <v>309</v>
      </c>
      <c r="H130" s="175">
        <f t="shared" si="22"/>
        <v>6.1651401626659265E-4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'[12]Sch C'!D139</f>
        <v>0</v>
      </c>
      <c r="D131" s="260">
        <f>'[12]Sch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'[12]Sch C'!D141</f>
        <v>575</v>
      </c>
      <c r="D133" s="260">
        <f>'[12]Sch C'!F141</f>
        <v>0</v>
      </c>
      <c r="E133" s="246">
        <f t="shared" ref="E133:E138" si="23">SUM(C133:D133)</f>
        <v>575</v>
      </c>
      <c r="F133" s="177">
        <v>0</v>
      </c>
      <c r="G133" s="177">
        <f>IF(ISERROR(E133+F133)," ",(E133+F133))</f>
        <v>575</v>
      </c>
      <c r="H133" s="175">
        <f t="shared" ref="H133:H139" si="24">IF(ISERROR(G133/$G$183),"",(G133/$G$183))</f>
        <v>1.1472348199135622E-3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'[12]Sch C'!D142</f>
        <v>1550</v>
      </c>
      <c r="D134" s="260">
        <f>'[12]Sch C'!F142</f>
        <v>0</v>
      </c>
      <c r="E134" s="246">
        <f t="shared" si="23"/>
        <v>1550</v>
      </c>
      <c r="F134" s="177">
        <v>0</v>
      </c>
      <c r="G134" s="177">
        <f t="shared" ref="G134:G139" si="25">IF(ISERROR(E134+F134),"",(E134+F134))</f>
        <v>1550</v>
      </c>
      <c r="H134" s="175">
        <f t="shared" si="24"/>
        <v>3.0925460362887331E-3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'[12]Sch C'!D143</f>
        <v>300</v>
      </c>
      <c r="D135" s="260">
        <f>'[12]Sch C'!F143</f>
        <v>0</v>
      </c>
      <c r="E135" s="246">
        <f t="shared" si="23"/>
        <v>300</v>
      </c>
      <c r="F135" s="177">
        <v>0</v>
      </c>
      <c r="G135" s="177">
        <f t="shared" si="25"/>
        <v>300</v>
      </c>
      <c r="H135" s="175">
        <f t="shared" si="24"/>
        <v>5.9855729734620646E-4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'[12]Sch C'!D144</f>
        <v>700</v>
      </c>
      <c r="D136" s="260">
        <f>'[12]Sch C'!F144</f>
        <v>0</v>
      </c>
      <c r="E136" s="246">
        <f t="shared" si="23"/>
        <v>700</v>
      </c>
      <c r="F136" s="177">
        <v>0</v>
      </c>
      <c r="G136" s="177">
        <f t="shared" si="25"/>
        <v>700</v>
      </c>
      <c r="H136" s="175">
        <f t="shared" si="24"/>
        <v>1.396633693807815E-3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'[12]Sch C'!D145</f>
        <v>76</v>
      </c>
      <c r="D137" s="260">
        <f>'[12]Sch C'!F145</f>
        <v>0</v>
      </c>
      <c r="E137" s="246">
        <f t="shared" si="23"/>
        <v>76</v>
      </c>
      <c r="F137" s="177">
        <v>0</v>
      </c>
      <c r="G137" s="177">
        <f t="shared" si="25"/>
        <v>76</v>
      </c>
      <c r="H137" s="175">
        <f t="shared" si="24"/>
        <v>1.5163451532770563E-4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'[12]Sch C'!D146</f>
        <v>0</v>
      </c>
      <c r="D138" s="260">
        <f>'[12]Sch C'!F146</f>
        <v>0</v>
      </c>
      <c r="E138" s="246">
        <f t="shared" si="23"/>
        <v>0</v>
      </c>
      <c r="F138" s="177">
        <v>0</v>
      </c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38685.82</v>
      </c>
      <c r="D139" s="260">
        <f>SUM(D121:D138)</f>
        <v>0</v>
      </c>
      <c r="E139" s="176">
        <f>SUM(E121:E138)</f>
        <v>38685.82</v>
      </c>
      <c r="F139" s="176">
        <f>SUM(F121:F138)</f>
        <v>3367</v>
      </c>
      <c r="G139" s="177">
        <f t="shared" si="25"/>
        <v>42052.82</v>
      </c>
      <c r="H139" s="175">
        <f t="shared" si="24"/>
        <v>8.3903407616621656E-2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'[12]Sch C'!D150</f>
        <v>4427.8</v>
      </c>
      <c r="D142" s="260">
        <f>'[12]Sch C'!F150</f>
        <v>0</v>
      </c>
      <c r="E142" s="246">
        <f t="shared" ref="E142:E146" si="26">SUM(C142:D142)</f>
        <v>4427.8</v>
      </c>
      <c r="F142" s="174">
        <v>0</v>
      </c>
      <c r="G142" s="174">
        <f t="shared" ref="G142:G147" si="27">IF(ISERROR(E142+F142),"",(E142+F142))</f>
        <v>4427.8</v>
      </c>
      <c r="H142" s="175">
        <f t="shared" ref="H142:H147" si="28">IF(ISERROR(G142/$G$183),"",(G142/$G$183))</f>
        <v>8.8343066706317759E-3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'[12]Sch C'!D151</f>
        <v>805.13</v>
      </c>
      <c r="D143" s="260">
        <f>'[12]Sch C'!F151</f>
        <v>0</v>
      </c>
      <c r="E143" s="246">
        <f t="shared" si="26"/>
        <v>805.13</v>
      </c>
      <c r="F143" s="177">
        <v>0</v>
      </c>
      <c r="G143" s="177">
        <f t="shared" si="27"/>
        <v>805.13</v>
      </c>
      <c r="H143" s="175">
        <f t="shared" si="28"/>
        <v>1.6063881227078372E-3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'[12]Sch C'!D152</f>
        <v>300</v>
      </c>
      <c r="D144" s="260">
        <f>'[12]Sch C'!F152</f>
        <v>0</v>
      </c>
      <c r="E144" s="246">
        <f t="shared" si="26"/>
        <v>300</v>
      </c>
      <c r="F144" s="177">
        <v>516</v>
      </c>
      <c r="G144" s="177">
        <f t="shared" si="27"/>
        <v>816</v>
      </c>
      <c r="H144" s="175">
        <f t="shared" si="28"/>
        <v>1.6280758487816815E-3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'[12]Sch C'!D153</f>
        <v>0</v>
      </c>
      <c r="D145" s="260">
        <f>'[12]Sch C'!F153</f>
        <v>0</v>
      </c>
      <c r="E145" s="246">
        <f t="shared" si="26"/>
        <v>0</v>
      </c>
      <c r="F145" s="177">
        <v>0</v>
      </c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'[12]Sch C'!D154</f>
        <v>0</v>
      </c>
      <c r="D146" s="260">
        <f>'[12]Sch C'!F154</f>
        <v>0</v>
      </c>
      <c r="E146" s="246">
        <f t="shared" si="26"/>
        <v>0</v>
      </c>
      <c r="F146" s="177">
        <v>0</v>
      </c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5532.93</v>
      </c>
      <c r="D147" s="260">
        <f>SUM(D142:D146)</f>
        <v>0</v>
      </c>
      <c r="E147" s="177">
        <f>SUM(E142:E146)</f>
        <v>5532.93</v>
      </c>
      <c r="F147" s="177">
        <f>SUM(F142:F146)</f>
        <v>516</v>
      </c>
      <c r="G147" s="177">
        <f t="shared" si="27"/>
        <v>6048.93</v>
      </c>
      <c r="H147" s="198">
        <f t="shared" si="28"/>
        <v>1.2068770642121295E-2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'[12]Sch C'!D158</f>
        <v>112184</v>
      </c>
      <c r="D150" s="260">
        <f>'[12]Sch C'!F158</f>
        <v>0</v>
      </c>
      <c r="E150" s="246">
        <f t="shared" ref="E150:E163" si="29">SUM(C150:D150)</f>
        <v>112184</v>
      </c>
      <c r="F150" s="177">
        <v>0</v>
      </c>
      <c r="G150" s="177">
        <f>IF(ISERROR(E150+F150),"",(E150+F150))</f>
        <v>112184</v>
      </c>
      <c r="H150" s="175">
        <f>IF(ISERROR(G150/$G$183),"",(G150/$G$183))</f>
        <v>0.22382850615162272</v>
      </c>
      <c r="J150" s="248">
        <v>0</v>
      </c>
      <c r="K150" s="248">
        <v>0</v>
      </c>
    </row>
    <row r="151" spans="1:11" s="41" customFormat="1">
      <c r="A151" s="127" t="s">
        <v>202</v>
      </c>
      <c r="B151" s="113" t="s">
        <v>76</v>
      </c>
      <c r="C151" s="260">
        <f>'[12]Sch C'!D159</f>
        <v>18994</v>
      </c>
      <c r="D151" s="260">
        <f>'[12]Sch C'!F159</f>
        <v>0</v>
      </c>
      <c r="E151" s="246">
        <f t="shared" si="29"/>
        <v>18994</v>
      </c>
      <c r="F151" s="177">
        <v>0</v>
      </c>
      <c r="G151" s="177">
        <f>IF(ISERROR(E151+F151),"",(E151+F151))</f>
        <v>18994</v>
      </c>
      <c r="H151" s="175">
        <f>IF(ISERROR(G151/$G$183),"",(G151/$G$183))</f>
        <v>3.7896657685979482E-2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'[12]Sch C'!D160</f>
        <v>4831</v>
      </c>
      <c r="D152" s="260">
        <f>'[12]Sch C'!F160</f>
        <v>0</v>
      </c>
      <c r="E152" s="246">
        <f t="shared" si="29"/>
        <v>4831</v>
      </c>
      <c r="F152" s="177">
        <v>0</v>
      </c>
      <c r="G152" s="177">
        <f t="shared" ref="G152:G163" si="30">IF(ISERROR(E152+F152),"",(E152+F152))</f>
        <v>4831</v>
      </c>
      <c r="H152" s="175">
        <f t="shared" ref="H152:H163" si="31">IF(ISERROR(G152/$G$183),"",(G152/$G$183))</f>
        <v>9.6387676782650773E-3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'[12]Sch C'!D161</f>
        <v>0</v>
      </c>
      <c r="D153" s="260">
        <f>'[12]Sch C'!F161</f>
        <v>0</v>
      </c>
      <c r="E153" s="246">
        <f t="shared" si="29"/>
        <v>0</v>
      </c>
      <c r="F153" s="177">
        <v>0</v>
      </c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'[12]Sch C'!D162</f>
        <v>0</v>
      </c>
      <c r="D154" s="260">
        <f>'[12]Sch C'!F162</f>
        <v>0</v>
      </c>
      <c r="E154" s="246">
        <f t="shared" si="29"/>
        <v>0</v>
      </c>
      <c r="F154" s="177">
        <v>0</v>
      </c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'[12]Sch C'!D163</f>
        <v>0</v>
      </c>
      <c r="D155" s="260">
        <f>'[12]Sch C'!F163</f>
        <v>0</v>
      </c>
      <c r="E155" s="246">
        <f t="shared" si="29"/>
        <v>0</v>
      </c>
      <c r="F155" s="177">
        <v>0</v>
      </c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'[12]Sch C'!D164</f>
        <v>0</v>
      </c>
      <c r="D156" s="260">
        <f>'[12]Sch C'!F164</f>
        <v>0</v>
      </c>
      <c r="E156" s="246">
        <f t="shared" si="29"/>
        <v>0</v>
      </c>
      <c r="F156" s="177">
        <v>0</v>
      </c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'[12]Sch C'!D165</f>
        <v>0</v>
      </c>
      <c r="D157" s="260">
        <f>'[12]Sch C'!F165</f>
        <v>0</v>
      </c>
      <c r="E157" s="246">
        <f t="shared" si="29"/>
        <v>0</v>
      </c>
      <c r="F157" s="177">
        <v>0</v>
      </c>
      <c r="G157" s="177">
        <f t="shared" si="30"/>
        <v>0</v>
      </c>
      <c r="H157" s="175">
        <f t="shared" si="31"/>
        <v>0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'[12]Sch C'!D166</f>
        <v>4959</v>
      </c>
      <c r="D158" s="260">
        <f>'[12]Sch C'!F166</f>
        <v>0</v>
      </c>
      <c r="E158" s="246">
        <f t="shared" si="29"/>
        <v>4959</v>
      </c>
      <c r="F158" s="177">
        <v>0</v>
      </c>
      <c r="G158" s="177">
        <f t="shared" si="30"/>
        <v>4959</v>
      </c>
      <c r="H158" s="175">
        <f t="shared" si="31"/>
        <v>9.8941521251327928E-3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'[12]Sch C'!D167</f>
        <v>11156</v>
      </c>
      <c r="D159" s="260">
        <f>'[12]Sch C'!F167</f>
        <v>0</v>
      </c>
      <c r="E159" s="246">
        <f t="shared" si="29"/>
        <v>11156</v>
      </c>
      <c r="F159" s="177">
        <v>0</v>
      </c>
      <c r="G159" s="177">
        <f t="shared" si="30"/>
        <v>11156</v>
      </c>
      <c r="H159" s="175">
        <f t="shared" si="31"/>
        <v>2.2258350697314262E-2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'[12]Sch C'!D168</f>
        <v>4518</v>
      </c>
      <c r="D160" s="260">
        <f>'[12]Sch C'!F168</f>
        <v>0</v>
      </c>
      <c r="E160" s="246">
        <f t="shared" si="29"/>
        <v>4518</v>
      </c>
      <c r="F160" s="177">
        <v>0</v>
      </c>
      <c r="G160" s="177">
        <f t="shared" si="30"/>
        <v>4518</v>
      </c>
      <c r="H160" s="175">
        <f t="shared" si="31"/>
        <v>9.014272898033868E-3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'[12]Sch C'!D169</f>
        <v>0</v>
      </c>
      <c r="D161" s="260">
        <f>'[12]Sch C'!F169</f>
        <v>0</v>
      </c>
      <c r="E161" s="246">
        <f t="shared" si="29"/>
        <v>0</v>
      </c>
      <c r="F161" s="177">
        <v>0</v>
      </c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'[12]Sch C'!D170</f>
        <v>1746</v>
      </c>
      <c r="D162" s="260">
        <f>'[12]Sch C'!F170</f>
        <v>0</v>
      </c>
      <c r="E162" s="246">
        <f t="shared" si="29"/>
        <v>1746</v>
      </c>
      <c r="F162" s="177">
        <v>0</v>
      </c>
      <c r="G162" s="177">
        <f t="shared" si="30"/>
        <v>1746</v>
      </c>
      <c r="H162" s="175">
        <f t="shared" si="31"/>
        <v>3.4836034705549215E-3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'[12]Sch C'!D171</f>
        <v>0</v>
      </c>
      <c r="D163" s="260">
        <f>'[12]Sch C'!F171</f>
        <v>0</v>
      </c>
      <c r="E163" s="246">
        <f t="shared" si="29"/>
        <v>0</v>
      </c>
      <c r="F163" s="177">
        <v>0</v>
      </c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158388</v>
      </c>
      <c r="D164" s="260">
        <f>SUM(D150:D163)</f>
        <v>0</v>
      </c>
      <c r="E164" s="177">
        <f>SUM(E150:E163)</f>
        <v>158388</v>
      </c>
      <c r="F164" s="177">
        <f>SUM(F150:F163)</f>
        <v>0</v>
      </c>
      <c r="G164" s="177">
        <f>IF(ISERROR(E164+F164),"",(E164+F164))</f>
        <v>158388</v>
      </c>
      <c r="H164" s="175">
        <f>IF(ISERROR(G164/$G$183),"",(G164/$G$183))</f>
        <v>0.31601431070690311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'[12]Sch C'!D186</f>
        <v>0</v>
      </c>
      <c r="D167" s="260">
        <f>'[12]Sch C'!F186</f>
        <v>0</v>
      </c>
      <c r="E167" s="246">
        <f t="shared" ref="E167:E180" si="32">SUM(C167:D167)</f>
        <v>0</v>
      </c>
      <c r="F167" s="245">
        <v>0</v>
      </c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'[12]Sch C'!D187</f>
        <v>0</v>
      </c>
      <c r="D168" s="260">
        <f>'[12]Sch C'!F187</f>
        <v>0</v>
      </c>
      <c r="E168" s="246">
        <f t="shared" si="32"/>
        <v>0</v>
      </c>
      <c r="F168" s="177">
        <v>0</v>
      </c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'[12]Sch C'!D188</f>
        <v>0</v>
      </c>
      <c r="D169" s="260">
        <f>'[12]Sch C'!F188</f>
        <v>0</v>
      </c>
      <c r="E169" s="246">
        <f t="shared" si="32"/>
        <v>0</v>
      </c>
      <c r="F169" s="177">
        <v>0</v>
      </c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'[12]Sch C'!D189</f>
        <v>3572</v>
      </c>
      <c r="D170" s="260">
        <f>'[12]Sch C'!F189</f>
        <v>0</v>
      </c>
      <c r="E170" s="246">
        <f t="shared" si="32"/>
        <v>3572</v>
      </c>
      <c r="F170" s="177">
        <v>0</v>
      </c>
      <c r="G170" s="177">
        <f>IF(ISERROR(E170+F170),"",(E170+F170))</f>
        <v>3572</v>
      </c>
      <c r="H170" s="175">
        <f>IF(ISERROR(G170/$G$183),"",(G170/$G$183))</f>
        <v>7.1268222204021641E-3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'[12]Sch C'!D190</f>
        <v>113</v>
      </c>
      <c r="D171" s="260">
        <f>'[12]Sch C'!F190</f>
        <v>0</v>
      </c>
      <c r="E171" s="246">
        <f t="shared" si="32"/>
        <v>113</v>
      </c>
      <c r="F171" s="177">
        <v>0</v>
      </c>
      <c r="G171" s="177">
        <f>IF(ISERROR(E171+F171),"",(E171+F171))</f>
        <v>113</v>
      </c>
      <c r="H171" s="175">
        <f>IF(ISERROR(G171/$G$183),"",(G171/$G$183))</f>
        <v>2.254565820004044E-4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'[12]Sch C'!D191</f>
        <v>0</v>
      </c>
      <c r="D172" s="260">
        <f>'[12]Sch C'!F191</f>
        <v>0</v>
      </c>
      <c r="E172" s="246">
        <f t="shared" si="32"/>
        <v>0</v>
      </c>
      <c r="F172" s="177">
        <v>0</v>
      </c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'[12]Sch C'!D192</f>
        <v>3807</v>
      </c>
      <c r="D173" s="260">
        <f>'[12]Sch C'!F192</f>
        <v>0</v>
      </c>
      <c r="E173" s="246">
        <f t="shared" si="32"/>
        <v>3807</v>
      </c>
      <c r="F173" s="177">
        <v>0</v>
      </c>
      <c r="G173" s="177">
        <f t="shared" si="33"/>
        <v>3807</v>
      </c>
      <c r="H173" s="175">
        <f t="shared" si="34"/>
        <v>7.5956921033233597E-3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'[12]Sch C'!D193</f>
        <v>0</v>
      </c>
      <c r="D174" s="260">
        <f>'[12]Sch C'!F193</f>
        <v>0</v>
      </c>
      <c r="E174" s="246">
        <f t="shared" si="32"/>
        <v>0</v>
      </c>
      <c r="F174" s="177">
        <v>0</v>
      </c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'[12]Sch C'!D194</f>
        <v>1091</v>
      </c>
      <c r="D175" s="260">
        <f>'[12]Sch C'!F194</f>
        <v>0</v>
      </c>
      <c r="E175" s="246">
        <f t="shared" si="32"/>
        <v>1091</v>
      </c>
      <c r="F175" s="177">
        <v>0</v>
      </c>
      <c r="G175" s="177">
        <f t="shared" si="33"/>
        <v>1091</v>
      </c>
      <c r="H175" s="175">
        <f t="shared" si="34"/>
        <v>2.1767533713490375E-3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'[12]Sch C'!D195</f>
        <v>0</v>
      </c>
      <c r="D176" s="260">
        <f>'[12]Sch C'!F195</f>
        <v>0</v>
      </c>
      <c r="E176" s="246">
        <f t="shared" si="32"/>
        <v>0</v>
      </c>
      <c r="F176" s="177">
        <v>0</v>
      </c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'[12]Sch C'!D196</f>
        <v>0</v>
      </c>
      <c r="D177" s="260">
        <f>'[12]Sch C'!F196</f>
        <v>0</v>
      </c>
      <c r="E177" s="246">
        <f t="shared" si="32"/>
        <v>0</v>
      </c>
      <c r="F177" s="177">
        <v>0</v>
      </c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'[12]Sch C'!D197</f>
        <v>1409</v>
      </c>
      <c r="D178" s="260">
        <f>'[12]Sch C'!F197</f>
        <v>0</v>
      </c>
      <c r="E178" s="246">
        <f t="shared" si="32"/>
        <v>1409</v>
      </c>
      <c r="F178" s="177">
        <v>7</v>
      </c>
      <c r="G178" s="177">
        <f t="shared" si="33"/>
        <v>1416</v>
      </c>
      <c r="H178" s="175">
        <f t="shared" si="34"/>
        <v>2.8251904434740942E-3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'[12]Sch C'!D198</f>
        <v>0</v>
      </c>
      <c r="D179" s="260">
        <f>'[12]Sch C'!F198</f>
        <v>0</v>
      </c>
      <c r="E179" s="246">
        <f t="shared" si="32"/>
        <v>0</v>
      </c>
      <c r="F179" s="177">
        <v>0</v>
      </c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'[12]Sch C'!D199</f>
        <v>0</v>
      </c>
      <c r="D180" s="260">
        <f>'[12]Sch C'!F199</f>
        <v>0</v>
      </c>
      <c r="E180" s="246">
        <f t="shared" si="32"/>
        <v>0</v>
      </c>
      <c r="F180" s="177">
        <v>0</v>
      </c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9992</v>
      </c>
      <c r="D181" s="260">
        <f>SUM(D167:D180)</f>
        <v>0</v>
      </c>
      <c r="E181" s="212">
        <f>SUM(E167:E180)</f>
        <v>9992</v>
      </c>
      <c r="F181" s="281">
        <f>SUM(F167:F180)</f>
        <v>7</v>
      </c>
      <c r="G181" s="177">
        <f t="shared" si="33"/>
        <v>9999</v>
      </c>
      <c r="H181" s="175">
        <f>IF(ISERROR(G181/$G$183),"",(G181/$G$183))</f>
        <v>1.9949914720549061E-2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413762.15</v>
      </c>
      <c r="D183" s="260">
        <f>SUM(D21:D181)/2</f>
        <v>-5924</v>
      </c>
      <c r="E183" s="245">
        <f>SUM(E21:E181)/2</f>
        <v>407838.15</v>
      </c>
      <c r="F183" s="173">
        <f>SUM(F21:F181)/2</f>
        <v>93367</v>
      </c>
      <c r="G183" s="173">
        <f>SUM(G21:G181)/2</f>
        <v>501205.15</v>
      </c>
      <c r="H183" s="175">
        <f>IF(ISERROR(G183/$G$183),"",(G183/$G$183))</f>
        <v>1</v>
      </c>
      <c r="J183" s="248">
        <f>SUM(J21:J181)</f>
        <v>680</v>
      </c>
      <c r="K183" s="248">
        <f>SUM(K21:K181)</f>
        <v>129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'[12]Sch C'!D204</f>
        <v>413762</v>
      </c>
      <c r="D186" s="27"/>
      <c r="E186" s="27"/>
      <c r="F186" s="271" t="s">
        <v>376</v>
      </c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0.15000000002328306</v>
      </c>
      <c r="D187"/>
      <c r="E187" s="27"/>
      <c r="F187" s="271" t="s">
        <v>378</v>
      </c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271" t="s">
        <v>377</v>
      </c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-0.15000000002328306</v>
      </c>
      <c r="D190" s="260">
        <f>D17-D183</f>
        <v>5924</v>
      </c>
      <c r="E190" s="260">
        <f>E17-E183</f>
        <v>5923.8499999999767</v>
      </c>
      <c r="F190" s="260">
        <f>F17-F183</f>
        <v>501.83000000000175</v>
      </c>
      <c r="G190" s="260">
        <f>G17-G183</f>
        <v>6425.679999999993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'[12]Sch D'!C9</f>
        <v>2192</v>
      </c>
      <c r="D194" s="278"/>
      <c r="E194" s="251">
        <f>C194+D194</f>
        <v>2192</v>
      </c>
      <c r="F194" s="247">
        <v>723</v>
      </c>
      <c r="G194" s="221">
        <f>E194+F194</f>
        <v>2915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'[12]Sch D'!D9</f>
        <v>0</v>
      </c>
      <c r="D195" s="278"/>
      <c r="E195" s="221">
        <f>C195+D195</f>
        <v>0</v>
      </c>
      <c r="F195" s="220">
        <v>0</v>
      </c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'[12]Sch D'!E9</f>
        <v>0</v>
      </c>
      <c r="D196" s="278"/>
      <c r="E196" s="221">
        <f>C196+D196</f>
        <v>0</v>
      </c>
      <c r="F196" s="220">
        <v>0</v>
      </c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'[12]Sch D'!F9</f>
        <v>0</v>
      </c>
      <c r="D197" s="278"/>
      <c r="E197" s="221">
        <f>C197+D197</f>
        <v>0</v>
      </c>
      <c r="F197" s="220">
        <v>0</v>
      </c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2192</v>
      </c>
      <c r="D198" s="278"/>
      <c r="E198" s="252">
        <f>SUM(E194:E197)</f>
        <v>2192</v>
      </c>
      <c r="F198" s="223">
        <f>SUM(F194:F197)</f>
        <v>723</v>
      </c>
      <c r="G198" s="223">
        <f>SUM(G194:G197)</f>
        <v>2915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'[12]Sch D'!G22</f>
        <v>8</v>
      </c>
      <c r="D201" s="277"/>
      <c r="E201" s="251">
        <f>C201+D201</f>
        <v>8</v>
      </c>
      <c r="F201" s="218">
        <v>8</v>
      </c>
      <c r="G201" s="225">
        <f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'[12]Sch D'!G24</f>
        <v>8</v>
      </c>
      <c r="D202" s="277"/>
      <c r="E202" s="251">
        <f>C202+D202</f>
        <v>8</v>
      </c>
      <c r="F202" s="256">
        <v>8</v>
      </c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274</v>
      </c>
      <c r="D203" s="35"/>
      <c r="E203" s="225">
        <f>C203</f>
        <v>274</v>
      </c>
      <c r="F203" s="290">
        <v>91</v>
      </c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257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'[12]Sch D'!G28</f>
        <v>2192</v>
      </c>
      <c r="D205" s="269"/>
      <c r="E205" s="247">
        <f>E201*E203</f>
        <v>2192</v>
      </c>
      <c r="F205" s="247">
        <f>G201*F203</f>
        <v>1456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'[12]Sch D'!G30</f>
        <v>1</v>
      </c>
      <c r="D206" s="35"/>
      <c r="E206" s="253">
        <f>IFERROR(E198/E205,"0")</f>
        <v>1</v>
      </c>
      <c r="F206" s="288">
        <f>IFERROR(F198/F205,"")</f>
        <v>0.49656593406593408</v>
      </c>
      <c r="G206" s="227">
        <f>G198/G205</f>
        <v>0.49914383561643838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'[12]Sch D'!G32</f>
        <v>1</v>
      </c>
      <c r="D207" s="35"/>
      <c r="E207" s="253">
        <f>IFERROR((E194+E195)/E205,"0")</f>
        <v>1</v>
      </c>
      <c r="F207" s="288">
        <f>IFERROR(((F194+F195)/F205),"")</f>
        <v>0.49656593406593408</v>
      </c>
      <c r="G207" s="227">
        <f>(G194+G195)/G205</f>
        <v>0.49914383561643838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'[12]Sch D'!G34</f>
        <v>1</v>
      </c>
      <c r="D208" s="35"/>
      <c r="E208" s="253">
        <f>IFERROR(E207/E206,"0")</f>
        <v>1</v>
      </c>
      <c r="F208" s="288">
        <f>IFERROR(F207/F206,"")</f>
        <v>1</v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conditionalFormatting sqref="D2">
    <cfRule type="cellIs" dxfId="11" priority="2" stopIfTrue="1" operator="equal">
      <formula>0</formula>
    </cfRule>
  </conditionalFormatting>
  <conditionalFormatting sqref="C2">
    <cfRule type="cellIs" dxfId="10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FF00"/>
    <pageSetUpPr fitToPage="1"/>
  </sheetPr>
  <dimension ref="A1:K213"/>
  <sheetViews>
    <sheetView showGridLines="0" topLeftCell="B156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0" t="s">
        <v>365</v>
      </c>
      <c r="D2" s="250"/>
      <c r="E2" s="24"/>
    </row>
    <row r="3" spans="1:11">
      <c r="A3" s="23"/>
      <c r="B3" s="50" t="s">
        <v>185</v>
      </c>
      <c r="C3" s="259">
        <v>42186</v>
      </c>
      <c r="D3" s="296" t="s">
        <v>390</v>
      </c>
      <c r="E3" s="157"/>
    </row>
    <row r="4" spans="1:11">
      <c r="A4" s="23"/>
      <c r="B4" s="158" t="s">
        <v>186</v>
      </c>
      <c r="C4" s="159">
        <v>42551</v>
      </c>
      <c r="D4" s="296" t="s">
        <v>391</v>
      </c>
      <c r="E4" s="16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'[13]Sch B'!E10</f>
        <v>2674032</v>
      </c>
      <c r="D12" s="260">
        <f>'[13]Sch B'!G10</f>
        <v>0</v>
      </c>
      <c r="E12" s="246">
        <f>SUM(C12:D12)</f>
        <v>2674032</v>
      </c>
      <c r="F12" s="174"/>
      <c r="G12" s="174">
        <f>IF(ISERROR(E12+F12)," ",(E12+F12))</f>
        <v>2674032</v>
      </c>
      <c r="H12" s="175">
        <f t="shared" ref="H12:H17" si="0">IF(ISERROR(G12/$G$17),"",(G12/$G$17))</f>
        <v>0.99875735753031247</v>
      </c>
      <c r="J12" s="233" t="s">
        <v>346</v>
      </c>
      <c r="K12" s="234">
        <f>G17</f>
        <v>2677359</v>
      </c>
    </row>
    <row r="13" spans="1:11" s="41" customFormat="1">
      <c r="A13" s="127" t="s">
        <v>64</v>
      </c>
      <c r="B13" s="113" t="s">
        <v>192</v>
      </c>
      <c r="C13" s="260">
        <f>'[13]Sch B'!E15</f>
        <v>0</v>
      </c>
      <c r="D13" s="260">
        <f>'[13]Sch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2690840.4800000004</v>
      </c>
    </row>
    <row r="14" spans="1:11" s="41" customFormat="1">
      <c r="A14" s="127" t="s">
        <v>66</v>
      </c>
      <c r="B14" s="113" t="s">
        <v>193</v>
      </c>
      <c r="C14" s="260">
        <f>'[13]Sch B'!E20</f>
        <v>0</v>
      </c>
      <c r="D14" s="260">
        <f>'[13]Sch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14823</v>
      </c>
    </row>
    <row r="15" spans="1:11" s="41" customFormat="1">
      <c r="A15" s="127" t="s">
        <v>68</v>
      </c>
      <c r="B15" s="179" t="s">
        <v>194</v>
      </c>
      <c r="C15" s="260">
        <f>'[13]Sch B'!E25</f>
        <v>0</v>
      </c>
      <c r="D15" s="260">
        <f>'[13]Sch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50</v>
      </c>
    </row>
    <row r="16" spans="1:11" s="41" customFormat="1">
      <c r="A16" s="127" t="s">
        <v>145</v>
      </c>
      <c r="B16" s="115" t="s">
        <v>195</v>
      </c>
      <c r="C16" s="260">
        <f>'[13]Sch B'!E40</f>
        <v>3327</v>
      </c>
      <c r="D16" s="260">
        <f>'[13]Sch B'!G40</f>
        <v>0</v>
      </c>
      <c r="E16" s="246">
        <f t="shared" si="1"/>
        <v>3327</v>
      </c>
      <c r="F16" s="177"/>
      <c r="G16" s="177">
        <f>IF(ISERROR(E16+F16),"",(E16+F16))</f>
        <v>3327</v>
      </c>
      <c r="H16" s="178">
        <f t="shared" si="0"/>
        <v>1.2426424696874794E-3</v>
      </c>
      <c r="J16" s="235" t="s">
        <v>350</v>
      </c>
      <c r="K16" s="236">
        <f>G205</f>
        <v>18300</v>
      </c>
    </row>
    <row r="17" spans="1:11" s="41" customFormat="1">
      <c r="A17" s="40"/>
      <c r="B17" s="179" t="s">
        <v>91</v>
      </c>
      <c r="C17" s="260">
        <f>SUM(C12:C16)</f>
        <v>2677359</v>
      </c>
      <c r="D17" s="260">
        <f>SUM(D12:D16)</f>
        <v>0</v>
      </c>
      <c r="E17" s="177">
        <f>SUM(E12:E16)</f>
        <v>2677359</v>
      </c>
      <c r="F17" s="177">
        <f>SUM(F12:F16)</f>
        <v>0</v>
      </c>
      <c r="G17" s="177">
        <f>IF(ISERROR(E17+F17),"",(E17+F17))</f>
        <v>2677359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93213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94406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'[13]Sch C'!D10</f>
        <v>65652</v>
      </c>
      <c r="D21" s="260">
        <f>'[13]Sch C'!F10</f>
        <v>0</v>
      </c>
      <c r="E21" s="246">
        <f t="shared" ref="E21:E56" si="2">SUM(C21:D21)</f>
        <v>65652</v>
      </c>
      <c r="F21" s="174"/>
      <c r="G21" s="174">
        <f t="shared" ref="G21:G57" si="3">IF(ISERROR(E21+F21),"",(E21+F21))</f>
        <v>65652</v>
      </c>
      <c r="H21" s="175">
        <f>IF(ISERROR(G21/$G$183),"",(G21/$G$183))</f>
        <v>2.4398324794043528E-2</v>
      </c>
      <c r="J21" s="248">
        <v>2056</v>
      </c>
      <c r="K21" s="248">
        <v>2080</v>
      </c>
    </row>
    <row r="22" spans="1:11" s="41" customFormat="1">
      <c r="A22" s="127" t="s">
        <v>199</v>
      </c>
      <c r="B22" s="113" t="s">
        <v>200</v>
      </c>
      <c r="C22" s="260">
        <f>'[13]Sch C'!D11</f>
        <v>103958</v>
      </c>
      <c r="D22" s="260">
        <f>'[13]Sch C'!F11</f>
        <v>0</v>
      </c>
      <c r="E22" s="246">
        <f t="shared" si="2"/>
        <v>103958</v>
      </c>
      <c r="F22" s="177"/>
      <c r="G22" s="177">
        <f t="shared" si="3"/>
        <v>103958</v>
      </c>
      <c r="H22" s="175">
        <f t="shared" ref="H22:H57" si="4">IF(ISERROR(G22/$G$183),"",(G22/$G$183))</f>
        <v>3.8634025603777142E-2</v>
      </c>
      <c r="J22" s="183">
        <v>2080</v>
      </c>
      <c r="K22" s="183">
        <v>2088</v>
      </c>
    </row>
    <row r="23" spans="1:11" s="41" customFormat="1">
      <c r="A23" s="127" t="s">
        <v>201</v>
      </c>
      <c r="B23" s="113" t="s">
        <v>22</v>
      </c>
      <c r="C23" s="260">
        <f>'[13]Sch C'!D12</f>
        <v>59877</v>
      </c>
      <c r="D23" s="260">
        <f>'[13]Sch C'!F12</f>
        <v>0</v>
      </c>
      <c r="E23" s="246">
        <f t="shared" si="2"/>
        <v>59877</v>
      </c>
      <c r="F23" s="177"/>
      <c r="G23" s="177">
        <f t="shared" si="3"/>
        <v>59877</v>
      </c>
      <c r="H23" s="175">
        <f t="shared" si="4"/>
        <v>2.225215520765467E-2</v>
      </c>
      <c r="J23" s="183">
        <v>3802</v>
      </c>
      <c r="K23" s="183">
        <v>3873</v>
      </c>
    </row>
    <row r="24" spans="1:11" s="41" customFormat="1">
      <c r="A24" s="127" t="s">
        <v>202</v>
      </c>
      <c r="B24" s="113" t="s">
        <v>23</v>
      </c>
      <c r="C24" s="260">
        <f>'[13]Sch C'!D13</f>
        <v>226083</v>
      </c>
      <c r="D24" s="260">
        <f>'[13]Sch C'!F13</f>
        <v>-186471</v>
      </c>
      <c r="E24" s="246">
        <f t="shared" si="2"/>
        <v>39612</v>
      </c>
      <c r="F24" s="177"/>
      <c r="G24" s="177">
        <f t="shared" si="3"/>
        <v>39612</v>
      </c>
      <c r="H24" s="175">
        <f t="shared" si="4"/>
        <v>1.4721051022690128E-2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'[13]Sch C'!D14</f>
        <v>0</v>
      </c>
      <c r="D25" s="260">
        <f>'[13]Sch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'[13]Sch C'!D15</f>
        <v>0</v>
      </c>
      <c r="D26" s="260">
        <f>'[13]Sch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'[13]Sch C'!D16</f>
        <v>0</v>
      </c>
      <c r="D27" s="260">
        <f>'[13]Sch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'[13]Sch C'!D17</f>
        <v>1479</v>
      </c>
      <c r="D28" s="260">
        <f>'[13]Sch C'!F17</f>
        <v>0</v>
      </c>
      <c r="E28" s="246">
        <f t="shared" si="2"/>
        <v>1479</v>
      </c>
      <c r="F28" s="177"/>
      <c r="G28" s="177">
        <f t="shared" si="3"/>
        <v>1479</v>
      </c>
      <c r="H28" s="175">
        <f t="shared" si="4"/>
        <v>5.4964239277387401E-4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'[13]Sch C'!D18</f>
        <v>21719</v>
      </c>
      <c r="D29" s="260">
        <f>'[13]Sch C'!F18</f>
        <v>0</v>
      </c>
      <c r="E29" s="246">
        <f t="shared" si="2"/>
        <v>21719</v>
      </c>
      <c r="F29" s="177"/>
      <c r="G29" s="177">
        <f t="shared" si="3"/>
        <v>21719</v>
      </c>
      <c r="H29" s="175">
        <f t="shared" si="4"/>
        <v>8.0714558003081617E-3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'[13]Sch C'!D19</f>
        <v>7916</v>
      </c>
      <c r="D30" s="260">
        <f>'[13]Sch C'!F19</f>
        <v>0</v>
      </c>
      <c r="E30" s="246">
        <f t="shared" si="2"/>
        <v>7916</v>
      </c>
      <c r="F30" s="177"/>
      <c r="G30" s="177">
        <f t="shared" si="3"/>
        <v>7916</v>
      </c>
      <c r="H30" s="175">
        <f t="shared" si="4"/>
        <v>2.9418317655158801E-3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'[13]Sch C'!D20</f>
        <v>8964</v>
      </c>
      <c r="D31" s="260">
        <f>'[13]Sch C'!F20</f>
        <v>0</v>
      </c>
      <c r="E31" s="246">
        <f t="shared" si="2"/>
        <v>8964</v>
      </c>
      <c r="F31" s="177"/>
      <c r="G31" s="177">
        <f t="shared" si="3"/>
        <v>8964</v>
      </c>
      <c r="H31" s="175">
        <f t="shared" si="4"/>
        <v>3.3313011553921614E-3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'[13]Sch C'!D21</f>
        <v>55265</v>
      </c>
      <c r="D32" s="260">
        <f>'[13]Sch C'!F21</f>
        <v>0</v>
      </c>
      <c r="E32" s="246">
        <f t="shared" si="2"/>
        <v>55265</v>
      </c>
      <c r="F32" s="177"/>
      <c r="G32" s="177">
        <f t="shared" si="3"/>
        <v>55265</v>
      </c>
      <c r="H32" s="175">
        <f t="shared" si="4"/>
        <v>2.0538192587321265E-2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'[13]Sch C'!D22</f>
        <v>62</v>
      </c>
      <c r="D33" s="260">
        <f>'[13]Sch C'!F22</f>
        <v>0</v>
      </c>
      <c r="E33" s="246">
        <f t="shared" si="2"/>
        <v>62</v>
      </c>
      <c r="F33" s="177"/>
      <c r="G33" s="177">
        <f t="shared" si="3"/>
        <v>62</v>
      </c>
      <c r="H33" s="175">
        <f t="shared" si="4"/>
        <v>2.3041128027031907E-5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'[13]Sch C'!D23</f>
        <v>15653</v>
      </c>
      <c r="D34" s="260">
        <f>'[13]Sch C'!F23</f>
        <v>0</v>
      </c>
      <c r="E34" s="246">
        <f t="shared" si="2"/>
        <v>15653</v>
      </c>
      <c r="F34" s="177"/>
      <c r="G34" s="177">
        <f t="shared" si="3"/>
        <v>15653</v>
      </c>
      <c r="H34" s="175">
        <f t="shared" si="4"/>
        <v>5.8171415646311357E-3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'[13]Sch C'!D24</f>
        <v>0</v>
      </c>
      <c r="D35" s="260">
        <f>'[13]Sch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'[13]Sch C'!D25</f>
        <v>0</v>
      </c>
      <c r="D36" s="260">
        <f>'[13]Sch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'[13]Sch C'!D26</f>
        <v>125910</v>
      </c>
      <c r="D37" s="260">
        <f>'[13]Sch C'!F26</f>
        <v>0</v>
      </c>
      <c r="E37" s="246">
        <f t="shared" si="2"/>
        <v>125910</v>
      </c>
      <c r="F37" s="177"/>
      <c r="G37" s="177">
        <f t="shared" si="3"/>
        <v>125910</v>
      </c>
      <c r="H37" s="175">
        <f t="shared" si="4"/>
        <v>4.6792071449735281E-2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'[13]Sch C'!D27</f>
        <v>4477</v>
      </c>
      <c r="D38" s="260">
        <f>'[13]Sch C'!F27</f>
        <v>-92</v>
      </c>
      <c r="E38" s="246">
        <f t="shared" si="2"/>
        <v>4385</v>
      </c>
      <c r="F38" s="177"/>
      <c r="G38" s="177">
        <f t="shared" si="3"/>
        <v>4385</v>
      </c>
      <c r="H38" s="175">
        <f t="shared" si="4"/>
        <v>1.6296023612666921E-3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'[13]Sch C'!D28</f>
        <v>9710</v>
      </c>
      <c r="D39" s="260">
        <f>'[13]Sch C'!F28</f>
        <v>-9710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'[13]Sch C'!D29</f>
        <v>40767</v>
      </c>
      <c r="D40" s="260">
        <f>'[13]Sch C'!F29</f>
        <v>-40767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'[13]Sch C'!D30</f>
        <v>221</v>
      </c>
      <c r="D41" s="260">
        <f>'[13]Sch C'!F30</f>
        <v>-221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'[13]Sch C'!D31</f>
        <v>35775</v>
      </c>
      <c r="D42" s="260">
        <f>'[13]Sch C'!F31</f>
        <v>0</v>
      </c>
      <c r="E42" s="246">
        <f t="shared" si="2"/>
        <v>35775</v>
      </c>
      <c r="F42" s="177"/>
      <c r="G42" s="177">
        <f t="shared" si="3"/>
        <v>35775</v>
      </c>
      <c r="H42" s="175">
        <f t="shared" si="4"/>
        <v>1.329510250269462E-2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'[13]Sch C'!D32</f>
        <v>18925</v>
      </c>
      <c r="D43" s="260">
        <f>'[13]Sch C'!F32</f>
        <v>0</v>
      </c>
      <c r="E43" s="246">
        <f t="shared" si="2"/>
        <v>18925</v>
      </c>
      <c r="F43" s="177"/>
      <c r="G43" s="177">
        <f t="shared" si="3"/>
        <v>18925</v>
      </c>
      <c r="H43" s="175">
        <f t="shared" si="4"/>
        <v>7.0331185147028841E-3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'[13]Sch C'!D33</f>
        <v>0</v>
      </c>
      <c r="D44" s="260">
        <f>'[13]Sch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'[13]Sch C'!D34</f>
        <v>0</v>
      </c>
      <c r="D45" s="260">
        <f>'[13]Sch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'[13]Sch C'!D35</f>
        <v>0</v>
      </c>
      <c r="D46" s="260">
        <f>'[13]Sch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'[13]Sch C'!D36</f>
        <v>364</v>
      </c>
      <c r="D47" s="260">
        <f>'[13]Sch C'!F36</f>
        <v>0</v>
      </c>
      <c r="E47" s="246">
        <f t="shared" si="2"/>
        <v>364</v>
      </c>
      <c r="F47" s="177"/>
      <c r="G47" s="177">
        <f t="shared" si="3"/>
        <v>364</v>
      </c>
      <c r="H47" s="175">
        <f t="shared" si="4"/>
        <v>1.3527371938450991E-4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'[13]Sch C'!D37</f>
        <v>0</v>
      </c>
      <c r="D48" s="260">
        <f>'[13]Sch C'!F37</f>
        <v>63</v>
      </c>
      <c r="E48" s="246">
        <f t="shared" si="2"/>
        <v>63</v>
      </c>
      <c r="F48" s="177"/>
      <c r="G48" s="177">
        <f t="shared" si="3"/>
        <v>63</v>
      </c>
      <c r="H48" s="175">
        <f t="shared" si="4"/>
        <v>2.34127591242421E-5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'[13]Sch C'!D38</f>
        <v>0</v>
      </c>
      <c r="D49" s="260">
        <f>'[13]Sch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'[13]Sch C'!D39</f>
        <v>634</v>
      </c>
      <c r="D50" s="260">
        <f>'[13]Sch C'!F39</f>
        <v>0</v>
      </c>
      <c r="E50" s="246">
        <f t="shared" si="2"/>
        <v>634</v>
      </c>
      <c r="F50" s="177"/>
      <c r="G50" s="177">
        <f t="shared" si="3"/>
        <v>634</v>
      </c>
      <c r="H50" s="175">
        <f t="shared" si="4"/>
        <v>2.3561411563126177E-4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'[13]Sch C'!D40</f>
        <v>0</v>
      </c>
      <c r="D51" s="260">
        <f>'[13]Sch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'[13]Sch C'!D41</f>
        <v>9562</v>
      </c>
      <c r="D52" s="260">
        <f>'[13]Sch C'!F41</f>
        <v>0</v>
      </c>
      <c r="E52" s="246">
        <f t="shared" si="2"/>
        <v>9562</v>
      </c>
      <c r="F52" s="177"/>
      <c r="G52" s="177">
        <f t="shared" si="3"/>
        <v>9562</v>
      </c>
      <c r="H52" s="175">
        <f t="shared" si="4"/>
        <v>3.5535365515238565E-3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'[13]Sch C'!D42</f>
        <v>5266</v>
      </c>
      <c r="D53" s="260">
        <f>'[13]Sch C'!F42</f>
        <v>0</v>
      </c>
      <c r="E53" s="246">
        <f t="shared" si="2"/>
        <v>5266</v>
      </c>
      <c r="F53" s="177"/>
      <c r="G53" s="177">
        <f t="shared" si="3"/>
        <v>5266</v>
      </c>
      <c r="H53" s="175">
        <f t="shared" si="4"/>
        <v>1.9570093579088714E-3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'[13]Sch C'!D43</f>
        <v>0</v>
      </c>
      <c r="D54" s="260">
        <f>'[13]Sch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'[13]Sch C'!D44</f>
        <v>0</v>
      </c>
      <c r="D55" s="260">
        <f>'[13]Sch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'[13]Sch C'!D45</f>
        <v>15621</v>
      </c>
      <c r="D56" s="260">
        <f>'[13]Sch C'!F45</f>
        <v>-3169</v>
      </c>
      <c r="E56" s="246">
        <f t="shared" si="2"/>
        <v>12452</v>
      </c>
      <c r="F56" s="177"/>
      <c r="G56" s="177">
        <f t="shared" si="3"/>
        <v>12452</v>
      </c>
      <c r="H56" s="175">
        <f t="shared" si="4"/>
        <v>4.627550422461311E-3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833860</v>
      </c>
      <c r="D57" s="260">
        <f>SUM(D21:D56)</f>
        <v>-240367</v>
      </c>
      <c r="E57" s="177">
        <f>SUM(E21:E56)</f>
        <v>593493</v>
      </c>
      <c r="F57" s="177">
        <f>SUM(F21:F56)</f>
        <v>0</v>
      </c>
      <c r="G57" s="177">
        <f t="shared" si="3"/>
        <v>593493</v>
      </c>
      <c r="H57" s="175">
        <f t="shared" si="4"/>
        <v>0.22056045477656852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'[13]Sch C'!D57</f>
        <v>232808</v>
      </c>
      <c r="D60" s="260">
        <f>'[13]Sch C'!F57</f>
        <v>0</v>
      </c>
      <c r="E60" s="246">
        <f t="shared" ref="E60:E76" si="5">SUM(C60:D60)</f>
        <v>232808</v>
      </c>
      <c r="F60" s="173"/>
      <c r="G60" s="173">
        <f>IF(ISERROR(E60+F60),"",(E60+F60))</f>
        <v>232808</v>
      </c>
      <c r="H60" s="175">
        <f>IF(ISERROR(G60/$G$183),"",(G60/$G$183))</f>
        <v>8.6518692479310391E-2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'[13]Sch C'!D58</f>
        <v>15912</v>
      </c>
      <c r="D61" s="260">
        <f>'[13]Sch C'!F58</f>
        <v>0</v>
      </c>
      <c r="E61" s="246">
        <f t="shared" si="5"/>
        <v>15912</v>
      </c>
      <c r="F61" s="173"/>
      <c r="G61" s="173">
        <f t="shared" ref="G61:G76" si="6">IF(ISERROR(E61+F61),"",(E61+F61))</f>
        <v>15912</v>
      </c>
      <c r="H61" s="175">
        <f t="shared" ref="H61:H76" si="7">IF(ISERROR(G61/$G$183),"",(G61/$G$183))</f>
        <v>5.913394018808576E-3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'[13]Sch C'!D59</f>
        <v>0</v>
      </c>
      <c r="D62" s="260">
        <f>'[13]Sch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'[13]Sch C'!D60</f>
        <v>0</v>
      </c>
      <c r="D63" s="260">
        <f>'[13]Sch C'!F60</f>
        <v>0</v>
      </c>
      <c r="E63" s="246">
        <f t="shared" si="5"/>
        <v>0</v>
      </c>
      <c r="F63" s="173"/>
      <c r="G63" s="173">
        <f t="shared" si="6"/>
        <v>0</v>
      </c>
      <c r="H63" s="175">
        <f t="shared" si="7"/>
        <v>0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'[13]Sch C'!D61</f>
        <v>0</v>
      </c>
      <c r="D64" s="260">
        <f>'[13]Sch C'!F61</f>
        <v>0</v>
      </c>
      <c r="E64" s="246">
        <f t="shared" si="5"/>
        <v>0</v>
      </c>
      <c r="F64" s="173"/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'[13]Sch C'!D62</f>
        <v>0</v>
      </c>
      <c r="D65" s="260">
        <f>'[13]Sch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'[13]Sch C'!D63</f>
        <v>0</v>
      </c>
      <c r="D66" s="260">
        <f>'[13]Sch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'[13]Sch C'!D64</f>
        <v>0</v>
      </c>
      <c r="D67" s="260">
        <f>'[13]Sch C'!F64</f>
        <v>0</v>
      </c>
      <c r="E67" s="246">
        <f t="shared" si="5"/>
        <v>0</v>
      </c>
      <c r="F67" s="173"/>
      <c r="G67" s="173">
        <f t="shared" si="6"/>
        <v>0</v>
      </c>
      <c r="H67" s="175">
        <f t="shared" si="7"/>
        <v>0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'[13]Sch C'!D65</f>
        <v>0</v>
      </c>
      <c r="D68" s="260">
        <f>'[13]Sch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'[13]Sch C'!D66</f>
        <v>0</v>
      </c>
      <c r="D69" s="260">
        <f>'[13]Sch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'[13]Sch C'!D67</f>
        <v>0</v>
      </c>
      <c r="D70" s="260">
        <f>'[13]Sch C'!F67</f>
        <v>0</v>
      </c>
      <c r="E70" s="246">
        <f t="shared" si="5"/>
        <v>0</v>
      </c>
      <c r="F70" s="173"/>
      <c r="G70" s="173">
        <f t="shared" si="6"/>
        <v>0</v>
      </c>
      <c r="H70" s="175">
        <f t="shared" si="7"/>
        <v>0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'[13]Sch C'!D68</f>
        <v>0</v>
      </c>
      <c r="D71" s="260">
        <f>'[13]Sch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'[13]Sch C'!D69</f>
        <v>0</v>
      </c>
      <c r="D72" s="260">
        <f>'[13]Sch C'!F69</f>
        <v>0</v>
      </c>
      <c r="E72" s="246">
        <f t="shared" si="5"/>
        <v>0</v>
      </c>
      <c r="F72" s="173"/>
      <c r="G72" s="173">
        <f t="shared" si="6"/>
        <v>0</v>
      </c>
      <c r="H72" s="175">
        <f t="shared" si="7"/>
        <v>0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'[13]Sch C'!D70</f>
        <v>0</v>
      </c>
      <c r="D73" s="260">
        <f>'[13]Sch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'[13]Sch C'!D71</f>
        <v>208</v>
      </c>
      <c r="D74" s="260">
        <f>'[13]Sch C'!F71</f>
        <v>0</v>
      </c>
      <c r="E74" s="246">
        <f t="shared" si="5"/>
        <v>208</v>
      </c>
      <c r="F74" s="173"/>
      <c r="G74" s="173">
        <f t="shared" si="6"/>
        <v>208</v>
      </c>
      <c r="H74" s="175">
        <f t="shared" si="7"/>
        <v>7.7299268219719946E-5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'[13]Sch C'!D72</f>
        <v>0</v>
      </c>
      <c r="D75" s="260">
        <f>'[13]Sch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'[13]Sch C'!D73</f>
        <v>0</v>
      </c>
      <c r="D76" s="260">
        <f>'[13]Sch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248928</v>
      </c>
      <c r="D77" s="260">
        <f>SUM(D60:D76)</f>
        <v>0</v>
      </c>
      <c r="E77" s="176">
        <f>SUM(E60:E76)</f>
        <v>248928</v>
      </c>
      <c r="F77" s="176">
        <f>SUM(F60:F76)</f>
        <v>0</v>
      </c>
      <c r="G77" s="177">
        <f>IF(ISERROR(E77+F77),"",(E77+F77))</f>
        <v>248928</v>
      </c>
      <c r="H77" s="175">
        <f>IF(ISERROR(G77/$G$183),"",(G77/$G$183))</f>
        <v>9.2509385766338686E-2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'[13]Sch C'!D78</f>
        <v>84343</v>
      </c>
      <c r="D80" s="260">
        <f>'[13]Sch C'!F78</f>
        <v>0</v>
      </c>
      <c r="E80" s="246">
        <f t="shared" ref="E80:E91" si="8">SUM(C80:D80)</f>
        <v>84343</v>
      </c>
      <c r="F80" s="174"/>
      <c r="G80" s="174">
        <f>IF(ISERROR(E80+F80),"",(E80+F80))</f>
        <v>84343</v>
      </c>
      <c r="H80" s="175">
        <f t="shared" ref="H80:H92" si="9">IF(ISERROR(G80/$G$183),"",(G80/$G$183))</f>
        <v>3.1344481631999231E-2</v>
      </c>
      <c r="J80" s="248">
        <v>5533</v>
      </c>
      <c r="K80" s="248">
        <v>5749</v>
      </c>
    </row>
    <row r="81" spans="1:11" s="41" customFormat="1">
      <c r="A81" s="127" t="s">
        <v>202</v>
      </c>
      <c r="B81" s="113" t="s">
        <v>23</v>
      </c>
      <c r="C81" s="260">
        <f>'[13]Sch C'!D79</f>
        <v>0</v>
      </c>
      <c r="D81" s="260">
        <f>'[13]Sch C'!F79</f>
        <v>14559</v>
      </c>
      <c r="E81" s="246">
        <f t="shared" si="8"/>
        <v>14559</v>
      </c>
      <c r="F81" s="177"/>
      <c r="G81" s="177">
        <f>IF(ISERROR(E81+F81),"",(E81+F81))</f>
        <v>14559</v>
      </c>
      <c r="H81" s="175">
        <f t="shared" si="9"/>
        <v>5.4105771442831858E-3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'[13]Sch C'!D80</f>
        <v>8348</v>
      </c>
      <c r="D82" s="260">
        <f>'[13]Sch C'!F80</f>
        <v>0</v>
      </c>
      <c r="E82" s="246">
        <f t="shared" si="8"/>
        <v>8348</v>
      </c>
      <c r="F82" s="177"/>
      <c r="G82" s="177">
        <f>IF(ISERROR(E82+F82),"",(E82+F82))</f>
        <v>8348</v>
      </c>
      <c r="H82" s="175">
        <f t="shared" si="9"/>
        <v>3.1023763995106832E-3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'[13]Sch C'!D81</f>
        <v>0</v>
      </c>
      <c r="D83" s="260">
        <f>'[13]Sch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'[13]Sch C'!D82</f>
        <v>0</v>
      </c>
      <c r="D84" s="260">
        <f>'[13]Sch C'!F82</f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'[13]Sch C'!D83</f>
        <v>0</v>
      </c>
      <c r="D85" s="260">
        <f>'[13]Sch C'!F83</f>
        <v>0</v>
      </c>
      <c r="E85" s="246">
        <f t="shared" si="8"/>
        <v>0</v>
      </c>
      <c r="F85" s="177"/>
      <c r="G85" s="177">
        <f t="shared" si="10"/>
        <v>0</v>
      </c>
      <c r="H85" s="175">
        <f t="shared" si="9"/>
        <v>0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'[13]Sch C'!D84</f>
        <v>27664</v>
      </c>
      <c r="D86" s="260">
        <f>'[13]Sch C'!F84</f>
        <v>0</v>
      </c>
      <c r="E86" s="246">
        <f t="shared" si="8"/>
        <v>27664</v>
      </c>
      <c r="F86" s="177"/>
      <c r="G86" s="177">
        <f t="shared" si="10"/>
        <v>27664</v>
      </c>
      <c r="H86" s="175">
        <f t="shared" si="9"/>
        <v>1.0280802673222752E-2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'[13]Sch C'!D85</f>
        <v>10487</v>
      </c>
      <c r="D87" s="260">
        <f>'[13]Sch C'!F85</f>
        <v>0</v>
      </c>
      <c r="E87" s="246">
        <f t="shared" si="8"/>
        <v>10487</v>
      </c>
      <c r="F87" s="177"/>
      <c r="G87" s="177">
        <f t="shared" si="10"/>
        <v>10487</v>
      </c>
      <c r="H87" s="175">
        <f t="shared" si="9"/>
        <v>3.8972953164432842E-3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'[13]Sch C'!D86</f>
        <v>12380</v>
      </c>
      <c r="D88" s="260">
        <f>'[13]Sch C'!F86</f>
        <v>0</v>
      </c>
      <c r="E88" s="246">
        <f t="shared" si="8"/>
        <v>12380</v>
      </c>
      <c r="F88" s="177"/>
      <c r="G88" s="177">
        <f t="shared" si="10"/>
        <v>12380</v>
      </c>
      <c r="H88" s="175">
        <f t="shared" si="9"/>
        <v>4.6007929834621774E-3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'[13]Sch C'!D87</f>
        <v>43310</v>
      </c>
      <c r="D89" s="260">
        <f>'[13]Sch C'!F87</f>
        <v>0</v>
      </c>
      <c r="E89" s="246">
        <f t="shared" si="8"/>
        <v>43310</v>
      </c>
      <c r="F89" s="177"/>
      <c r="G89" s="177">
        <f t="shared" si="10"/>
        <v>43310</v>
      </c>
      <c r="H89" s="175">
        <f t="shared" si="9"/>
        <v>1.6095342820173417E-2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'[13]Sch C'!D88</f>
        <v>9221</v>
      </c>
      <c r="D90" s="260">
        <f>'[13]Sch C'!F88</f>
        <v>0</v>
      </c>
      <c r="E90" s="246">
        <f t="shared" si="8"/>
        <v>9221</v>
      </c>
      <c r="F90" s="177"/>
      <c r="G90" s="177">
        <f t="shared" si="10"/>
        <v>9221</v>
      </c>
      <c r="H90" s="175">
        <f t="shared" si="9"/>
        <v>3.4268103473751809E-3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'[13]Sch C'!D89</f>
        <v>0</v>
      </c>
      <c r="D91" s="260">
        <f>'[13]Sch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195753</v>
      </c>
      <c r="D92" s="260">
        <f>SUM(D80:D91)</f>
        <v>14559</v>
      </c>
      <c r="E92" s="177">
        <f>SUM(E80:E91)</f>
        <v>210312</v>
      </c>
      <c r="F92" s="177">
        <f>SUM(F80:F91)</f>
        <v>0</v>
      </c>
      <c r="G92" s="177">
        <f>IF(ISERROR(E92+F92),"",(E92+F92))</f>
        <v>210312</v>
      </c>
      <c r="H92" s="175">
        <f t="shared" si="9"/>
        <v>7.8158479316469909E-2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'[13]Sch C'!D93</f>
        <v>84947</v>
      </c>
      <c r="D95" s="260">
        <f>'[13]Sch C'!F93</f>
        <v>0</v>
      </c>
      <c r="E95" s="246">
        <f t="shared" ref="E95:E100" si="11">SUM(C95:D95)</f>
        <v>84947</v>
      </c>
      <c r="F95" s="174"/>
      <c r="G95" s="174">
        <f t="shared" ref="G95:G101" si="12">IF(ISERROR(E95+F95),"",(E95+F95))</f>
        <v>84947</v>
      </c>
      <c r="H95" s="175">
        <f t="shared" ref="H95:H101" si="13">IF(ISERROR(G95/$G$183),"",(G95/$G$183))</f>
        <v>3.1568946814714186E-2</v>
      </c>
      <c r="J95" s="248">
        <v>9124</v>
      </c>
      <c r="K95" s="248">
        <v>9220</v>
      </c>
    </row>
    <row r="96" spans="1:11" s="41" customFormat="1">
      <c r="A96" s="127" t="s">
        <v>202</v>
      </c>
      <c r="B96" s="113" t="s">
        <v>23</v>
      </c>
      <c r="C96" s="260">
        <f>'[13]Sch C'!D94</f>
        <v>0</v>
      </c>
      <c r="D96" s="260">
        <f>'[13]Sch C'!F94</f>
        <v>14663</v>
      </c>
      <c r="E96" s="246">
        <f t="shared" si="11"/>
        <v>14663</v>
      </c>
      <c r="F96" s="177"/>
      <c r="G96" s="177">
        <f t="shared" si="12"/>
        <v>14663</v>
      </c>
      <c r="H96" s="175">
        <f t="shared" si="13"/>
        <v>5.4492267783930459E-3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'[13]Sch C'!D95</f>
        <v>8878</v>
      </c>
      <c r="D97" s="260">
        <f>'[13]Sch C'!F95</f>
        <v>0</v>
      </c>
      <c r="E97" s="246">
        <f t="shared" si="11"/>
        <v>8878</v>
      </c>
      <c r="F97" s="177"/>
      <c r="G97" s="177">
        <f t="shared" si="12"/>
        <v>8878</v>
      </c>
      <c r="H97" s="175">
        <f t="shared" si="13"/>
        <v>3.299340881032085E-3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'[13]Sch C'!D96</f>
        <v>81616</v>
      </c>
      <c r="D98" s="260">
        <f>'[13]Sch C'!F96</f>
        <v>-66</v>
      </c>
      <c r="E98" s="246">
        <f t="shared" si="11"/>
        <v>81550</v>
      </c>
      <c r="F98" s="177"/>
      <c r="G98" s="177">
        <f t="shared" si="12"/>
        <v>81550</v>
      </c>
      <c r="H98" s="175">
        <f t="shared" si="13"/>
        <v>3.030651597749116E-2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'[13]Sch C'!D97</f>
        <v>553</v>
      </c>
      <c r="D99" s="260">
        <f>'[13]Sch C'!F97</f>
        <v>0</v>
      </c>
      <c r="E99" s="246">
        <f t="shared" si="11"/>
        <v>553</v>
      </c>
      <c r="F99" s="177"/>
      <c r="G99" s="177">
        <f t="shared" si="12"/>
        <v>553</v>
      </c>
      <c r="H99" s="175">
        <f t="shared" si="13"/>
        <v>2.055119967572362E-4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'[13]Sch C'!D98</f>
        <v>323</v>
      </c>
      <c r="D100" s="260">
        <f>'[13]Sch C'!F98</f>
        <v>0</v>
      </c>
      <c r="E100" s="246">
        <f t="shared" si="11"/>
        <v>323</v>
      </c>
      <c r="F100" s="177"/>
      <c r="G100" s="177">
        <f t="shared" si="12"/>
        <v>323</v>
      </c>
      <c r="H100" s="175">
        <f t="shared" si="13"/>
        <v>1.2003684439889204E-4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176317</v>
      </c>
      <c r="D101" s="260">
        <f>SUM(D95:D100)</f>
        <v>14597</v>
      </c>
      <c r="E101" s="177">
        <f>SUM(E95:E100)</f>
        <v>190914</v>
      </c>
      <c r="F101" s="177">
        <f>SUM(F95:F100)</f>
        <v>0</v>
      </c>
      <c r="G101" s="177">
        <f t="shared" si="12"/>
        <v>190914</v>
      </c>
      <c r="H101" s="175">
        <f t="shared" si="13"/>
        <v>7.0949579292786599E-2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'[13]Sch C'!D102</f>
        <v>20303</v>
      </c>
      <c r="D104" s="260">
        <f>'[13]Sch C'!F102</f>
        <v>0</v>
      </c>
      <c r="E104" s="246">
        <f t="shared" ref="E104:E109" si="14">SUM(C104:D104)</f>
        <v>20303</v>
      </c>
      <c r="F104" s="174"/>
      <c r="G104" s="174">
        <f t="shared" ref="G104:G110" si="15">IF(ISERROR(E104+F104),"",(E104+F104))</f>
        <v>20303</v>
      </c>
      <c r="H104" s="175">
        <f t="shared" ref="H104:H110" si="16">IF(ISERROR(G104/$G$183),"",(G104/$G$183))</f>
        <v>7.5452261666585294E-3</v>
      </c>
      <c r="J104" s="248">
        <v>1935</v>
      </c>
      <c r="K104" s="248">
        <v>1999</v>
      </c>
    </row>
    <row r="105" spans="1:11" s="41" customFormat="1">
      <c r="A105" s="127" t="s">
        <v>202</v>
      </c>
      <c r="B105" s="113" t="s">
        <v>23</v>
      </c>
      <c r="C105" s="260">
        <f>'[13]Sch C'!D103</f>
        <v>0</v>
      </c>
      <c r="D105" s="260">
        <f>'[13]Sch C'!F103</f>
        <v>3505</v>
      </c>
      <c r="E105" s="246">
        <f t="shared" si="14"/>
        <v>3505</v>
      </c>
      <c r="F105" s="177"/>
      <c r="G105" s="177">
        <f t="shared" si="15"/>
        <v>3505</v>
      </c>
      <c r="H105" s="175">
        <f t="shared" si="16"/>
        <v>1.3025669957217232E-3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'[13]Sch C'!D104</f>
        <v>2026</v>
      </c>
      <c r="D106" s="260">
        <f>'[13]Sch C'!F104</f>
        <v>0</v>
      </c>
      <c r="E106" s="246">
        <f t="shared" si="14"/>
        <v>2026</v>
      </c>
      <c r="F106" s="177"/>
      <c r="G106" s="177">
        <f t="shared" si="15"/>
        <v>2026</v>
      </c>
      <c r="H106" s="175">
        <f t="shared" si="16"/>
        <v>7.5292460294784907E-4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'[13]Sch C'!D105</f>
        <v>0</v>
      </c>
      <c r="D107" s="260">
        <f>'[13]Sch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'[13]Sch C'!D106</f>
        <v>560</v>
      </c>
      <c r="D108" s="260">
        <f>'[13]Sch C'!F106</f>
        <v>0</v>
      </c>
      <c r="E108" s="246">
        <f t="shared" si="14"/>
        <v>560</v>
      </c>
      <c r="F108" s="177"/>
      <c r="G108" s="177">
        <f t="shared" si="15"/>
        <v>560</v>
      </c>
      <c r="H108" s="175">
        <f t="shared" si="16"/>
        <v>2.0811341443770755E-4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'[13]Sch C'!D107</f>
        <v>135</v>
      </c>
      <c r="D109" s="260">
        <f>'[13]Sch C'!F107</f>
        <v>0</v>
      </c>
      <c r="E109" s="246">
        <f t="shared" si="14"/>
        <v>135</v>
      </c>
      <c r="F109" s="177"/>
      <c r="G109" s="177">
        <f t="shared" si="15"/>
        <v>135</v>
      </c>
      <c r="H109" s="175">
        <f t="shared" si="16"/>
        <v>5.017019812337593E-5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23024</v>
      </c>
      <c r="D110" s="260">
        <f>SUM(D104:D109)</f>
        <v>3505</v>
      </c>
      <c r="E110" s="177">
        <f>SUM(E104:E109)</f>
        <v>26529</v>
      </c>
      <c r="F110" s="177">
        <f>SUM(F104:F109)</f>
        <v>0</v>
      </c>
      <c r="G110" s="177">
        <f t="shared" si="15"/>
        <v>26529</v>
      </c>
      <c r="H110" s="175">
        <f t="shared" si="16"/>
        <v>9.8590013778891844E-3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'[13]Sch C'!D121</f>
        <v>55112</v>
      </c>
      <c r="D113" s="260">
        <f>'[13]Sch C'!F121</f>
        <v>0</v>
      </c>
      <c r="E113" s="246">
        <f t="shared" ref="E113:E117" si="17">SUM(C113:D113)</f>
        <v>55112</v>
      </c>
      <c r="F113" s="174"/>
      <c r="G113" s="174">
        <f t="shared" ref="G113:G118" si="18">IF(ISERROR(E113+F113),"",(E113+F113))</f>
        <v>55112</v>
      </c>
      <c r="H113" s="175">
        <f t="shared" ref="H113:H118" si="19">IF(ISERROR(G113/$G$183),"",(G113/$G$183))</f>
        <v>2.0481333029448105E-2</v>
      </c>
      <c r="J113" s="248">
        <v>6160</v>
      </c>
      <c r="K113" s="248">
        <v>6326</v>
      </c>
    </row>
    <row r="114" spans="1:11" s="41" customFormat="1">
      <c r="A114" s="127" t="s">
        <v>202</v>
      </c>
      <c r="B114" s="113" t="s">
        <v>225</v>
      </c>
      <c r="C114" s="260">
        <f>'[13]Sch C'!D122</f>
        <v>0</v>
      </c>
      <c r="D114" s="260">
        <f>'[13]Sch C'!F122</f>
        <v>9513</v>
      </c>
      <c r="E114" s="246">
        <f t="shared" si="17"/>
        <v>9513</v>
      </c>
      <c r="F114" s="177"/>
      <c r="G114" s="177">
        <f t="shared" si="18"/>
        <v>9513</v>
      </c>
      <c r="H114" s="175">
        <f t="shared" si="19"/>
        <v>3.5353266277605572E-3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'[13]Sch C'!D123</f>
        <v>19043</v>
      </c>
      <c r="D115" s="260">
        <f>'[13]Sch C'!F123</f>
        <v>0</v>
      </c>
      <c r="E115" s="246">
        <f t="shared" si="17"/>
        <v>19043</v>
      </c>
      <c r="F115" s="177"/>
      <c r="G115" s="177">
        <f t="shared" si="18"/>
        <v>19043</v>
      </c>
      <c r="H115" s="175">
        <f t="shared" si="19"/>
        <v>7.0769709841736871E-3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'[13]Sch C'!D124</f>
        <v>0</v>
      </c>
      <c r="D116" s="260">
        <f>'[13]Sch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'[13]Sch C'!D125</f>
        <v>75</v>
      </c>
      <c r="D117" s="260">
        <f>'[13]Sch C'!F125</f>
        <v>0</v>
      </c>
      <c r="E117" s="246">
        <f t="shared" si="17"/>
        <v>75</v>
      </c>
      <c r="F117" s="177"/>
      <c r="G117" s="177">
        <f t="shared" si="18"/>
        <v>75</v>
      </c>
      <c r="H117" s="175">
        <f t="shared" si="19"/>
        <v>2.7872332290764403E-5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74230</v>
      </c>
      <c r="D118" s="260">
        <f>SUM(D113:D117)</f>
        <v>9513</v>
      </c>
      <c r="E118" s="177">
        <f>SUM(E113:E117)</f>
        <v>83743</v>
      </c>
      <c r="F118" s="177">
        <f>SUM(F113:F117)</f>
        <v>0</v>
      </c>
      <c r="G118" s="177">
        <f t="shared" si="18"/>
        <v>83743</v>
      </c>
      <c r="H118" s="175">
        <f t="shared" si="19"/>
        <v>3.1121502973673113E-2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'[13]Sch C'!D129</f>
        <v>31128</v>
      </c>
      <c r="D121" s="260">
        <f>'[13]Sch C'!F129</f>
        <v>0</v>
      </c>
      <c r="E121" s="246">
        <f t="shared" ref="E121:E131" si="20">SUM(C121:D121)</f>
        <v>31128</v>
      </c>
      <c r="F121" s="174"/>
      <c r="G121" s="174">
        <f>IF(ISERROR(E121+F121),"",(E121+F121))</f>
        <v>31128</v>
      </c>
      <c r="H121" s="175">
        <f>IF(ISERROR(G121/$G$183),"",(G121/$G$183))</f>
        <v>1.1568132793958859E-2</v>
      </c>
      <c r="J121" s="248">
        <v>1738</v>
      </c>
      <c r="K121" s="248">
        <v>1753</v>
      </c>
    </row>
    <row r="122" spans="1:11" s="41" customFormat="1">
      <c r="A122" s="127" t="s">
        <v>228</v>
      </c>
      <c r="B122" s="113" t="s">
        <v>229</v>
      </c>
      <c r="C122" s="260">
        <f>'[13]Sch C'!D130</f>
        <v>0</v>
      </c>
      <c r="D122" s="260">
        <f>'[13]Sch C'!F130</f>
        <v>5373</v>
      </c>
      <c r="E122" s="246">
        <f t="shared" si="20"/>
        <v>5373</v>
      </c>
      <c r="F122" s="174"/>
      <c r="G122" s="174">
        <f t="shared" ref="G122:G131" si="21">IF(ISERROR(E122+F122),"",(E122+F122))</f>
        <v>5373</v>
      </c>
      <c r="H122" s="175">
        <f t="shared" ref="H122:H131" si="22">IF(ISERROR(G122/$G$183),"",(G122/$G$183))</f>
        <v>1.9967738853103618E-3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'[13]Sch C'!D131</f>
        <v>616342</v>
      </c>
      <c r="D123" s="260">
        <f>'[13]Sch C'!F131</f>
        <v>0</v>
      </c>
      <c r="E123" s="246">
        <f t="shared" si="20"/>
        <v>616342</v>
      </c>
      <c r="F123" s="174"/>
      <c r="G123" s="174">
        <f t="shared" si="21"/>
        <v>616342</v>
      </c>
      <c r="H123" s="175">
        <f t="shared" si="22"/>
        <v>0.22905185371672418</v>
      </c>
      <c r="J123" s="248">
        <v>52345</v>
      </c>
      <c r="K123" s="248">
        <v>52818</v>
      </c>
    </row>
    <row r="124" spans="1:11" s="41" customFormat="1">
      <c r="A124" s="127" t="s">
        <v>231</v>
      </c>
      <c r="B124" s="113" t="s">
        <v>232</v>
      </c>
      <c r="C124" s="260">
        <f>'[13]Sch C'!D132</f>
        <v>0</v>
      </c>
      <c r="D124" s="260">
        <f>'[13]Sch C'!F132</f>
        <v>106389</v>
      </c>
      <c r="E124" s="246">
        <f t="shared" si="20"/>
        <v>106389</v>
      </c>
      <c r="F124" s="174"/>
      <c r="G124" s="174">
        <f t="shared" si="21"/>
        <v>106389</v>
      </c>
      <c r="H124" s="175">
        <f t="shared" si="22"/>
        <v>3.9537460801095124E-2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'[13]Sch C'!D133</f>
        <v>1080</v>
      </c>
      <c r="D125" s="260">
        <f>'[13]Sch C'!F133</f>
        <v>0</v>
      </c>
      <c r="E125" s="246">
        <f t="shared" si="20"/>
        <v>1080</v>
      </c>
      <c r="F125" s="174"/>
      <c r="G125" s="174">
        <f t="shared" si="21"/>
        <v>1080</v>
      </c>
      <c r="H125" s="175">
        <f t="shared" si="22"/>
        <v>4.0136158498700744E-4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'[13]Sch C'!D134</f>
        <v>57424</v>
      </c>
      <c r="D126" s="260">
        <f>'[13]Sch C'!F134</f>
        <v>0</v>
      </c>
      <c r="E126" s="246">
        <f t="shared" si="20"/>
        <v>57424</v>
      </c>
      <c r="F126" s="174"/>
      <c r="G126" s="174">
        <f t="shared" si="21"/>
        <v>57424</v>
      </c>
      <c r="H126" s="175">
        <f t="shared" si="22"/>
        <v>2.1340544126198069E-2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'[13]Sch C'!D135</f>
        <v>0</v>
      </c>
      <c r="D127" s="260">
        <f>'[13]Sch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'[13]Sch C'!D136</f>
        <v>0</v>
      </c>
      <c r="D128" s="260">
        <f>'[13]Sch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'[13]Sch C'!D137</f>
        <v>16856</v>
      </c>
      <c r="D129" s="260">
        <f>'[13]Sch C'!F137</f>
        <v>0</v>
      </c>
      <c r="E129" s="246">
        <f t="shared" si="20"/>
        <v>16856</v>
      </c>
      <c r="F129" s="174"/>
      <c r="G129" s="174">
        <f t="shared" si="21"/>
        <v>16856</v>
      </c>
      <c r="H129" s="175">
        <f t="shared" si="22"/>
        <v>6.2642137745749973E-3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'[13]Sch C'!D138</f>
        <v>0</v>
      </c>
      <c r="D130" s="260">
        <f>'[13]Sch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'[13]Sch C'!D139</f>
        <v>0</v>
      </c>
      <c r="D131" s="260">
        <f>'[13]Sch C'!F139</f>
        <v>0</v>
      </c>
      <c r="E131" s="246">
        <f t="shared" si="20"/>
        <v>0</v>
      </c>
      <c r="F131" s="174"/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'[13]Sch C'!D141</f>
        <v>0</v>
      </c>
      <c r="D133" s="260">
        <f>'[13]Sch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'[13]Sch C'!D142</f>
        <v>0</v>
      </c>
      <c r="D134" s="260">
        <f>'[13]Sch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'[13]Sch C'!D143</f>
        <v>0</v>
      </c>
      <c r="D135" s="260">
        <f>'[13]Sch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'[13]Sch C'!D144</f>
        <v>0</v>
      </c>
      <c r="D136" s="260">
        <f>'[13]Sch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'[13]Sch C'!D145</f>
        <v>0</v>
      </c>
      <c r="D137" s="260">
        <f>'[13]Sch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'[13]Sch C'!D146</f>
        <v>9853</v>
      </c>
      <c r="D138" s="260">
        <f>'[13]Sch C'!F146</f>
        <v>0</v>
      </c>
      <c r="E138" s="246">
        <f t="shared" si="23"/>
        <v>9853</v>
      </c>
      <c r="F138" s="177"/>
      <c r="G138" s="177">
        <f>IF(ISERROR(E138+F138),"",(E138+F138))</f>
        <v>9853</v>
      </c>
      <c r="H138" s="175">
        <f t="shared" si="24"/>
        <v>3.6616812008120224E-3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732683</v>
      </c>
      <c r="D139" s="260">
        <f>SUM(D121:D138)</f>
        <v>111762</v>
      </c>
      <c r="E139" s="176">
        <f>SUM(E121:E138)</f>
        <v>844445</v>
      </c>
      <c r="F139" s="176">
        <f>SUM(F121:F138)</f>
        <v>0</v>
      </c>
      <c r="G139" s="177">
        <f t="shared" si="25"/>
        <v>844445</v>
      </c>
      <c r="H139" s="175">
        <f t="shared" si="24"/>
        <v>0.31382202188366065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'[13]Sch C'!D150</f>
        <v>38519</v>
      </c>
      <c r="D142" s="260">
        <f>'[13]Sch C'!F150</f>
        <v>0</v>
      </c>
      <c r="E142" s="246">
        <f t="shared" ref="E142:E146" si="26">SUM(C142:D142)</f>
        <v>38519</v>
      </c>
      <c r="F142" s="174"/>
      <c r="G142" s="174">
        <f t="shared" ref="G142:G147" si="27">IF(ISERROR(E142+F142),"",(E142+F142))</f>
        <v>38519</v>
      </c>
      <c r="H142" s="175">
        <f t="shared" ref="H142:H147" si="28">IF(ISERROR(G142/$G$183),"",(G142/$G$183))</f>
        <v>1.4314858233439387E-2</v>
      </c>
      <c r="J142" s="248">
        <v>3197</v>
      </c>
      <c r="K142" s="248">
        <v>3226</v>
      </c>
    </row>
    <row r="143" spans="1:11" s="41" customFormat="1">
      <c r="A143" s="127" t="s">
        <v>202</v>
      </c>
      <c r="B143" s="113" t="s">
        <v>23</v>
      </c>
      <c r="C143" s="260">
        <f>'[13]Sch C'!D151</f>
        <v>0</v>
      </c>
      <c r="D143" s="260">
        <f>'[13]Sch C'!F151</f>
        <v>6649</v>
      </c>
      <c r="E143" s="246">
        <f t="shared" si="26"/>
        <v>6649</v>
      </c>
      <c r="F143" s="177"/>
      <c r="G143" s="177">
        <f t="shared" si="27"/>
        <v>6649</v>
      </c>
      <c r="H143" s="175">
        <f t="shared" si="28"/>
        <v>2.4709751653505668E-3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'[13]Sch C'!D152</f>
        <v>358</v>
      </c>
      <c r="D144" s="260">
        <f>'[13]Sch C'!F152</f>
        <v>0</v>
      </c>
      <c r="E144" s="246">
        <f t="shared" si="26"/>
        <v>358</v>
      </c>
      <c r="F144" s="177"/>
      <c r="G144" s="177">
        <f t="shared" si="27"/>
        <v>358</v>
      </c>
      <c r="H144" s="175">
        <f t="shared" si="28"/>
        <v>1.3304393280124877E-4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'[13]Sch C'!D153</f>
        <v>797</v>
      </c>
      <c r="D145" s="260">
        <f>'[13]Sch C'!F153</f>
        <v>0</v>
      </c>
      <c r="E145" s="246">
        <f t="shared" si="26"/>
        <v>797</v>
      </c>
      <c r="F145" s="177"/>
      <c r="G145" s="177">
        <f t="shared" si="27"/>
        <v>797</v>
      </c>
      <c r="H145" s="175">
        <f t="shared" si="28"/>
        <v>2.9618998447652307E-4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'[13]Sch C'!D154</f>
        <v>2604</v>
      </c>
      <c r="D146" s="260">
        <f>'[13]Sch C'!F154</f>
        <v>0</v>
      </c>
      <c r="E146" s="246">
        <f t="shared" si="26"/>
        <v>2604</v>
      </c>
      <c r="F146" s="177"/>
      <c r="G146" s="177">
        <f t="shared" si="27"/>
        <v>2604</v>
      </c>
      <c r="H146" s="175">
        <f t="shared" si="28"/>
        <v>9.6772737713534014E-4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42278</v>
      </c>
      <c r="D147" s="260">
        <f>SUM(D142:D146)</f>
        <v>6649</v>
      </c>
      <c r="E147" s="177">
        <f>SUM(E142:E146)</f>
        <v>48927</v>
      </c>
      <c r="F147" s="177">
        <f>SUM(F142:F146)</f>
        <v>0</v>
      </c>
      <c r="G147" s="177">
        <f t="shared" si="27"/>
        <v>48927</v>
      </c>
      <c r="H147" s="198">
        <f t="shared" si="28"/>
        <v>1.8182794693203067E-2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'[13]Sch C'!D158</f>
        <v>91818</v>
      </c>
      <c r="D150" s="260">
        <f>'[13]Sch C'!F158</f>
        <v>0</v>
      </c>
      <c r="E150" s="246">
        <f t="shared" ref="E150:E163" si="29">SUM(C150:D150)</f>
        <v>91818</v>
      </c>
      <c r="F150" s="177"/>
      <c r="G150" s="177">
        <f>IF(ISERROR(E150+F150),"",(E150+F150))</f>
        <v>91818</v>
      </c>
      <c r="H150" s="175">
        <f>IF(ISERROR(G150/$G$183),"",(G150/$G$183))</f>
        <v>3.4122424083645415E-2</v>
      </c>
      <c r="J150" s="248">
        <v>5243</v>
      </c>
      <c r="K150" s="248">
        <v>5274</v>
      </c>
    </row>
    <row r="151" spans="1:11" s="41" customFormat="1">
      <c r="A151" s="127" t="s">
        <v>202</v>
      </c>
      <c r="B151" s="113" t="s">
        <v>76</v>
      </c>
      <c r="C151" s="260">
        <f>'[13]Sch C'!D159</f>
        <v>0</v>
      </c>
      <c r="D151" s="260">
        <f>'[13]Sch C'!F159</f>
        <v>25757</v>
      </c>
      <c r="E151" s="246">
        <f t="shared" si="29"/>
        <v>25757</v>
      </c>
      <c r="F151" s="177"/>
      <c r="G151" s="177">
        <f>IF(ISERROR(E151+F151),"",(E151+F151))</f>
        <v>25757</v>
      </c>
      <c r="H151" s="175">
        <f>IF(ISERROR(G151/$G$183),"",(G151/$G$183))</f>
        <v>9.5721021708429169E-3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'[13]Sch C'!D160</f>
        <v>2994</v>
      </c>
      <c r="D152" s="260">
        <f>'[13]Sch C'!F160</f>
        <v>0</v>
      </c>
      <c r="E152" s="246">
        <f t="shared" si="29"/>
        <v>2994</v>
      </c>
      <c r="F152" s="177"/>
      <c r="G152" s="177">
        <f t="shared" ref="G152:G163" si="30">IF(ISERROR(E152+F152),"",(E152+F152))</f>
        <v>2994</v>
      </c>
      <c r="H152" s="175">
        <f t="shared" ref="H152:H163" si="31">IF(ISERROR(G152/$G$183),"",(G152/$G$183))</f>
        <v>1.112663505047315E-3</v>
      </c>
      <c r="J152" s="275"/>
      <c r="K152" s="133"/>
    </row>
    <row r="153" spans="1:11" s="41" customFormat="1">
      <c r="A153" s="40">
        <v>310</v>
      </c>
      <c r="B153" s="113" t="s">
        <v>77</v>
      </c>
      <c r="C153" s="260">
        <f>'[13]Sch C'!D161</f>
        <v>17304</v>
      </c>
      <c r="D153" s="260">
        <f>'[13]Sch C'!F161</f>
        <v>0</v>
      </c>
      <c r="E153" s="246">
        <f t="shared" si="29"/>
        <v>17304</v>
      </c>
      <c r="F153" s="177"/>
      <c r="G153" s="177">
        <f t="shared" si="30"/>
        <v>17304</v>
      </c>
      <c r="H153" s="175">
        <f t="shared" si="31"/>
        <v>6.4307045061251632E-3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'[13]Sch C'!D162</f>
        <v>13957</v>
      </c>
      <c r="D154" s="260">
        <f>'[13]Sch C'!F162</f>
        <v>0</v>
      </c>
      <c r="E154" s="246">
        <f t="shared" si="29"/>
        <v>13957</v>
      </c>
      <c r="F154" s="177"/>
      <c r="G154" s="177">
        <f t="shared" si="30"/>
        <v>13957</v>
      </c>
      <c r="H154" s="175">
        <f t="shared" si="31"/>
        <v>5.1868552237626505E-3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'[13]Sch C'!D163</f>
        <v>54034</v>
      </c>
      <c r="D155" s="260">
        <f>'[13]Sch C'!F163</f>
        <v>0</v>
      </c>
      <c r="E155" s="246">
        <f t="shared" si="29"/>
        <v>54034</v>
      </c>
      <c r="F155" s="177"/>
      <c r="G155" s="177">
        <f t="shared" si="30"/>
        <v>54034</v>
      </c>
      <c r="H155" s="175">
        <f t="shared" si="31"/>
        <v>2.0080714706655518E-2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'[13]Sch C'!D164</f>
        <v>3364</v>
      </c>
      <c r="D156" s="260">
        <f>'[13]Sch C'!F164</f>
        <v>0</v>
      </c>
      <c r="E156" s="246">
        <f t="shared" si="29"/>
        <v>3364</v>
      </c>
      <c r="F156" s="177"/>
      <c r="G156" s="177">
        <f t="shared" si="30"/>
        <v>3364</v>
      </c>
      <c r="H156" s="175">
        <f t="shared" si="31"/>
        <v>1.2501670110150861E-3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'[13]Sch C'!D165</f>
        <v>11380</v>
      </c>
      <c r="D157" s="260">
        <f>'[13]Sch C'!F165</f>
        <v>0</v>
      </c>
      <c r="E157" s="246">
        <f t="shared" si="29"/>
        <v>11380</v>
      </c>
      <c r="F157" s="177"/>
      <c r="G157" s="177">
        <f t="shared" si="30"/>
        <v>11380</v>
      </c>
      <c r="H157" s="175">
        <f t="shared" si="31"/>
        <v>4.2291618862519854E-3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'[13]Sch C'!D166</f>
        <v>5294</v>
      </c>
      <c r="D158" s="260">
        <f>'[13]Sch C'!F166</f>
        <v>0</v>
      </c>
      <c r="E158" s="246">
        <f t="shared" si="29"/>
        <v>5294</v>
      </c>
      <c r="F158" s="177"/>
      <c r="G158" s="177">
        <f t="shared" si="30"/>
        <v>5294</v>
      </c>
      <c r="H158" s="175">
        <f t="shared" si="31"/>
        <v>1.9674150286307568E-3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'[13]Sch C'!D167</f>
        <v>202083</v>
      </c>
      <c r="D159" s="260">
        <f>'[13]Sch C'!F167</f>
        <v>0</v>
      </c>
      <c r="E159" s="246">
        <f t="shared" si="29"/>
        <v>202083</v>
      </c>
      <c r="F159" s="177"/>
      <c r="G159" s="177">
        <f t="shared" si="30"/>
        <v>202083</v>
      </c>
      <c r="H159" s="175">
        <f t="shared" si="31"/>
        <v>7.5100327017527238E-2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'[13]Sch C'!D168</f>
        <v>0</v>
      </c>
      <c r="D160" s="260">
        <f>'[13]Sch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'[13]Sch C'!D169</f>
        <v>36</v>
      </c>
      <c r="D161" s="260">
        <f>'[13]Sch C'!F169</f>
        <v>0</v>
      </c>
      <c r="E161" s="246">
        <f t="shared" si="29"/>
        <v>36</v>
      </c>
      <c r="F161" s="177"/>
      <c r="G161" s="177">
        <f t="shared" si="30"/>
        <v>36</v>
      </c>
      <c r="H161" s="175">
        <f t="shared" si="31"/>
        <v>1.3378719499566913E-5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'[13]Sch C'!D170</f>
        <v>0</v>
      </c>
      <c r="D162" s="260">
        <f>'[13]Sch C'!F170</f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'[13]Sch C'!D171</f>
        <v>8737</v>
      </c>
      <c r="D163" s="260">
        <f>'[13]Sch C'!F171</f>
        <v>0</v>
      </c>
      <c r="E163" s="246">
        <f t="shared" si="29"/>
        <v>8737</v>
      </c>
      <c r="F163" s="177">
        <v>-3860.52</v>
      </c>
      <c r="G163" s="177">
        <f t="shared" si="30"/>
        <v>4876.4799999999996</v>
      </c>
      <c r="H163" s="175">
        <f t="shared" si="31"/>
        <v>1.8122516129235571E-3</v>
      </c>
      <c r="I163" s="41" t="s">
        <v>405</v>
      </c>
      <c r="J163" s="282"/>
      <c r="K163" s="133"/>
    </row>
    <row r="164" spans="1:11" s="41" customFormat="1">
      <c r="A164" s="40"/>
      <c r="B164" s="199" t="s">
        <v>86</v>
      </c>
      <c r="C164" s="260">
        <f>SUM(C150:C163)</f>
        <v>411001</v>
      </c>
      <c r="D164" s="260">
        <f>SUM(D150:D163)</f>
        <v>25757</v>
      </c>
      <c r="E164" s="177">
        <f>SUM(E150:E163)</f>
        <v>436758</v>
      </c>
      <c r="F164" s="177">
        <f>SUM(F150:F163)</f>
        <v>-3860.52</v>
      </c>
      <c r="G164" s="177">
        <f>IF(ISERROR(E164+F164),"",(E164+F164))</f>
        <v>432897.48</v>
      </c>
      <c r="H164" s="175">
        <f>IF(ISERROR(G164/$G$183),"",(G164/$G$183))</f>
        <v>0.16087816547192715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'[13]Sch C'!D186</f>
        <v>0</v>
      </c>
      <c r="D167" s="260">
        <f>'[13]Sch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'[13]Sch C'!D187</f>
        <v>0</v>
      </c>
      <c r="D168" s="260">
        <f>'[13]Sch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'[13]Sch C'!D188</f>
        <v>0</v>
      </c>
      <c r="D169" s="260">
        <f>'[13]Sch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'[13]Sch C'!D189</f>
        <v>6000</v>
      </c>
      <c r="D170" s="260">
        <f>'[13]Sch C'!F189</f>
        <v>0</v>
      </c>
      <c r="E170" s="246">
        <f t="shared" si="32"/>
        <v>6000</v>
      </c>
      <c r="F170" s="177"/>
      <c r="G170" s="177">
        <f>IF(ISERROR(E170+F170),"",(E170+F170))</f>
        <v>6000</v>
      </c>
      <c r="H170" s="175">
        <f>IF(ISERROR(G170/$G$183),"",(G170/$G$183))</f>
        <v>2.2297865832611521E-3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'[13]Sch C'!D190</f>
        <v>0</v>
      </c>
      <c r="D171" s="260">
        <f>'[13]Sch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'[13]Sch C'!D191</f>
        <v>0</v>
      </c>
      <c r="D172" s="260">
        <f>'[13]Sch C'!F191</f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'[13]Sch C'!D192</f>
        <v>0</v>
      </c>
      <c r="D173" s="260">
        <f>'[13]Sch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'[13]Sch C'!D193</f>
        <v>0</v>
      </c>
      <c r="D174" s="260">
        <f>'[13]Sch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'[13]Sch C'!D194</f>
        <v>0</v>
      </c>
      <c r="D175" s="260">
        <f>'[13]Sch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'[13]Sch C'!D195</f>
        <v>0</v>
      </c>
      <c r="D176" s="260">
        <f>'[13]Sch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'[13]Sch C'!D196</f>
        <v>0</v>
      </c>
      <c r="D177" s="260">
        <f>'[13]Sch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'[13]Sch C'!D197</f>
        <v>4652</v>
      </c>
      <c r="D178" s="260">
        <f>'[13]Sch C'!F197</f>
        <v>0</v>
      </c>
      <c r="E178" s="246">
        <f t="shared" si="32"/>
        <v>4652</v>
      </c>
      <c r="F178" s="177"/>
      <c r="G178" s="177">
        <f t="shared" si="33"/>
        <v>4652</v>
      </c>
      <c r="H178" s="175">
        <f t="shared" si="34"/>
        <v>1.7288278642218133E-3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'[13]Sch C'!D198</f>
        <v>0</v>
      </c>
      <c r="D179" s="260">
        <f>'[13]Sch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'[13]Sch C'!D199</f>
        <v>0</v>
      </c>
      <c r="D180" s="260">
        <f>'[13]Sch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10652</v>
      </c>
      <c r="D181" s="260">
        <f>SUM(D167:D180)</f>
        <v>0</v>
      </c>
      <c r="E181" s="212">
        <f>SUM(E167:E180)</f>
        <v>10652</v>
      </c>
      <c r="F181" s="212">
        <f>SUM(F167:F180)</f>
        <v>0</v>
      </c>
      <c r="G181" s="177">
        <f t="shared" si="33"/>
        <v>10652</v>
      </c>
      <c r="H181" s="175">
        <f>IF(ISERROR(G181/$G$183),"",(G181/$G$183))</f>
        <v>3.9586144474829657E-3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2748726</v>
      </c>
      <c r="D183" s="260">
        <f>SUM(D21:D181)/2</f>
        <v>-54025</v>
      </c>
      <c r="E183" s="245">
        <f>SUM(E21:E181)/2</f>
        <v>2694701</v>
      </c>
      <c r="F183" s="173">
        <f>SUM(F21:F181)/2</f>
        <v>-3860.52</v>
      </c>
      <c r="G183" s="173">
        <f>SUM(G21:G181)/2</f>
        <v>2690840.4800000004</v>
      </c>
      <c r="H183" s="175">
        <f>IF(ISERROR(G183/$G$183),"",(G183/$G$183))</f>
        <v>1</v>
      </c>
      <c r="J183" s="248">
        <f>SUM(J21:J181)</f>
        <v>93213</v>
      </c>
      <c r="K183" s="248">
        <f>SUM(K21:K181)</f>
        <v>94406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'[13]Sch C'!D204</f>
        <v>2748726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-71367</v>
      </c>
      <c r="D190" s="260">
        <f>D17-D183</f>
        <v>54025</v>
      </c>
      <c r="E190" s="246">
        <f>E17-E183</f>
        <v>-17342</v>
      </c>
      <c r="F190" s="174">
        <f>F17-F183</f>
        <v>3860.52</v>
      </c>
      <c r="G190" s="174">
        <f>G17-G183</f>
        <v>-13481.480000000447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'[13]Sch D'!C9</f>
        <v>14823</v>
      </c>
      <c r="D194" s="278"/>
      <c r="E194" s="251">
        <f>C194+D194</f>
        <v>14823</v>
      </c>
      <c r="F194" s="218"/>
      <c r="G194" s="219">
        <f>E194+F194</f>
        <v>14823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'[13]Sch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'[13]Sch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'[13]Sch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14823</v>
      </c>
      <c r="D198" s="278"/>
      <c r="E198" s="252">
        <f>SUM(E194:E197)</f>
        <v>14823</v>
      </c>
      <c r="F198" s="223">
        <f>SUM(F194:F197)</f>
        <v>0</v>
      </c>
      <c r="G198" s="223">
        <f>SUM(G194:G197)</f>
        <v>14823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'[13]Sch D'!G22</f>
        <v>50</v>
      </c>
      <c r="D201" s="277"/>
      <c r="E201" s="251">
        <f>C201+D201</f>
        <v>50</v>
      </c>
      <c r="F201" s="218"/>
      <c r="G201" s="225">
        <f>E201+F201</f>
        <v>50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'[13]Sch D'!G24</f>
        <v>50</v>
      </c>
      <c r="D202" s="277"/>
      <c r="E202" s="251">
        <f>C202+D202</f>
        <v>50</v>
      </c>
      <c r="F202" s="220"/>
      <c r="G202" s="225">
        <f>E202+F202</f>
        <v>50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366</v>
      </c>
      <c r="D203" s="35"/>
      <c r="E203" s="225">
        <f>C203</f>
        <v>366</v>
      </c>
      <c r="F203" s="290"/>
      <c r="G203" s="225">
        <f>C203</f>
        <v>366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/>
      <c r="D205" s="269"/>
      <c r="E205" s="247">
        <f>E201*E203</f>
        <v>18300</v>
      </c>
      <c r="F205" s="247">
        <f>G201*F203</f>
        <v>0</v>
      </c>
      <c r="G205" s="218">
        <f>G201*G203</f>
        <v>18300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/>
      <c r="D206" s="35"/>
      <c r="E206" s="253">
        <f>IFERROR(E198/E205,"0")</f>
        <v>0.81</v>
      </c>
      <c r="F206" s="288" t="str">
        <f>IFERROR(F198/F205,"")</f>
        <v/>
      </c>
      <c r="G206" s="227">
        <f>G198/G205</f>
        <v>0.81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/>
      <c r="D207" s="35"/>
      <c r="E207" s="253">
        <f>IFERROR((E194+E195)/E205,"0")</f>
        <v>0.81</v>
      </c>
      <c r="F207" s="288" t="str">
        <f>IFERROR(((F194+F195)/F205),"")</f>
        <v/>
      </c>
      <c r="G207" s="227">
        <f>(G194+G195)/G205</f>
        <v>0.81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/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54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9" priority="2" stopIfTrue="1" operator="equal">
      <formula>0</formula>
    </cfRule>
  </conditionalFormatting>
  <conditionalFormatting sqref="C2">
    <cfRule type="cellIs" dxfId="8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FFFF00"/>
    <pageSetUpPr fitToPage="1"/>
  </sheetPr>
  <dimension ref="A1:K213"/>
  <sheetViews>
    <sheetView showGridLines="0" topLeftCell="A20" zoomScale="90" zoomScaleNormal="9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0" t="s">
        <v>358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'[14]Sch B'!E10</f>
        <v>4924178</v>
      </c>
      <c r="D12" s="260">
        <f>'[14]Sch B'!G10</f>
        <v>0</v>
      </c>
      <c r="E12" s="246">
        <f>SUM(C12:D12)</f>
        <v>4924178</v>
      </c>
      <c r="F12" s="174"/>
      <c r="G12" s="174">
        <f>IF(ISERROR(E12+F12)," ",(E12+F12))</f>
        <v>4924178</v>
      </c>
      <c r="H12" s="175">
        <f t="shared" ref="H12:H17" si="0">IF(ISERROR(G12/$G$17),"",(G12/$G$17))</f>
        <v>0.95059791489907985</v>
      </c>
      <c r="J12" s="233" t="s">
        <v>346</v>
      </c>
      <c r="K12" s="234">
        <f>G17</f>
        <v>5180085</v>
      </c>
    </row>
    <row r="13" spans="1:11" s="41" customFormat="1">
      <c r="A13" s="127" t="s">
        <v>64</v>
      </c>
      <c r="B13" s="113" t="s">
        <v>192</v>
      </c>
      <c r="C13" s="260">
        <f>'[14]Sch B'!E15</f>
        <v>0</v>
      </c>
      <c r="D13" s="260">
        <f>'[14]Sch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4508219.0699999994</v>
      </c>
    </row>
    <row r="14" spans="1:11" s="41" customFormat="1">
      <c r="A14" s="127" t="s">
        <v>66</v>
      </c>
      <c r="B14" s="113" t="s">
        <v>193</v>
      </c>
      <c r="C14" s="260">
        <f>'[14]Sch B'!E20</f>
        <v>39324</v>
      </c>
      <c r="D14" s="260">
        <f>'[14]Sch B'!G20</f>
        <v>0</v>
      </c>
      <c r="E14" s="246">
        <f t="shared" si="1"/>
        <v>39324</v>
      </c>
      <c r="F14" s="177"/>
      <c r="G14" s="177">
        <f>IF(ISERROR(E14+F14),"",(E14+F14))</f>
        <v>39324</v>
      </c>
      <c r="H14" s="178">
        <f t="shared" si="0"/>
        <v>7.5913812225088971E-3</v>
      </c>
      <c r="J14" s="235" t="s">
        <v>348</v>
      </c>
      <c r="K14" s="236">
        <f>G198</f>
        <v>26587</v>
      </c>
    </row>
    <row r="15" spans="1:11" s="41" customFormat="1">
      <c r="A15" s="127" t="s">
        <v>68</v>
      </c>
      <c r="B15" s="179" t="s">
        <v>194</v>
      </c>
      <c r="C15" s="260">
        <f>'[14]Sch B'!E25</f>
        <v>0</v>
      </c>
      <c r="D15" s="260">
        <f>'[14]Sch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82</v>
      </c>
    </row>
    <row r="16" spans="1:11" s="41" customFormat="1">
      <c r="A16" s="127" t="s">
        <v>145</v>
      </c>
      <c r="B16" s="115" t="s">
        <v>195</v>
      </c>
      <c r="C16" s="260">
        <f>'[14]Sch B'!E40</f>
        <v>231034</v>
      </c>
      <c r="D16" s="260">
        <f>'[14]Sch B'!G40</f>
        <v>-14451</v>
      </c>
      <c r="E16" s="246">
        <f t="shared" si="1"/>
        <v>216583</v>
      </c>
      <c r="F16" s="177"/>
      <c r="G16" s="177">
        <f>IF(ISERROR(E16+F16),"",(E16+F16))</f>
        <v>216583</v>
      </c>
      <c r="H16" s="178">
        <f t="shared" si="0"/>
        <v>4.1810703878411265E-2</v>
      </c>
      <c r="J16" s="235" t="s">
        <v>350</v>
      </c>
      <c r="K16" s="236">
        <f>G205</f>
        <v>29930</v>
      </c>
    </row>
    <row r="17" spans="1:11" s="41" customFormat="1">
      <c r="A17" s="40"/>
      <c r="B17" s="179" t="s">
        <v>91</v>
      </c>
      <c r="C17" s="260">
        <f>SUM(C12:C16)</f>
        <v>5194536</v>
      </c>
      <c r="D17" s="260">
        <f>SUM(D12:D16)</f>
        <v>-14451</v>
      </c>
      <c r="E17" s="177">
        <f>SUM(E12:E16)</f>
        <v>5180085</v>
      </c>
      <c r="F17" s="177">
        <f>SUM(F12:F16)</f>
        <v>0</v>
      </c>
      <c r="G17" s="177">
        <f>IF(ISERROR(E17+F17),"",(E17+F17))</f>
        <v>5180085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179830.18000000002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190705.71000000002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'[14]Sch C'!D10</f>
        <v>79766</v>
      </c>
      <c r="D21" s="260">
        <f>'[14]Sch C'!F10</f>
        <v>0</v>
      </c>
      <c r="E21" s="246">
        <f t="shared" ref="E21:E56" si="2">SUM(C21:D21)</f>
        <v>79766</v>
      </c>
      <c r="F21" s="174"/>
      <c r="G21" s="174">
        <f t="shared" ref="G21:G57" si="3">IF(ISERROR(E21+F21),"",(E21+F21))</f>
        <v>79766</v>
      </c>
      <c r="H21" s="175">
        <f>IF(ISERROR(G21/$G$183),"",(G21/$G$183))</f>
        <v>1.7693461378308753E-2</v>
      </c>
      <c r="J21" s="248">
        <v>1888.34</v>
      </c>
      <c r="K21" s="248">
        <v>2080</v>
      </c>
    </row>
    <row r="22" spans="1:11" s="41" customFormat="1">
      <c r="A22" s="127" t="s">
        <v>199</v>
      </c>
      <c r="B22" s="113" t="s">
        <v>200</v>
      </c>
      <c r="C22" s="260">
        <f>'[14]Sch C'!D11</f>
        <v>0</v>
      </c>
      <c r="D22" s="260">
        <f>'[14]Sch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'[14]Sch C'!D12</f>
        <v>62842</v>
      </c>
      <c r="D23" s="260">
        <f>'[14]Sch C'!F12</f>
        <v>0</v>
      </c>
      <c r="E23" s="246">
        <f t="shared" si="2"/>
        <v>62842</v>
      </c>
      <c r="F23" s="177"/>
      <c r="G23" s="177">
        <f t="shared" si="3"/>
        <v>62842</v>
      </c>
      <c r="H23" s="175">
        <f t="shared" si="4"/>
        <v>1.3939429079252798E-2</v>
      </c>
      <c r="J23" s="183">
        <v>3898.75</v>
      </c>
      <c r="K23" s="183">
        <v>4304</v>
      </c>
    </row>
    <row r="24" spans="1:11" s="41" customFormat="1">
      <c r="A24" s="127" t="s">
        <v>202</v>
      </c>
      <c r="B24" s="113" t="s">
        <v>23</v>
      </c>
      <c r="C24" s="260">
        <f>'[14]Sch C'!D13</f>
        <v>537153</v>
      </c>
      <c r="D24" s="260">
        <f>'[14]Sch C'!F13</f>
        <v>-505696.56999999995</v>
      </c>
      <c r="E24" s="246">
        <f t="shared" si="2"/>
        <v>31456.430000000051</v>
      </c>
      <c r="F24" s="177"/>
      <c r="G24" s="177">
        <f t="shared" si="3"/>
        <v>31456.430000000051</v>
      </c>
      <c r="H24" s="175">
        <f t="shared" si="4"/>
        <v>6.9775735188485543E-3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'[14]Sch C'!D14</f>
        <v>19752</v>
      </c>
      <c r="D25" s="260">
        <f>'[14]Sch C'!F14</f>
        <v>0</v>
      </c>
      <c r="E25" s="246">
        <f t="shared" si="2"/>
        <v>19752</v>
      </c>
      <c r="F25" s="177"/>
      <c r="G25" s="177">
        <f t="shared" si="3"/>
        <v>19752</v>
      </c>
      <c r="H25" s="175">
        <f t="shared" si="4"/>
        <v>4.3813310075013732E-3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'[14]Sch C'!D15</f>
        <v>0</v>
      </c>
      <c r="D26" s="260">
        <f>'[14]Sch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'[14]Sch C'!D16</f>
        <v>372384</v>
      </c>
      <c r="D27" s="260">
        <f>'[14]Sch C'!F16</f>
        <v>-25638</v>
      </c>
      <c r="E27" s="246">
        <f t="shared" si="2"/>
        <v>346746</v>
      </c>
      <c r="F27" s="177"/>
      <c r="G27" s="177">
        <f t="shared" si="3"/>
        <v>346746</v>
      </c>
      <c r="H27" s="175">
        <f t="shared" si="4"/>
        <v>7.6914185982537006E-2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'[14]Sch C'!D17</f>
        <v>0</v>
      </c>
      <c r="D28" s="260">
        <f>'[14]Sch C'!F17</f>
        <v>0</v>
      </c>
      <c r="E28" s="246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'[14]Sch C'!D18</f>
        <v>11188</v>
      </c>
      <c r="D29" s="260">
        <f>'[14]Sch C'!F18</f>
        <v>0</v>
      </c>
      <c r="E29" s="246">
        <f t="shared" si="2"/>
        <v>11188</v>
      </c>
      <c r="F29" s="177"/>
      <c r="G29" s="177">
        <f t="shared" si="3"/>
        <v>11188</v>
      </c>
      <c r="H29" s="175">
        <f t="shared" si="4"/>
        <v>2.4816895155895789E-3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'[14]Sch C'!D19</f>
        <v>15083</v>
      </c>
      <c r="D30" s="260">
        <f>'[14]Sch C'!F19</f>
        <v>0</v>
      </c>
      <c r="E30" s="246">
        <f t="shared" si="2"/>
        <v>15083</v>
      </c>
      <c r="F30" s="177"/>
      <c r="G30" s="177">
        <f t="shared" si="3"/>
        <v>15083</v>
      </c>
      <c r="H30" s="175">
        <f t="shared" si="4"/>
        <v>3.3456670507362903E-3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'[14]Sch C'!D20</f>
        <v>6537</v>
      </c>
      <c r="D31" s="260">
        <f>'[14]Sch C'!F20</f>
        <v>0</v>
      </c>
      <c r="E31" s="246">
        <f t="shared" si="2"/>
        <v>6537</v>
      </c>
      <c r="F31" s="177"/>
      <c r="G31" s="177">
        <f t="shared" si="3"/>
        <v>6537</v>
      </c>
      <c r="H31" s="175">
        <f t="shared" si="4"/>
        <v>1.4500182663039934E-3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'[14]Sch C'!D21</f>
        <v>0</v>
      </c>
      <c r="D32" s="260">
        <f>'[14]Sch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'[14]Sch C'!D22</f>
        <v>0</v>
      </c>
      <c r="D33" s="260">
        <f>'[14]Sch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'[14]Sch C'!D23</f>
        <v>5021</v>
      </c>
      <c r="D34" s="260">
        <f>'[14]Sch C'!F23</f>
        <v>0</v>
      </c>
      <c r="E34" s="246">
        <f t="shared" si="2"/>
        <v>5021</v>
      </c>
      <c r="F34" s="177"/>
      <c r="G34" s="177">
        <f t="shared" si="3"/>
        <v>5021</v>
      </c>
      <c r="H34" s="175">
        <f t="shared" si="4"/>
        <v>1.1137435696974684E-3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'[14]Sch C'!D24</f>
        <v>0</v>
      </c>
      <c r="D35" s="260">
        <f>'[14]Sch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'[14]Sch C'!D25</f>
        <v>0</v>
      </c>
      <c r="D36" s="260">
        <f>'[14]Sch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'[14]Sch C'!D26</f>
        <v>224661</v>
      </c>
      <c r="D37" s="260">
        <f>'[14]Sch C'!F26</f>
        <v>0</v>
      </c>
      <c r="E37" s="246">
        <f t="shared" si="2"/>
        <v>224661</v>
      </c>
      <c r="F37" s="177"/>
      <c r="G37" s="177">
        <f t="shared" si="3"/>
        <v>224661</v>
      </c>
      <c r="H37" s="175">
        <f t="shared" si="4"/>
        <v>4.9833647502848619E-2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'[14]Sch C'!D27</f>
        <v>0</v>
      </c>
      <c r="D38" s="260">
        <f>'[14]Sch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'[14]Sch C'!D28</f>
        <v>0</v>
      </c>
      <c r="D39" s="260">
        <f>'[14]Sch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'[14]Sch C'!D29</f>
        <v>11209</v>
      </c>
      <c r="D40" s="260">
        <f>'[14]Sch C'!F29</f>
        <v>-11209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'[14]Sch C'!D30</f>
        <v>0</v>
      </c>
      <c r="D41" s="260">
        <f>'[14]Sch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'[14]Sch C'!D31</f>
        <v>81887</v>
      </c>
      <c r="D42" s="260">
        <f>'[14]Sch C'!F31</f>
        <v>0</v>
      </c>
      <c r="E42" s="246">
        <f t="shared" si="2"/>
        <v>81887</v>
      </c>
      <c r="F42" s="177"/>
      <c r="G42" s="177">
        <f t="shared" si="3"/>
        <v>81887</v>
      </c>
      <c r="H42" s="175">
        <f t="shared" si="4"/>
        <v>1.8163935409642819E-2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'[14]Sch C'!D32</f>
        <v>24876</v>
      </c>
      <c r="D43" s="260">
        <f>'[14]Sch C'!F32</f>
        <v>0</v>
      </c>
      <c r="E43" s="246">
        <f t="shared" si="2"/>
        <v>24876</v>
      </c>
      <c r="F43" s="177"/>
      <c r="G43" s="177">
        <f t="shared" si="3"/>
        <v>24876</v>
      </c>
      <c r="H43" s="175">
        <f t="shared" si="4"/>
        <v>5.5179217366648518E-3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'[14]Sch C'!D33</f>
        <v>0</v>
      </c>
      <c r="D44" s="260">
        <f>'[14]Sch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'[14]Sch C'!D34</f>
        <v>0</v>
      </c>
      <c r="D45" s="260">
        <f>'[14]Sch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'[14]Sch C'!D35</f>
        <v>0</v>
      </c>
      <c r="D46" s="260">
        <f>'[14]Sch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'[14]Sch C'!D36</f>
        <v>33148</v>
      </c>
      <c r="D47" s="260">
        <f>'[14]Sch C'!F36</f>
        <v>0</v>
      </c>
      <c r="E47" s="246">
        <f t="shared" si="2"/>
        <v>33148</v>
      </c>
      <c r="F47" s="177"/>
      <c r="G47" s="177">
        <f t="shared" si="3"/>
        <v>33148</v>
      </c>
      <c r="H47" s="175">
        <f t="shared" si="4"/>
        <v>7.3527926405759173E-3</v>
      </c>
      <c r="J47" s="248">
        <v>2498.88</v>
      </c>
      <c r="K47" s="248">
        <v>2767.78</v>
      </c>
    </row>
    <row r="48" spans="1:11" s="41" customFormat="1">
      <c r="A48" s="40">
        <v>290</v>
      </c>
      <c r="B48" s="113" t="s">
        <v>170</v>
      </c>
      <c r="C48" s="260">
        <f>'[14]Sch C'!D37</f>
        <v>0</v>
      </c>
      <c r="D48" s="260">
        <f>'[14]Sch C'!F37</f>
        <v>9921.33</v>
      </c>
      <c r="E48" s="246">
        <f t="shared" si="2"/>
        <v>9921.33</v>
      </c>
      <c r="F48" s="177"/>
      <c r="G48" s="177">
        <f t="shared" si="3"/>
        <v>9921.33</v>
      </c>
      <c r="H48" s="175">
        <f t="shared" si="4"/>
        <v>2.2007204720865532E-3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'[14]Sch C'!D38</f>
        <v>0</v>
      </c>
      <c r="D49" s="260">
        <f>'[14]Sch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'[14]Sch C'!D39</f>
        <v>1476</v>
      </c>
      <c r="D50" s="260">
        <f>'[14]Sch C'!F39</f>
        <v>0</v>
      </c>
      <c r="E50" s="246">
        <f t="shared" si="2"/>
        <v>1476</v>
      </c>
      <c r="F50" s="177"/>
      <c r="G50" s="177">
        <f t="shared" si="3"/>
        <v>1476</v>
      </c>
      <c r="H50" s="175">
        <f t="shared" si="4"/>
        <v>3.2740201331875389E-4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'[14]Sch C'!D40</f>
        <v>6580</v>
      </c>
      <c r="D51" s="260">
        <f>'[14]Sch C'!F40</f>
        <v>-6580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'[14]Sch C'!D41</f>
        <v>0</v>
      </c>
      <c r="D52" s="260">
        <f>'[14]Sch C'!F41</f>
        <v>0</v>
      </c>
      <c r="E52" s="246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'[14]Sch C'!D42</f>
        <v>3005</v>
      </c>
      <c r="D53" s="260">
        <f>'[14]Sch C'!F42</f>
        <v>0</v>
      </c>
      <c r="E53" s="246">
        <f t="shared" si="2"/>
        <v>3005</v>
      </c>
      <c r="F53" s="177"/>
      <c r="G53" s="177">
        <f t="shared" si="3"/>
        <v>3005</v>
      </c>
      <c r="H53" s="175">
        <f t="shared" si="4"/>
        <v>6.6656033199380448E-4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'[14]Sch C'!D43</f>
        <v>2388</v>
      </c>
      <c r="D54" s="260">
        <f>'[14]Sch C'!F43</f>
        <v>0</v>
      </c>
      <c r="E54" s="246">
        <f t="shared" si="2"/>
        <v>2388</v>
      </c>
      <c r="F54" s="177">
        <v>-2388</v>
      </c>
      <c r="G54" s="177">
        <f t="shared" si="3"/>
        <v>0</v>
      </c>
      <c r="H54" s="175">
        <f t="shared" si="4"/>
        <v>0</v>
      </c>
      <c r="I54" s="41" t="s">
        <v>406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'[14]Sch C'!D44</f>
        <v>0</v>
      </c>
      <c r="D55" s="260">
        <f>'[14]Sch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'[14]Sch C'!D45</f>
        <v>57903</v>
      </c>
      <c r="D56" s="260">
        <f>'[14]Sch C'!F45</f>
        <v>-965.29</v>
      </c>
      <c r="E56" s="246">
        <f t="shared" si="2"/>
        <v>56937.71</v>
      </c>
      <c r="F56" s="177"/>
      <c r="G56" s="177">
        <f t="shared" si="3"/>
        <v>56937.71</v>
      </c>
      <c r="H56" s="175">
        <f t="shared" si="4"/>
        <v>1.2629756699023947E-2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1556859</v>
      </c>
      <c r="D57" s="260">
        <f>SUM(D21:D56)</f>
        <v>-540167.53</v>
      </c>
      <c r="E57" s="177">
        <f>SUM(E21:E56)</f>
        <v>1016691.47</v>
      </c>
      <c r="F57" s="177">
        <f>SUM(F21:F56)</f>
        <v>-2388</v>
      </c>
      <c r="G57" s="177">
        <f t="shared" si="3"/>
        <v>1014303.47</v>
      </c>
      <c r="H57" s="175">
        <f t="shared" si="4"/>
        <v>0.22498983617493107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'[14]Sch C'!D57</f>
        <v>395474</v>
      </c>
      <c r="D60" s="260">
        <f>'[14]Sch C'!F57</f>
        <v>-395474</v>
      </c>
      <c r="E60" s="246">
        <f t="shared" ref="E60:E76" si="5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'[14]Sch C'!D58</f>
        <v>0</v>
      </c>
      <c r="D61" s="260">
        <f>'[14]Sch C'!F58</f>
        <v>0</v>
      </c>
      <c r="E61" s="246">
        <f t="shared" si="5"/>
        <v>0</v>
      </c>
      <c r="F61" s="173"/>
      <c r="G61" s="173">
        <f t="shared" ref="G61:G76" si="6">IF(ISERROR(E61+F61),"",(E61+F61))</f>
        <v>0</v>
      </c>
      <c r="H61" s="175">
        <f t="shared" ref="H61:H76" si="7">IF(ISERROR(G61/$G$183),"",(G61/$G$183))</f>
        <v>0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'[14]Sch C'!D59</f>
        <v>0</v>
      </c>
      <c r="D62" s="260">
        <f>'[14]Sch C'!F59</f>
        <v>249171.35</v>
      </c>
      <c r="E62" s="246">
        <f t="shared" si="5"/>
        <v>249171.35</v>
      </c>
      <c r="F62" s="173"/>
      <c r="G62" s="173">
        <f t="shared" si="6"/>
        <v>249171.35</v>
      </c>
      <c r="H62" s="175">
        <f t="shared" si="7"/>
        <v>5.5270461823409139E-2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'[14]Sch C'!D60</f>
        <v>0</v>
      </c>
      <c r="D63" s="260">
        <f>'[14]Sch C'!F60</f>
        <v>0</v>
      </c>
      <c r="E63" s="246">
        <f t="shared" si="5"/>
        <v>0</v>
      </c>
      <c r="F63" s="173"/>
      <c r="G63" s="173">
        <f t="shared" si="6"/>
        <v>0</v>
      </c>
      <c r="H63" s="175">
        <f t="shared" si="7"/>
        <v>0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'[14]Sch C'!D61</f>
        <v>4807</v>
      </c>
      <c r="D64" s="260">
        <f>'[14]Sch C'!F61</f>
        <v>0</v>
      </c>
      <c r="E64" s="246">
        <f t="shared" si="5"/>
        <v>4807</v>
      </c>
      <c r="F64" s="173"/>
      <c r="G64" s="173">
        <f t="shared" si="6"/>
        <v>4807</v>
      </c>
      <c r="H64" s="175">
        <f t="shared" si="7"/>
        <v>1.0662747141078929E-3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'[14]Sch C'!D62</f>
        <v>0</v>
      </c>
      <c r="D65" s="260">
        <f>'[14]Sch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'[14]Sch C'!D63</f>
        <v>0</v>
      </c>
      <c r="D66" s="260">
        <f>'[14]Sch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'[14]Sch C'!D64</f>
        <v>0</v>
      </c>
      <c r="D67" s="260">
        <f>'[14]Sch C'!F64</f>
        <v>0</v>
      </c>
      <c r="E67" s="246">
        <f t="shared" si="5"/>
        <v>0</v>
      </c>
      <c r="F67" s="173"/>
      <c r="G67" s="173">
        <f t="shared" si="6"/>
        <v>0</v>
      </c>
      <c r="H67" s="175">
        <f t="shared" si="7"/>
        <v>0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'[14]Sch C'!D65</f>
        <v>0</v>
      </c>
      <c r="D68" s="260">
        <f>'[14]Sch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'[14]Sch C'!D66</f>
        <v>0</v>
      </c>
      <c r="D69" s="260">
        <f>'[14]Sch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'[14]Sch C'!D67</f>
        <v>9733</v>
      </c>
      <c r="D70" s="260">
        <f>'[14]Sch C'!F67</f>
        <v>0</v>
      </c>
      <c r="E70" s="246">
        <f t="shared" si="5"/>
        <v>9733</v>
      </c>
      <c r="F70" s="173"/>
      <c r="G70" s="173">
        <f t="shared" si="6"/>
        <v>9733</v>
      </c>
      <c r="H70" s="175">
        <f t="shared" si="7"/>
        <v>2.158945660996905E-3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'[14]Sch C'!D68</f>
        <v>0</v>
      </c>
      <c r="D71" s="260">
        <f>'[14]Sch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'[14]Sch C'!D69</f>
        <v>67163</v>
      </c>
      <c r="D72" s="260">
        <f>'[14]Sch C'!F69</f>
        <v>0</v>
      </c>
      <c r="E72" s="246">
        <f t="shared" si="5"/>
        <v>67163</v>
      </c>
      <c r="F72" s="173"/>
      <c r="G72" s="173">
        <f t="shared" si="6"/>
        <v>67163</v>
      </c>
      <c r="H72" s="175">
        <f t="shared" si="7"/>
        <v>1.4897900691414273E-2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'[14]Sch C'!D70</f>
        <v>0</v>
      </c>
      <c r="D73" s="260">
        <f>'[14]Sch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'[14]Sch C'!D71</f>
        <v>0</v>
      </c>
      <c r="D74" s="260">
        <f>'[14]Sch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'[14]Sch C'!D72</f>
        <v>0</v>
      </c>
      <c r="D75" s="260">
        <f>'[14]Sch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'[14]Sch C'!D73</f>
        <v>0</v>
      </c>
      <c r="D76" s="260">
        <f>'[14]Sch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477177</v>
      </c>
      <c r="D77" s="260">
        <f>SUM(D60:D76)</f>
        <v>-146302.65</v>
      </c>
      <c r="E77" s="176">
        <f>SUM(E60:E76)</f>
        <v>330874.34999999998</v>
      </c>
      <c r="F77" s="176">
        <f>SUM(F60:F76)</f>
        <v>0</v>
      </c>
      <c r="G77" s="177">
        <f>IF(ISERROR(E77+F77),"",(E77+F77))</f>
        <v>330874.34999999998</v>
      </c>
      <c r="H77" s="175">
        <f>IF(ISERROR(G77/$G$183),"",(G77/$G$183))</f>
        <v>7.3393582889928199E-2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'[14]Sch C'!D78</f>
        <v>28879</v>
      </c>
      <c r="D80" s="260">
        <f>'[14]Sch C'!F78</f>
        <v>0</v>
      </c>
      <c r="E80" s="246">
        <f t="shared" ref="E80:E91" si="8">SUM(C80:D80)</f>
        <v>28879</v>
      </c>
      <c r="F80" s="174"/>
      <c r="G80" s="174">
        <f>IF(ISERROR(E80+F80),"",(E80+F80))</f>
        <v>28879</v>
      </c>
      <c r="H80" s="175">
        <f t="shared" ref="H80:H92" si="9">IF(ISERROR(G80/$G$183),"",(G80/$G$183))</f>
        <v>6.4058555166885455E-3</v>
      </c>
      <c r="J80" s="248">
        <v>1803.45</v>
      </c>
      <c r="K80" s="248">
        <v>2015.95</v>
      </c>
    </row>
    <row r="81" spans="1:11" s="41" customFormat="1">
      <c r="A81" s="127" t="s">
        <v>202</v>
      </c>
      <c r="B81" s="113" t="s">
        <v>23</v>
      </c>
      <c r="C81" s="260">
        <f>'[14]Sch C'!D79</f>
        <v>0</v>
      </c>
      <c r="D81" s="260">
        <f>'[14]Sch C'!F79</f>
        <v>6370.1299999999992</v>
      </c>
      <c r="E81" s="246">
        <f t="shared" si="8"/>
        <v>6370.1299999999992</v>
      </c>
      <c r="F81" s="177"/>
      <c r="G81" s="177">
        <f>IF(ISERROR(E81+F81),"",(E81+F81))</f>
        <v>6370.1299999999992</v>
      </c>
      <c r="H81" s="175">
        <f t="shared" si="9"/>
        <v>1.413003649798234E-3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'[14]Sch C'!D80</f>
        <v>20873</v>
      </c>
      <c r="D82" s="260">
        <f>'[14]Sch C'!F80</f>
        <v>0</v>
      </c>
      <c r="E82" s="246">
        <f t="shared" si="8"/>
        <v>20873</v>
      </c>
      <c r="F82" s="177"/>
      <c r="G82" s="177">
        <f>IF(ISERROR(E82+F82),"",(E82+F82))</f>
        <v>20873</v>
      </c>
      <c r="H82" s="175">
        <f t="shared" si="9"/>
        <v>4.6299879566411581E-3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'[14]Sch C'!D81</f>
        <v>0</v>
      </c>
      <c r="D83" s="260">
        <f>'[14]Sch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'[14]Sch C'!D82</f>
        <v>1036</v>
      </c>
      <c r="D84" s="260">
        <f>'[14]Sch C'!F82</f>
        <v>0</v>
      </c>
      <c r="E84" s="246">
        <f t="shared" si="8"/>
        <v>1036</v>
      </c>
      <c r="F84" s="177"/>
      <c r="G84" s="177">
        <f t="shared" ref="G84:G91" si="10">IF(ISERROR(E84+F84),"",(E84+F84))</f>
        <v>1036</v>
      </c>
      <c r="H84" s="175">
        <f t="shared" si="9"/>
        <v>2.2980249715327168E-4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'[14]Sch C'!D83</f>
        <v>22321</v>
      </c>
      <c r="D85" s="260">
        <f>'[14]Sch C'!F83</f>
        <v>0</v>
      </c>
      <c r="E85" s="246">
        <f t="shared" si="8"/>
        <v>22321</v>
      </c>
      <c r="F85" s="177"/>
      <c r="G85" s="177">
        <f t="shared" si="10"/>
        <v>22321</v>
      </c>
      <c r="H85" s="175">
        <f t="shared" si="9"/>
        <v>4.9511790916584725E-3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'[14]Sch C'!D84</f>
        <v>1270</v>
      </c>
      <c r="D86" s="260">
        <f>'[14]Sch C'!F84</f>
        <v>0</v>
      </c>
      <c r="E86" s="246">
        <f t="shared" si="8"/>
        <v>1270</v>
      </c>
      <c r="F86" s="177"/>
      <c r="G86" s="177">
        <f t="shared" si="10"/>
        <v>1270</v>
      </c>
      <c r="H86" s="175">
        <f t="shared" si="9"/>
        <v>2.8170769438673265E-4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'[14]Sch C'!D85</f>
        <v>0</v>
      </c>
      <c r="D87" s="260">
        <f>'[14]Sch C'!F85</f>
        <v>0</v>
      </c>
      <c r="E87" s="246">
        <f t="shared" si="8"/>
        <v>0</v>
      </c>
      <c r="F87" s="177"/>
      <c r="G87" s="177">
        <f t="shared" si="10"/>
        <v>0</v>
      </c>
      <c r="H87" s="175">
        <f t="shared" si="9"/>
        <v>0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'[14]Sch C'!D86</f>
        <v>384</v>
      </c>
      <c r="D88" s="260">
        <f>'[14]Sch C'!F86</f>
        <v>0</v>
      </c>
      <c r="E88" s="246">
        <f t="shared" si="8"/>
        <v>384</v>
      </c>
      <c r="F88" s="177"/>
      <c r="G88" s="177">
        <f t="shared" si="10"/>
        <v>384</v>
      </c>
      <c r="H88" s="175">
        <f t="shared" si="9"/>
        <v>8.5177759562602635E-5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'[14]Sch C'!D87</f>
        <v>61499</v>
      </c>
      <c r="D89" s="260">
        <f>'[14]Sch C'!F87</f>
        <v>0</v>
      </c>
      <c r="E89" s="246">
        <f t="shared" si="8"/>
        <v>61499</v>
      </c>
      <c r="F89" s="177"/>
      <c r="G89" s="177">
        <f t="shared" si="10"/>
        <v>61499</v>
      </c>
      <c r="H89" s="175">
        <f t="shared" si="9"/>
        <v>1.3641528737865885E-2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'[14]Sch C'!D88</f>
        <v>0</v>
      </c>
      <c r="D90" s="260">
        <f>'[14]Sch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'[14]Sch C'!D89</f>
        <v>0</v>
      </c>
      <c r="D91" s="260">
        <f>'[14]Sch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136262</v>
      </c>
      <c r="D92" s="260">
        <f>SUM(D80:D91)</f>
        <v>6370.1299999999992</v>
      </c>
      <c r="E92" s="177">
        <f>SUM(E80:E91)</f>
        <v>142632.13</v>
      </c>
      <c r="F92" s="177">
        <f>SUM(F80:F91)</f>
        <v>0</v>
      </c>
      <c r="G92" s="177">
        <f>IF(ISERROR(E92+F92),"",(E92+F92))</f>
        <v>142632.13</v>
      </c>
      <c r="H92" s="175">
        <f t="shared" si="9"/>
        <v>3.1638242903754901E-2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'[14]Sch C'!D93</f>
        <v>125701</v>
      </c>
      <c r="D95" s="260">
        <f>'[14]Sch C'!F93</f>
        <v>0</v>
      </c>
      <c r="E95" s="246">
        <f t="shared" ref="E95:E100" si="11">SUM(C95:D95)</f>
        <v>125701</v>
      </c>
      <c r="F95" s="174"/>
      <c r="G95" s="174">
        <f t="shared" ref="G95:G101" si="12">IF(ISERROR(E95+F95),"",(E95+F95))</f>
        <v>125701</v>
      </c>
      <c r="H95" s="175">
        <f t="shared" ref="H95:H101" si="13">IF(ISERROR(G95/$G$183),"",(G95/$G$183))</f>
        <v>2.7882629048902902E-2</v>
      </c>
      <c r="J95" s="248">
        <v>11793.6</v>
      </c>
      <c r="K95" s="248">
        <v>12327.04</v>
      </c>
    </row>
    <row r="96" spans="1:11" s="41" customFormat="1">
      <c r="A96" s="127" t="s">
        <v>202</v>
      </c>
      <c r="B96" s="113" t="s">
        <v>23</v>
      </c>
      <c r="C96" s="260">
        <f>'[14]Sch C'!D94</f>
        <v>0</v>
      </c>
      <c r="D96" s="260">
        <f>'[14]Sch C'!F94</f>
        <v>27727.09</v>
      </c>
      <c r="E96" s="246">
        <f t="shared" si="11"/>
        <v>27727.09</v>
      </c>
      <c r="F96" s="177"/>
      <c r="G96" s="177">
        <f t="shared" si="12"/>
        <v>27727.09</v>
      </c>
      <c r="H96" s="175">
        <f t="shared" si="13"/>
        <v>6.1503422015381348E-3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'[14]Sch C'!D95</f>
        <v>0</v>
      </c>
      <c r="D97" s="260">
        <f>'[14]Sch C'!F95</f>
        <v>0</v>
      </c>
      <c r="E97" s="246">
        <f t="shared" si="11"/>
        <v>0</v>
      </c>
      <c r="F97" s="177"/>
      <c r="G97" s="177">
        <f t="shared" si="12"/>
        <v>0</v>
      </c>
      <c r="H97" s="175">
        <f t="shared" si="13"/>
        <v>0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'[14]Sch C'!D96</f>
        <v>91027</v>
      </c>
      <c r="D98" s="260">
        <f>'[14]Sch C'!F96</f>
        <v>-13486</v>
      </c>
      <c r="E98" s="246">
        <f t="shared" si="11"/>
        <v>77541</v>
      </c>
      <c r="F98" s="177"/>
      <c r="G98" s="177">
        <f t="shared" si="12"/>
        <v>77541</v>
      </c>
      <c r="H98" s="175">
        <f t="shared" si="13"/>
        <v>1.7199918370426486E-2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'[14]Sch C'!D97</f>
        <v>16257</v>
      </c>
      <c r="D99" s="260">
        <f>'[14]Sch C'!F97</f>
        <v>0</v>
      </c>
      <c r="E99" s="246">
        <f t="shared" si="11"/>
        <v>16257</v>
      </c>
      <c r="F99" s="177"/>
      <c r="G99" s="177">
        <f t="shared" si="12"/>
        <v>16257</v>
      </c>
      <c r="H99" s="175">
        <f t="shared" si="13"/>
        <v>3.6060803052323726E-3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'[14]Sch C'!D98</f>
        <v>0</v>
      </c>
      <c r="D100" s="260">
        <f>'[14]Sch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232985</v>
      </c>
      <c r="D101" s="260">
        <f>SUM(D95:D100)</f>
        <v>14241.09</v>
      </c>
      <c r="E101" s="177">
        <f>SUM(E95:E100)</f>
        <v>247226.09</v>
      </c>
      <c r="F101" s="177">
        <f>SUM(F95:F100)</f>
        <v>0</v>
      </c>
      <c r="G101" s="177">
        <f t="shared" si="12"/>
        <v>247226.09</v>
      </c>
      <c r="H101" s="175">
        <f t="shared" si="13"/>
        <v>5.4838969926099893E-2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'[14]Sch C'!D102</f>
        <v>44966</v>
      </c>
      <c r="D104" s="260">
        <f>'[14]Sch C'!F102</f>
        <v>0</v>
      </c>
      <c r="E104" s="246">
        <f t="shared" ref="E104:E109" si="14">SUM(C104:D104)</f>
        <v>44966</v>
      </c>
      <c r="F104" s="174"/>
      <c r="G104" s="174">
        <f t="shared" ref="G104:G110" si="15">IF(ISERROR(E104+F104),"",(E104+F104))</f>
        <v>44966</v>
      </c>
      <c r="H104" s="175">
        <f t="shared" ref="H104:H110" si="16">IF(ISERROR(G104/$G$183),"",(G104/$G$183))</f>
        <v>9.9742269179478905E-3</v>
      </c>
      <c r="J104" s="248">
        <v>4778.3500000000004</v>
      </c>
      <c r="K104" s="248">
        <v>5051.45</v>
      </c>
    </row>
    <row r="105" spans="1:11" s="41" customFormat="1">
      <c r="A105" s="127" t="s">
        <v>202</v>
      </c>
      <c r="B105" s="113" t="s">
        <v>23</v>
      </c>
      <c r="C105" s="260">
        <f>'[14]Sch C'!D103</f>
        <v>0</v>
      </c>
      <c r="D105" s="260">
        <f>'[14]Sch C'!F103</f>
        <v>9918.59</v>
      </c>
      <c r="E105" s="246">
        <f t="shared" si="14"/>
        <v>9918.59</v>
      </c>
      <c r="F105" s="177"/>
      <c r="G105" s="177">
        <f t="shared" si="15"/>
        <v>9918.59</v>
      </c>
      <c r="H105" s="175">
        <f t="shared" si="16"/>
        <v>2.2001126932813409E-3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'[14]Sch C'!D104</f>
        <v>13461</v>
      </c>
      <c r="D106" s="260">
        <f>'[14]Sch C'!F104</f>
        <v>0</v>
      </c>
      <c r="E106" s="246">
        <f t="shared" si="14"/>
        <v>13461</v>
      </c>
      <c r="F106" s="177"/>
      <c r="G106" s="177">
        <f t="shared" si="15"/>
        <v>13461</v>
      </c>
      <c r="H106" s="175">
        <f t="shared" si="16"/>
        <v>2.9858797434171719E-3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'[14]Sch C'!D105</f>
        <v>0</v>
      </c>
      <c r="D107" s="260">
        <f>'[14]Sch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'[14]Sch C'!D106</f>
        <v>0</v>
      </c>
      <c r="D108" s="260">
        <f>'[14]Sch C'!F106</f>
        <v>0</v>
      </c>
      <c r="E108" s="246">
        <f t="shared" si="14"/>
        <v>0</v>
      </c>
      <c r="F108" s="177"/>
      <c r="G108" s="177">
        <f t="shared" si="15"/>
        <v>0</v>
      </c>
      <c r="H108" s="175">
        <f t="shared" si="16"/>
        <v>0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'[14]Sch C'!D107</f>
        <v>0</v>
      </c>
      <c r="D109" s="260">
        <f>'[14]Sch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58427</v>
      </c>
      <c r="D110" s="260">
        <f>SUM(D104:D109)</f>
        <v>9918.59</v>
      </c>
      <c r="E110" s="177">
        <f>SUM(E104:E109)</f>
        <v>68345.59</v>
      </c>
      <c r="F110" s="177">
        <f>SUM(F104:F109)</f>
        <v>0</v>
      </c>
      <c r="G110" s="177">
        <f t="shared" si="15"/>
        <v>68345.59</v>
      </c>
      <c r="H110" s="175">
        <f t="shared" si="16"/>
        <v>1.5160219354646403E-2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'[14]Sch C'!D121</f>
        <v>64066</v>
      </c>
      <c r="D113" s="260">
        <f>'[14]Sch C'!F121</f>
        <v>0</v>
      </c>
      <c r="E113" s="246">
        <f t="shared" ref="E113:E117" si="17">SUM(C113:D113)</f>
        <v>64066</v>
      </c>
      <c r="F113" s="174"/>
      <c r="G113" s="174">
        <f t="shared" ref="G113:G118" si="18">IF(ISERROR(E113+F113),"",(E113+F113))</f>
        <v>64066</v>
      </c>
      <c r="H113" s="175">
        <f t="shared" ref="H113:H118" si="19">IF(ISERROR(G113/$G$183),"",(G113/$G$183))</f>
        <v>1.4210933187858595E-2</v>
      </c>
      <c r="J113" s="248">
        <v>6635.25</v>
      </c>
      <c r="K113" s="248">
        <v>7003.76</v>
      </c>
    </row>
    <row r="114" spans="1:11" s="41" customFormat="1">
      <c r="A114" s="127" t="s">
        <v>202</v>
      </c>
      <c r="B114" s="113" t="s">
        <v>225</v>
      </c>
      <c r="C114" s="260">
        <f>'[14]Sch C'!D122</f>
        <v>0</v>
      </c>
      <c r="D114" s="260">
        <f>'[14]Sch C'!F122</f>
        <v>14131.670000000002</v>
      </c>
      <c r="E114" s="246">
        <f t="shared" si="17"/>
        <v>14131.670000000002</v>
      </c>
      <c r="F114" s="177"/>
      <c r="G114" s="177">
        <f t="shared" si="18"/>
        <v>14131.670000000002</v>
      </c>
      <c r="H114" s="175">
        <f t="shared" si="19"/>
        <v>3.1346458059324086E-3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'[14]Sch C'!D123</f>
        <v>16902</v>
      </c>
      <c r="D115" s="260">
        <f>'[14]Sch C'!F123</f>
        <v>0</v>
      </c>
      <c r="E115" s="246">
        <f t="shared" si="17"/>
        <v>16902</v>
      </c>
      <c r="F115" s="177"/>
      <c r="G115" s="177">
        <f t="shared" si="18"/>
        <v>16902</v>
      </c>
      <c r="H115" s="175">
        <f t="shared" si="19"/>
        <v>3.7491523232476816E-3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'[14]Sch C'!D124</f>
        <v>0</v>
      </c>
      <c r="D116" s="260">
        <f>'[14]Sch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'[14]Sch C'!D125</f>
        <v>0</v>
      </c>
      <c r="D117" s="260">
        <f>'[14]Sch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80968</v>
      </c>
      <c r="D118" s="260">
        <f>SUM(D113:D117)</f>
        <v>14131.670000000002</v>
      </c>
      <c r="E118" s="177">
        <f>SUM(E113:E117)</f>
        <v>95099.67</v>
      </c>
      <c r="F118" s="177">
        <f>SUM(F113:F117)</f>
        <v>0</v>
      </c>
      <c r="G118" s="177">
        <f t="shared" si="18"/>
        <v>95099.67</v>
      </c>
      <c r="H118" s="175">
        <f t="shared" si="19"/>
        <v>2.1094731317038685E-2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'[14]Sch C'!D129</f>
        <v>88493</v>
      </c>
      <c r="D121" s="260">
        <f>'[14]Sch C'!F129</f>
        <v>0</v>
      </c>
      <c r="E121" s="246">
        <f t="shared" ref="E121:E131" si="20">SUM(C121:D121)</f>
        <v>88493</v>
      </c>
      <c r="F121" s="174"/>
      <c r="G121" s="174">
        <f t="shared" ref="G121:G128" si="21">IF(ISERROR(E121+F121),"",(E121+F121))</f>
        <v>88493</v>
      </c>
      <c r="H121" s="175">
        <f t="shared" ref="H121:H129" si="22">IF(ISERROR(G121/$G$183),"",(G121/$G$183))</f>
        <v>1.9629259054618216E-2</v>
      </c>
      <c r="J121" s="248">
        <v>3776.45</v>
      </c>
      <c r="K121" s="248">
        <v>4089.3</v>
      </c>
    </row>
    <row r="122" spans="1:11" s="41" customFormat="1">
      <c r="A122" s="127" t="s">
        <v>228</v>
      </c>
      <c r="B122" s="113" t="s">
        <v>229</v>
      </c>
      <c r="C122" s="260">
        <f>'[14]Sch C'!D130</f>
        <v>0</v>
      </c>
      <c r="D122" s="260">
        <f>'[14]Sch C'!F130</f>
        <v>19519.760000000002</v>
      </c>
      <c r="E122" s="246">
        <f t="shared" si="20"/>
        <v>19519.760000000002</v>
      </c>
      <c r="F122" s="177"/>
      <c r="G122" s="177">
        <f t="shared" si="21"/>
        <v>19519.760000000002</v>
      </c>
      <c r="H122" s="175">
        <f t="shared" si="22"/>
        <v>4.3298162083325745E-3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'[14]Sch C'!D131</f>
        <v>1275519</v>
      </c>
      <c r="D123" s="260">
        <f>'[14]Sch C'!F131</f>
        <v>0</v>
      </c>
      <c r="E123" s="246">
        <f t="shared" si="20"/>
        <v>1275519</v>
      </c>
      <c r="F123" s="177"/>
      <c r="G123" s="177">
        <f t="shared" si="21"/>
        <v>1275519</v>
      </c>
      <c r="H123" s="175">
        <f t="shared" si="22"/>
        <v>0.28293190286336289</v>
      </c>
      <c r="J123" s="248">
        <v>122581.88</v>
      </c>
      <c r="K123" s="248">
        <v>129426.39999999998</v>
      </c>
    </row>
    <row r="124" spans="1:11" s="41" customFormat="1">
      <c r="A124" s="127" t="s">
        <v>231</v>
      </c>
      <c r="B124" s="113" t="s">
        <v>232</v>
      </c>
      <c r="C124" s="260">
        <f>'[14]Sch C'!D132</f>
        <v>0</v>
      </c>
      <c r="D124" s="260">
        <f>'[14]Sch C'!F132</f>
        <v>288719.43</v>
      </c>
      <c r="E124" s="246">
        <f t="shared" si="20"/>
        <v>288719.43</v>
      </c>
      <c r="F124" s="177"/>
      <c r="G124" s="177">
        <f t="shared" si="21"/>
        <v>288719.43</v>
      </c>
      <c r="H124" s="175">
        <f t="shared" si="22"/>
        <v>6.4042901535395005E-2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'[14]Sch C'!D133</f>
        <v>4738</v>
      </c>
      <c r="D125" s="260">
        <f>'[14]Sch C'!F133</f>
        <v>0</v>
      </c>
      <c r="E125" s="246">
        <f t="shared" si="20"/>
        <v>4738</v>
      </c>
      <c r="F125" s="177"/>
      <c r="G125" s="177">
        <f t="shared" si="21"/>
        <v>4738</v>
      </c>
      <c r="H125" s="175">
        <f t="shared" si="22"/>
        <v>1.0509693354364877E-3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'[14]Sch C'!D134</f>
        <v>89609</v>
      </c>
      <c r="D126" s="260">
        <f>'[14]Sch C'!F134</f>
        <v>0</v>
      </c>
      <c r="E126" s="246">
        <f t="shared" si="20"/>
        <v>89609</v>
      </c>
      <c r="F126" s="177"/>
      <c r="G126" s="177">
        <f t="shared" si="21"/>
        <v>89609</v>
      </c>
      <c r="H126" s="175">
        <f t="shared" si="22"/>
        <v>1.9876806918347031E-2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'[14]Sch C'!D135</f>
        <v>0</v>
      </c>
      <c r="D127" s="260">
        <f>'[14]Sch C'!F135</f>
        <v>0</v>
      </c>
      <c r="E127" s="246">
        <f t="shared" si="20"/>
        <v>0</v>
      </c>
      <c r="F127" s="177"/>
      <c r="G127" s="177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'[14]Sch C'!D136</f>
        <v>0</v>
      </c>
      <c r="D128" s="260">
        <f>'[14]Sch C'!F136</f>
        <v>0</v>
      </c>
      <c r="E128" s="246">
        <f t="shared" si="20"/>
        <v>0</v>
      </c>
      <c r="F128" s="177"/>
      <c r="G128" s="177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'[14]Sch C'!D137</f>
        <v>5965</v>
      </c>
      <c r="D129" s="260">
        <f>'[14]Sch C'!F137</f>
        <v>0</v>
      </c>
      <c r="E129" s="246">
        <f t="shared" si="20"/>
        <v>5965</v>
      </c>
      <c r="F129" s="177"/>
      <c r="G129" s="177">
        <f>IF(ISERROR(E129+F129),"",(E129+F129))</f>
        <v>5965</v>
      </c>
      <c r="H129" s="175">
        <f t="shared" si="22"/>
        <v>1.3231388952888664E-3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'[14]Sch C'!D138</f>
        <v>0</v>
      </c>
      <c r="D130" s="260">
        <f>'[14]Sch C'!F138</f>
        <v>0</v>
      </c>
      <c r="E130" s="246">
        <f t="shared" si="20"/>
        <v>0</v>
      </c>
      <c r="F130" s="177"/>
      <c r="G130" s="177">
        <f>IF(ISERROR(E130+F130),"",(E130+F130))</f>
        <v>0</v>
      </c>
      <c r="H130" s="175">
        <f>IF(ISERROR(G130/$G$183),"",(G130/$G$183))</f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'[14]Sch C'!D139</f>
        <v>0</v>
      </c>
      <c r="D131" s="260">
        <f>'[14]Sch C'!F139</f>
        <v>0</v>
      </c>
      <c r="E131" s="246">
        <f t="shared" si="20"/>
        <v>0</v>
      </c>
      <c r="F131" s="177"/>
      <c r="G131" s="177">
        <f>IF(ISERROR(E131+F131),"",(E131+F131))</f>
        <v>0</v>
      </c>
      <c r="H131" s="175">
        <f>IF(ISERROR(G131/$G$183),"",(G131/$G$183))</f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'[14]Sch C'!D141</f>
        <v>0</v>
      </c>
      <c r="D133" s="260">
        <f>'[14]Sch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'[14]Sch C'!D142</f>
        <v>0</v>
      </c>
      <c r="D134" s="260">
        <f>'[14]Sch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'[14]Sch C'!D143</f>
        <v>0</v>
      </c>
      <c r="D135" s="260">
        <f>'[14]Sch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'[14]Sch C'!D144</f>
        <v>0</v>
      </c>
      <c r="D136" s="260">
        <f>'[14]Sch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'[14]Sch C'!D145</f>
        <v>0</v>
      </c>
      <c r="D137" s="260">
        <f>'[14]Sch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'[14]Sch C'!D146</f>
        <v>0</v>
      </c>
      <c r="D138" s="260">
        <f>'[14]Sch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1464324</v>
      </c>
      <c r="D139" s="260">
        <f>SUM(D121:D138)</f>
        <v>308239.19</v>
      </c>
      <c r="E139" s="176">
        <f>SUM(E121:E138)</f>
        <v>1772563.19</v>
      </c>
      <c r="F139" s="176">
        <f>SUM(F121:F138)</f>
        <v>0</v>
      </c>
      <c r="G139" s="177">
        <f t="shared" si="25"/>
        <v>1772563.19</v>
      </c>
      <c r="H139" s="175">
        <f t="shared" si="24"/>
        <v>0.39318479481078106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'[14]Sch C'!D150</f>
        <v>60658</v>
      </c>
      <c r="D142" s="260">
        <f>'[14]Sch C'!F150</f>
        <v>0</v>
      </c>
      <c r="E142" s="246">
        <f t="shared" ref="E142:E146" si="26">SUM(C142:D142)</f>
        <v>60658</v>
      </c>
      <c r="F142" s="174"/>
      <c r="G142" s="174">
        <f t="shared" ref="G142:G147" si="27">IF(ISERROR(E142+F142),"",(E142+F142))</f>
        <v>60658</v>
      </c>
      <c r="H142" s="175">
        <f t="shared" ref="H142:H147" si="28">IF(ISERROR(G142/$G$183),"",(G142/$G$183))</f>
        <v>1.3454980571740497E-2</v>
      </c>
      <c r="J142" s="248">
        <v>4929.9500000000007</v>
      </c>
      <c r="K142" s="248">
        <v>5228.9500000000007</v>
      </c>
    </row>
    <row r="143" spans="1:11" s="41" customFormat="1">
      <c r="A143" s="127" t="s">
        <v>202</v>
      </c>
      <c r="B143" s="113" t="s">
        <v>23</v>
      </c>
      <c r="C143" s="260">
        <f>'[14]Sch C'!D151</f>
        <v>0</v>
      </c>
      <c r="D143" s="260">
        <f>'[14]Sch C'!F151</f>
        <v>13379.93</v>
      </c>
      <c r="E143" s="246">
        <f t="shared" si="26"/>
        <v>13379.93</v>
      </c>
      <c r="F143" s="177"/>
      <c r="G143" s="177">
        <f t="shared" si="27"/>
        <v>13379.93</v>
      </c>
      <c r="H143" s="175">
        <f t="shared" si="28"/>
        <v>2.9678970325636819E-3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'[14]Sch C'!D152</f>
        <v>4356</v>
      </c>
      <c r="D144" s="260">
        <f>'[14]Sch C'!F152</f>
        <v>0</v>
      </c>
      <c r="E144" s="246">
        <f t="shared" si="26"/>
        <v>4356</v>
      </c>
      <c r="F144" s="177"/>
      <c r="G144" s="177">
        <f t="shared" si="27"/>
        <v>4356</v>
      </c>
      <c r="H144" s="175">
        <f t="shared" si="28"/>
        <v>9.6623521003827363E-4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'[14]Sch C'!D153</f>
        <v>3950</v>
      </c>
      <c r="D145" s="260">
        <f>'[14]Sch C'!F153</f>
        <v>0</v>
      </c>
      <c r="E145" s="246">
        <f t="shared" si="26"/>
        <v>3950</v>
      </c>
      <c r="F145" s="177"/>
      <c r="G145" s="177">
        <f t="shared" si="27"/>
        <v>3950</v>
      </c>
      <c r="H145" s="175">
        <f t="shared" si="28"/>
        <v>8.7617747466739687E-4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'[14]Sch C'!D154</f>
        <v>0</v>
      </c>
      <c r="D146" s="260">
        <f>'[14]Sch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68964</v>
      </c>
      <c r="D147" s="260">
        <f>SUM(D142:D146)</f>
        <v>13379.93</v>
      </c>
      <c r="E147" s="177">
        <f>SUM(E142:E146)</f>
        <v>82343.929999999993</v>
      </c>
      <c r="F147" s="177">
        <f>SUM(F142:F146)</f>
        <v>0</v>
      </c>
      <c r="G147" s="177">
        <f t="shared" si="27"/>
        <v>82343.929999999993</v>
      </c>
      <c r="H147" s="198">
        <f t="shared" si="28"/>
        <v>1.8265290289009847E-2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'[14]Sch C'!D158</f>
        <v>509748</v>
      </c>
      <c r="D150" s="260">
        <f>'[14]Sch C'!F158</f>
        <v>0</v>
      </c>
      <c r="E150" s="246">
        <f t="shared" ref="E150:E163" si="29">SUM(C150:D150)</f>
        <v>509748</v>
      </c>
      <c r="F150" s="177"/>
      <c r="G150" s="177">
        <f>IF(ISERROR(E150+F150),"",(E150+F150))</f>
        <v>509748</v>
      </c>
      <c r="H150" s="175">
        <f>IF(ISERROR(G150/$G$183),"",(G150/$G$183))</f>
        <v>0.11307081401436866</v>
      </c>
      <c r="J150" s="248">
        <v>15245.279999999999</v>
      </c>
      <c r="K150" s="248">
        <v>16411.080000000002</v>
      </c>
    </row>
    <row r="151" spans="1:11" s="41" customFormat="1">
      <c r="A151" s="127" t="s">
        <v>202</v>
      </c>
      <c r="B151" s="113" t="s">
        <v>76</v>
      </c>
      <c r="C151" s="260">
        <f>'[14]Sch C'!D159</f>
        <v>0</v>
      </c>
      <c r="D151" s="260">
        <f>'[14]Sch C'!F159</f>
        <v>116008.65000000002</v>
      </c>
      <c r="E151" s="246">
        <f t="shared" si="29"/>
        <v>116008.65000000002</v>
      </c>
      <c r="F151" s="177"/>
      <c r="G151" s="177">
        <f>IF(ISERROR(E151+F151),"",(E151+F151))</f>
        <v>116008.65000000002</v>
      </c>
      <c r="H151" s="175">
        <f>IF(ISERROR(G151/$G$183),"",(G151/$G$183))</f>
        <v>2.5732700252297198E-2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'[14]Sch C'!D160</f>
        <v>1513</v>
      </c>
      <c r="D152" s="260">
        <f>'[14]Sch C'!F160</f>
        <v>0</v>
      </c>
      <c r="E152" s="246">
        <f t="shared" si="29"/>
        <v>1513</v>
      </c>
      <c r="F152" s="177"/>
      <c r="G152" s="177">
        <f t="shared" ref="G152:G163" si="30">IF(ISERROR(E152+F152),"",(E152+F152))</f>
        <v>1513</v>
      </c>
      <c r="H152" s="175">
        <f t="shared" ref="H152:H163" si="31">IF(ISERROR(G152/$G$183),"",(G152/$G$183))</f>
        <v>3.3560924535994217E-4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'[14]Sch C'!D161</f>
        <v>0</v>
      </c>
      <c r="D153" s="260">
        <f>'[14]Sch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'[14]Sch C'!D162</f>
        <v>17700</v>
      </c>
      <c r="D154" s="260">
        <f>'[14]Sch C'!F162</f>
        <v>0</v>
      </c>
      <c r="E154" s="246">
        <f t="shared" si="29"/>
        <v>17700</v>
      </c>
      <c r="F154" s="177"/>
      <c r="G154" s="177">
        <f t="shared" si="30"/>
        <v>17700</v>
      </c>
      <c r="H154" s="175">
        <f t="shared" si="31"/>
        <v>3.9261623548387152E-3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'[14]Sch C'!D163</f>
        <v>13414</v>
      </c>
      <c r="D155" s="260">
        <f>'[14]Sch C'!F163</f>
        <v>0</v>
      </c>
      <c r="E155" s="246">
        <f t="shared" si="29"/>
        <v>13414</v>
      </c>
      <c r="F155" s="177"/>
      <c r="G155" s="177">
        <f t="shared" si="30"/>
        <v>13414</v>
      </c>
      <c r="H155" s="175">
        <f t="shared" si="31"/>
        <v>2.9754543405540409E-3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'[14]Sch C'!D164</f>
        <v>0</v>
      </c>
      <c r="D156" s="260">
        <f>'[14]Sch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'[14]Sch C'!D165</f>
        <v>9801</v>
      </c>
      <c r="D157" s="260">
        <f>'[14]Sch C'!F165</f>
        <v>0</v>
      </c>
      <c r="E157" s="246">
        <f t="shared" si="29"/>
        <v>9801</v>
      </c>
      <c r="F157" s="177"/>
      <c r="G157" s="177">
        <f t="shared" si="30"/>
        <v>9801</v>
      </c>
      <c r="H157" s="175">
        <f t="shared" si="31"/>
        <v>2.1740292225861158E-3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'[14]Sch C'!D166</f>
        <v>0</v>
      </c>
      <c r="D158" s="260">
        <f>'[14]Sch C'!F166</f>
        <v>0</v>
      </c>
      <c r="E158" s="246">
        <f t="shared" si="29"/>
        <v>0</v>
      </c>
      <c r="F158" s="177"/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'[14]Sch C'!D167</f>
        <v>0</v>
      </c>
      <c r="D159" s="260">
        <f>'[14]Sch C'!F167</f>
        <v>0</v>
      </c>
      <c r="E159" s="246">
        <f t="shared" si="29"/>
        <v>0</v>
      </c>
      <c r="F159" s="177"/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'[14]Sch C'!D168</f>
        <v>0</v>
      </c>
      <c r="D160" s="260">
        <f>'[14]Sch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'[14]Sch C'!D169</f>
        <v>0</v>
      </c>
      <c r="D161" s="260">
        <f>'[14]Sch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'[14]Sch C'!D170</f>
        <v>0</v>
      </c>
      <c r="D162" s="260">
        <f>'[14]Sch C'!F170</f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'[14]Sch C'!D171</f>
        <v>78447</v>
      </c>
      <c r="D163" s="260">
        <f>'[14]Sch C'!F171</f>
        <v>0</v>
      </c>
      <c r="E163" s="246">
        <f t="shared" si="29"/>
        <v>78447</v>
      </c>
      <c r="F163" s="177"/>
      <c r="G163" s="177">
        <f t="shared" si="30"/>
        <v>78447</v>
      </c>
      <c r="H163" s="175">
        <f t="shared" si="31"/>
        <v>1.7400884646894502E-2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630623</v>
      </c>
      <c r="D164" s="260">
        <f>SUM(D150:D163)</f>
        <v>116008.65000000002</v>
      </c>
      <c r="E164" s="177">
        <f>SUM(E150:E163)</f>
        <v>746631.65</v>
      </c>
      <c r="F164" s="177">
        <f>SUM(F150:F163)</f>
        <v>0</v>
      </c>
      <c r="G164" s="177">
        <f>IF(ISERROR(E164+F164),"",(E164+F164))</f>
        <v>746631.65</v>
      </c>
      <c r="H164" s="175">
        <f>IF(ISERROR(G164/$G$183),"",(G164/$G$183))</f>
        <v>0.16561565407689918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'[14]Sch C'!D186</f>
        <v>0</v>
      </c>
      <c r="D167" s="260">
        <f>'[14]Sch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'[14]Sch C'!D187</f>
        <v>0</v>
      </c>
      <c r="D168" s="260">
        <f>'[14]Sch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'[14]Sch C'!D188</f>
        <v>0</v>
      </c>
      <c r="D169" s="260">
        <f>'[14]Sch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'[14]Sch C'!D189</f>
        <v>0</v>
      </c>
      <c r="D170" s="260">
        <f>'[14]Sch C'!F189</f>
        <v>0</v>
      </c>
      <c r="E170" s="246">
        <f t="shared" si="3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'[14]Sch C'!D190</f>
        <v>0</v>
      </c>
      <c r="D171" s="260">
        <f>'[14]Sch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'[14]Sch C'!D191</f>
        <v>4131</v>
      </c>
      <c r="D172" s="260">
        <f>'[14]Sch C'!F191</f>
        <v>0</v>
      </c>
      <c r="E172" s="246">
        <f t="shared" si="32"/>
        <v>4131</v>
      </c>
      <c r="F172" s="177"/>
      <c r="G172" s="177">
        <f t="shared" ref="G172:G181" si="33">IF(ISERROR(E172+F172),"",(E172+F172))</f>
        <v>4131</v>
      </c>
      <c r="H172" s="175">
        <f t="shared" ref="H172:H180" si="34">IF(ISERROR(G172/$G$183),"",(G172/$G$183))</f>
        <v>9.1632636654456116E-4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'[14]Sch C'!D192</f>
        <v>4068</v>
      </c>
      <c r="D173" s="260">
        <f>'[14]Sch C'!F192</f>
        <v>0</v>
      </c>
      <c r="E173" s="246">
        <f t="shared" si="32"/>
        <v>4068</v>
      </c>
      <c r="F173" s="177"/>
      <c r="G173" s="177">
        <f t="shared" si="33"/>
        <v>4068</v>
      </c>
      <c r="H173" s="175">
        <f t="shared" si="34"/>
        <v>9.0235189036632171E-4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'[14]Sch C'!D193</f>
        <v>0</v>
      </c>
      <c r="D174" s="260">
        <f>'[14]Sch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'[14]Sch C'!D194</f>
        <v>0</v>
      </c>
      <c r="D175" s="260">
        <f>'[14]Sch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'[14]Sch C'!D195</f>
        <v>0</v>
      </c>
      <c r="D176" s="260">
        <f>'[14]Sch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'[14]Sch C'!D196</f>
        <v>0</v>
      </c>
      <c r="D177" s="260">
        <f>'[14]Sch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'[14]Sch C'!D197</f>
        <v>0</v>
      </c>
      <c r="D178" s="260">
        <f>'[14]Sch C'!F197</f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'[14]Sch C'!D198</f>
        <v>0</v>
      </c>
      <c r="D179" s="260">
        <f>'[14]Sch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'[14]Sch C'!D199</f>
        <v>0</v>
      </c>
      <c r="D180" s="260">
        <f>'[14]Sch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8199</v>
      </c>
      <c r="D181" s="260">
        <f>SUM(D167:D180)</f>
        <v>0</v>
      </c>
      <c r="E181" s="212">
        <f>SUM(E167:E180)</f>
        <v>8199</v>
      </c>
      <c r="F181" s="212">
        <f>SUM(F167:F180)</f>
        <v>0</v>
      </c>
      <c r="G181" s="177">
        <f t="shared" si="33"/>
        <v>8199</v>
      </c>
      <c r="H181" s="175">
        <f>IF(ISERROR(G181/$G$183),"",(G181/$G$183))</f>
        <v>1.8186782569108828E-3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4714788</v>
      </c>
      <c r="D183" s="260">
        <f>SUM(D21:D181)/2</f>
        <v>-204180.92999999993</v>
      </c>
      <c r="E183" s="245">
        <f>SUM(E21:E181)/2</f>
        <v>4510607.0699999994</v>
      </c>
      <c r="F183" s="173">
        <f>SUM(F21:F181)/2</f>
        <v>-2388</v>
      </c>
      <c r="G183" s="173">
        <f>SUM(G21:G181)/2</f>
        <v>4508219.0699999994</v>
      </c>
      <c r="H183" s="175">
        <f>IF(ISERROR(G183/$G$183),"",(G183/$G$183))</f>
        <v>1</v>
      </c>
      <c r="J183" s="248">
        <f>SUM(J21:J181)</f>
        <v>179830.18000000002</v>
      </c>
      <c r="K183" s="248">
        <f>SUM(K21:K181)</f>
        <v>190705.71000000002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'[14]Sch C'!D204</f>
        <v>4714788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479748</v>
      </c>
      <c r="D190" s="260">
        <f>D17-D183</f>
        <v>189729.92999999993</v>
      </c>
      <c r="E190" s="246">
        <f>E17-E183</f>
        <v>669477.93000000063</v>
      </c>
      <c r="F190" s="174">
        <f>F17-F183</f>
        <v>2388</v>
      </c>
      <c r="G190" s="174">
        <f>G17-G183</f>
        <v>671865.93000000063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'[14]Sch D'!C9</f>
        <v>26372</v>
      </c>
      <c r="D194" s="278"/>
      <c r="E194" s="251">
        <f>C194+D194</f>
        <v>26372</v>
      </c>
      <c r="F194" s="218"/>
      <c r="G194" s="219">
        <f>E194+F194</f>
        <v>26372</v>
      </c>
      <c r="H194" s="175">
        <f>IF(ISERROR(G194/$G$198),"",(G194/$G$198))</f>
        <v>0.99191334110655582</v>
      </c>
      <c r="I194" s="41"/>
      <c r="J194" s="133"/>
      <c r="K194" s="133"/>
    </row>
    <row r="195" spans="1:11">
      <c r="A195" s="40"/>
      <c r="B195" s="113" t="s">
        <v>249</v>
      </c>
      <c r="C195" s="268">
        <f>'[14]Sch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'[14]Sch D'!E9</f>
        <v>215</v>
      </c>
      <c r="D196" s="278"/>
      <c r="E196" s="221">
        <f>C196+D196</f>
        <v>215</v>
      </c>
      <c r="F196" s="220"/>
      <c r="G196" s="221">
        <f>E196+F196</f>
        <v>215</v>
      </c>
      <c r="H196" s="175">
        <f>IF(ISERROR(G196/$G$198),"",(G196/$G$198))</f>
        <v>8.0866588934441642E-3</v>
      </c>
      <c r="I196" s="41"/>
      <c r="J196" s="133"/>
      <c r="K196" s="133"/>
    </row>
    <row r="197" spans="1:11">
      <c r="A197" s="40"/>
      <c r="B197" s="113" t="s">
        <v>342</v>
      </c>
      <c r="C197" s="268">
        <f>'[14]Sch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26587</v>
      </c>
      <c r="D198" s="278"/>
      <c r="E198" s="252">
        <f>SUM(E194:E197)</f>
        <v>26587</v>
      </c>
      <c r="F198" s="223">
        <f>SUM(F194:F197)</f>
        <v>0</v>
      </c>
      <c r="G198" s="223">
        <f>SUM(G194:G197)</f>
        <v>26587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'[14]Sch D'!G22</f>
        <v>82</v>
      </c>
      <c r="D201" s="277"/>
      <c r="E201" s="251">
        <f>C201+D201</f>
        <v>82</v>
      </c>
      <c r="F201" s="218"/>
      <c r="G201" s="225">
        <f>E201+F201</f>
        <v>82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'[14]Sch D'!G24</f>
        <v>82</v>
      </c>
      <c r="D202" s="277"/>
      <c r="E202" s="251">
        <f>C202+D202</f>
        <v>82</v>
      </c>
      <c r="F202" s="220"/>
      <c r="G202" s="225">
        <f>E202+F202</f>
        <v>82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'[14]Sch D'!G28</f>
        <v>29930</v>
      </c>
      <c r="D205" s="269"/>
      <c r="E205" s="247">
        <f>E201*E203</f>
        <v>29930</v>
      </c>
      <c r="F205" s="247">
        <f>G201*F203</f>
        <v>0</v>
      </c>
      <c r="G205" s="218">
        <f>G201*G203</f>
        <v>29930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'[14]Sch D'!G30</f>
        <v>0.88830604744403607</v>
      </c>
      <c r="D206" s="35"/>
      <c r="E206" s="253">
        <f>IFERROR(E198/E205,"0")</f>
        <v>0.88830604744403607</v>
      </c>
      <c r="F206" s="288" t="str">
        <f>IFERROR(F198/F205,"")</f>
        <v/>
      </c>
      <c r="G206" s="227">
        <f>G198/G205</f>
        <v>0.88830604744403607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'[14]Sch D'!G32</f>
        <v>0.88112261944537251</v>
      </c>
      <c r="D207" s="35"/>
      <c r="E207" s="253">
        <f>IFERROR((E194+E195)/E205,"0")</f>
        <v>0.88112261944537251</v>
      </c>
      <c r="F207" s="288" t="str">
        <f>IFERROR(((F194+F195)/F205),"")</f>
        <v/>
      </c>
      <c r="G207" s="227">
        <f>(G194+G195)/G205</f>
        <v>0.88112261944537251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'[14]Sch D'!G34</f>
        <v>0.99191334110655582</v>
      </c>
      <c r="D208" s="35"/>
      <c r="E208" s="253">
        <f>IFERROR(E207/E206,"0")</f>
        <v>0.99191334110655582</v>
      </c>
      <c r="F208" s="288" t="str">
        <f>IFERROR(F207/F206,"")</f>
        <v/>
      </c>
      <c r="G208" s="227">
        <f>G207/G206</f>
        <v>0.99191334110655582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60">
        <f>'[14]Sch B'!C58</f>
        <v>182.90217391304347</v>
      </c>
    </row>
    <row r="211" spans="1:11">
      <c r="F211" s="49" t="s">
        <v>306</v>
      </c>
      <c r="G211" s="260">
        <f>'[14]Sch B'!E58</f>
        <v>182.90217391304347</v>
      </c>
    </row>
    <row r="212" spans="1:11">
      <c r="F212" s="49" t="s">
        <v>307</v>
      </c>
      <c r="G212" s="260">
        <f>'[14]Sch B'!G58</f>
        <v>182.90322580645162</v>
      </c>
    </row>
    <row r="213" spans="1:11">
      <c r="F213" s="49" t="s">
        <v>308</v>
      </c>
      <c r="G213" s="260">
        <f>'[14]Sch B'!I58</f>
        <v>0</v>
      </c>
    </row>
  </sheetData>
  <phoneticPr fontId="0" type="noConversion"/>
  <conditionalFormatting sqref="D2">
    <cfRule type="cellIs" dxfId="7" priority="2" stopIfTrue="1" operator="equal">
      <formula>0</formula>
    </cfRule>
  </conditionalFormatting>
  <conditionalFormatting sqref="C2">
    <cfRule type="cellIs" dxfId="6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FFFF00"/>
    <pageSetUpPr fitToPage="1"/>
  </sheetPr>
  <dimension ref="A1:K213"/>
  <sheetViews>
    <sheetView showGridLines="0" topLeftCell="B181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8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392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271"/>
      <c r="G4" s="161"/>
    </row>
    <row r="5" spans="1:11">
      <c r="A5" s="23"/>
      <c r="B5" s="158"/>
      <c r="C5" s="162"/>
      <c r="D5" s="24"/>
      <c r="E5" s="157"/>
      <c r="F5" s="271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'[15]Sch B'!E10</f>
        <v>930783</v>
      </c>
      <c r="D12" s="260">
        <f>'[15]Sch B'!G10</f>
        <v>0</v>
      </c>
      <c r="E12" s="246">
        <f>SUM(C12:D12)</f>
        <v>930783</v>
      </c>
      <c r="F12" s="174"/>
      <c r="G12" s="174">
        <f>IF(ISERROR(E12+F12)," ",(E12+F12))</f>
        <v>930783</v>
      </c>
      <c r="H12" s="175">
        <f t="shared" ref="H12:H17" si="0">IF(ISERROR(G12/$G$17),"",(G12/$G$17))</f>
        <v>0.99213779327384799</v>
      </c>
      <c r="J12" s="233" t="s">
        <v>346</v>
      </c>
      <c r="K12" s="234">
        <f>G17</f>
        <v>938159</v>
      </c>
    </row>
    <row r="13" spans="1:11" s="41" customFormat="1">
      <c r="A13" s="127" t="s">
        <v>64</v>
      </c>
      <c r="B13" s="113" t="s">
        <v>192</v>
      </c>
      <c r="C13" s="260">
        <f>'[15]Sch B'!E15</f>
        <v>0</v>
      </c>
      <c r="D13" s="260">
        <f>'[15]Sch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904828.83000000007</v>
      </c>
    </row>
    <row r="14" spans="1:11" s="41" customFormat="1">
      <c r="A14" s="127" t="s">
        <v>66</v>
      </c>
      <c r="B14" s="113" t="s">
        <v>193</v>
      </c>
      <c r="C14" s="260">
        <f>'[15]Sch B'!E20</f>
        <v>0</v>
      </c>
      <c r="D14" s="260">
        <f>'[15]Sch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5235</v>
      </c>
    </row>
    <row r="15" spans="1:11" s="41" customFormat="1">
      <c r="A15" s="127" t="s">
        <v>68</v>
      </c>
      <c r="B15" s="179" t="s">
        <v>194</v>
      </c>
      <c r="C15" s="260">
        <f>'[15]Sch B'!E25</f>
        <v>0</v>
      </c>
      <c r="D15" s="260">
        <f>'[15]Sch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16</v>
      </c>
    </row>
    <row r="16" spans="1:11" s="41" customFormat="1">
      <c r="A16" s="127" t="s">
        <v>145</v>
      </c>
      <c r="B16" s="115" t="s">
        <v>195</v>
      </c>
      <c r="C16" s="260">
        <f>'[15]Sch B'!E40</f>
        <v>5235</v>
      </c>
      <c r="D16" s="260">
        <f>'[15]Sch B'!G40</f>
        <v>2141</v>
      </c>
      <c r="E16" s="246">
        <f t="shared" si="1"/>
        <v>7376</v>
      </c>
      <c r="F16" s="177"/>
      <c r="G16" s="177">
        <f>IF(ISERROR(E16+F16),"",(E16+F16))</f>
        <v>7376</v>
      </c>
      <c r="H16" s="178">
        <f t="shared" si="0"/>
        <v>7.8622067261519633E-3</v>
      </c>
      <c r="J16" s="235" t="s">
        <v>350</v>
      </c>
      <c r="K16" s="236">
        <f>G205</f>
        <v>5840</v>
      </c>
    </row>
    <row r="17" spans="1:11" s="41" customFormat="1">
      <c r="A17" s="40"/>
      <c r="B17" s="179" t="s">
        <v>91</v>
      </c>
      <c r="C17" s="260">
        <f>SUM(C12:C16)</f>
        <v>936018</v>
      </c>
      <c r="D17" s="260">
        <f>SUM(D12:D16)</f>
        <v>2141</v>
      </c>
      <c r="E17" s="177">
        <f>SUM(E12:E16)</f>
        <v>938159</v>
      </c>
      <c r="F17" s="177">
        <f>SUM(F12:F16)</f>
        <v>0</v>
      </c>
      <c r="G17" s="177">
        <f>IF(ISERROR(E17+F17),"",(E17+F17))</f>
        <v>938159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18417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19705.580000000002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'[15]Sch C'!D10</f>
        <v>28314</v>
      </c>
      <c r="D21" s="260">
        <f>'[15]Sch C'!F10</f>
        <v>0</v>
      </c>
      <c r="E21" s="246">
        <f t="shared" ref="E21:E56" si="2">SUM(C21:D21)</f>
        <v>28314</v>
      </c>
      <c r="F21" s="174"/>
      <c r="G21" s="174">
        <f t="shared" ref="G21:G57" si="3">IF(ISERROR(E21+F21),"",(E21+F21))</f>
        <v>28314</v>
      </c>
      <c r="H21" s="175">
        <f>IF(ISERROR(G21/$G$183),"",(G21/$G$183))</f>
        <v>3.1292106375522981E-2</v>
      </c>
      <c r="J21" s="248">
        <v>728</v>
      </c>
      <c r="K21" s="248">
        <v>828</v>
      </c>
    </row>
    <row r="22" spans="1:11" s="41" customFormat="1">
      <c r="A22" s="127" t="s">
        <v>199</v>
      </c>
      <c r="B22" s="113" t="s">
        <v>200</v>
      </c>
      <c r="C22" s="260">
        <f>'[15]Sch C'!D11</f>
        <v>0</v>
      </c>
      <c r="D22" s="260">
        <f>'[15]Sch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'[15]Sch C'!D12</f>
        <v>15843</v>
      </c>
      <c r="D23" s="260">
        <f>'[15]Sch C'!F12</f>
        <v>0</v>
      </c>
      <c r="E23" s="246">
        <f t="shared" si="2"/>
        <v>15843</v>
      </c>
      <c r="F23" s="177"/>
      <c r="G23" s="177">
        <f t="shared" si="3"/>
        <v>15843</v>
      </c>
      <c r="H23" s="175">
        <f t="shared" si="4"/>
        <v>1.7509389041018949E-2</v>
      </c>
      <c r="J23" s="183">
        <v>802.125</v>
      </c>
      <c r="K23" s="183">
        <v>874.125</v>
      </c>
    </row>
    <row r="24" spans="1:11" s="41" customFormat="1">
      <c r="A24" s="127" t="s">
        <v>202</v>
      </c>
      <c r="B24" s="113" t="s">
        <v>23</v>
      </c>
      <c r="C24" s="260">
        <f>'[15]Sch C'!D13</f>
        <v>43486</v>
      </c>
      <c r="D24" s="260">
        <f>'[15]Sch C'!F13</f>
        <v>-37901</v>
      </c>
      <c r="E24" s="246">
        <f t="shared" si="2"/>
        <v>5585</v>
      </c>
      <c r="F24" s="177"/>
      <c r="G24" s="177">
        <f t="shared" si="3"/>
        <v>5585</v>
      </c>
      <c r="H24" s="175">
        <f t="shared" si="4"/>
        <v>6.1724381615912921E-3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'[15]Sch C'!D14</f>
        <v>0</v>
      </c>
      <c r="D25" s="260">
        <f>'[15]Sch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'[15]Sch C'!D15</f>
        <v>60309</v>
      </c>
      <c r="D26" s="260">
        <f>'[15]Sch C'!F15</f>
        <v>-24123.42</v>
      </c>
      <c r="E26" s="246">
        <f t="shared" si="2"/>
        <v>36185.58</v>
      </c>
      <c r="F26" s="177"/>
      <c r="G26" s="177">
        <f t="shared" si="3"/>
        <v>36185.58</v>
      </c>
      <c r="H26" s="175">
        <f t="shared" si="4"/>
        <v>3.9991630240163764E-2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'[15]Sch C'!D16</f>
        <v>51833</v>
      </c>
      <c r="D27" s="260">
        <f>'[15]Sch C'!F16</f>
        <v>0</v>
      </c>
      <c r="E27" s="246">
        <f t="shared" si="2"/>
        <v>51833</v>
      </c>
      <c r="F27" s="177"/>
      <c r="G27" s="177">
        <f t="shared" si="3"/>
        <v>51833</v>
      </c>
      <c r="H27" s="175">
        <f t="shared" si="4"/>
        <v>5.7284867901479221E-2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'[15]Sch C'!D17</f>
        <v>42</v>
      </c>
      <c r="D28" s="260">
        <f>'[15]Sch C'!F17</f>
        <v>0</v>
      </c>
      <c r="E28" s="246">
        <f t="shared" si="2"/>
        <v>42</v>
      </c>
      <c r="F28" s="177"/>
      <c r="G28" s="177">
        <f t="shared" si="3"/>
        <v>42</v>
      </c>
      <c r="H28" s="175">
        <f t="shared" si="4"/>
        <v>4.6417619120292617E-5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'[15]Sch C'!D18</f>
        <v>7847</v>
      </c>
      <c r="D29" s="260">
        <f>'[15]Sch C'!F18</f>
        <v>0</v>
      </c>
      <c r="E29" s="246">
        <f t="shared" si="2"/>
        <v>7847</v>
      </c>
      <c r="F29" s="177"/>
      <c r="G29" s="177">
        <f t="shared" si="3"/>
        <v>7847</v>
      </c>
      <c r="H29" s="175">
        <f t="shared" si="4"/>
        <v>8.6723585056413376E-3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'[15]Sch C'!D19</f>
        <v>3182</v>
      </c>
      <c r="D30" s="260">
        <f>'[15]Sch C'!F19</f>
        <v>0</v>
      </c>
      <c r="E30" s="246">
        <f t="shared" si="2"/>
        <v>3182</v>
      </c>
      <c r="F30" s="177"/>
      <c r="G30" s="177">
        <f t="shared" si="3"/>
        <v>3182</v>
      </c>
      <c r="H30" s="175">
        <f t="shared" si="4"/>
        <v>3.5166872390659785E-3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'[15]Sch C'!D20</f>
        <v>2764</v>
      </c>
      <c r="D31" s="260">
        <f>'[15]Sch C'!F20</f>
        <v>-2268.75</v>
      </c>
      <c r="E31" s="246">
        <f t="shared" si="2"/>
        <v>495.25</v>
      </c>
      <c r="F31" s="177"/>
      <c r="G31" s="177">
        <f t="shared" si="3"/>
        <v>495.25</v>
      </c>
      <c r="H31" s="175">
        <f t="shared" si="4"/>
        <v>5.4734109212678376E-4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'[15]Sch C'!D21</f>
        <v>0</v>
      </c>
      <c r="D32" s="260">
        <f>'[15]Sch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'[15]Sch C'!D22</f>
        <v>0</v>
      </c>
      <c r="D33" s="260">
        <f>'[15]Sch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'[15]Sch C'!D23</f>
        <v>6074</v>
      </c>
      <c r="D34" s="260">
        <f>'[15]Sch C'!F23</f>
        <v>0</v>
      </c>
      <c r="E34" s="246">
        <f t="shared" si="2"/>
        <v>6074</v>
      </c>
      <c r="F34" s="177"/>
      <c r="G34" s="177">
        <f t="shared" si="3"/>
        <v>6074</v>
      </c>
      <c r="H34" s="175">
        <f t="shared" si="4"/>
        <v>6.7128718699204131E-3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'[15]Sch C'!D24</f>
        <v>0</v>
      </c>
      <c r="D35" s="260">
        <f>'[15]Sch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'[15]Sch C'!D25</f>
        <v>0</v>
      </c>
      <c r="D36" s="260">
        <f>'[15]Sch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'[15]Sch C'!D26</f>
        <v>44236</v>
      </c>
      <c r="D37" s="260">
        <f>'[15]Sch C'!F26</f>
        <v>0</v>
      </c>
      <c r="E37" s="246">
        <f t="shared" si="2"/>
        <v>44236</v>
      </c>
      <c r="F37" s="177"/>
      <c r="G37" s="177">
        <f t="shared" si="3"/>
        <v>44236</v>
      </c>
      <c r="H37" s="175">
        <f t="shared" si="4"/>
        <v>4.8888804747744381E-2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'[15]Sch C'!D27</f>
        <v>0</v>
      </c>
      <c r="D38" s="260">
        <f>'[15]Sch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'[15]Sch C'!D28</f>
        <v>0</v>
      </c>
      <c r="D39" s="260">
        <f>'[15]Sch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'[15]Sch C'!D29</f>
        <v>0</v>
      </c>
      <c r="D40" s="260">
        <f>'[15]Sch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'[15]Sch C'!D30</f>
        <v>0</v>
      </c>
      <c r="D41" s="260">
        <f>'[15]Sch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'[15]Sch C'!D31</f>
        <v>10101</v>
      </c>
      <c r="D42" s="260">
        <f>'[15]Sch C'!F31</f>
        <v>0</v>
      </c>
      <c r="E42" s="246">
        <f t="shared" si="2"/>
        <v>10101</v>
      </c>
      <c r="F42" s="177"/>
      <c r="G42" s="177">
        <f t="shared" si="3"/>
        <v>10101</v>
      </c>
      <c r="H42" s="175">
        <f t="shared" si="4"/>
        <v>1.1163437398430374E-2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'[15]Sch C'!D32</f>
        <v>0</v>
      </c>
      <c r="D43" s="260">
        <f>'[15]Sch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'[15]Sch C'!D33</f>
        <v>0</v>
      </c>
      <c r="D44" s="260">
        <f>'[15]Sch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'[15]Sch C'!D34</f>
        <v>0</v>
      </c>
      <c r="D45" s="260">
        <f>'[15]Sch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'[15]Sch C'!D35</f>
        <v>0</v>
      </c>
      <c r="D46" s="260">
        <f>'[15]Sch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'[15]Sch C'!D36</f>
        <v>0</v>
      </c>
      <c r="D47" s="260">
        <f>'[15]Sch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'[15]Sch C'!D37</f>
        <v>0</v>
      </c>
      <c r="D48" s="260">
        <f>'[15]Sch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'[15]Sch C'!D38</f>
        <v>0</v>
      </c>
      <c r="D49" s="260">
        <f>'[15]Sch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'[15]Sch C'!D39</f>
        <v>532</v>
      </c>
      <c r="D50" s="260">
        <f>'[15]Sch C'!F39</f>
        <v>0</v>
      </c>
      <c r="E50" s="246">
        <f t="shared" si="2"/>
        <v>532</v>
      </c>
      <c r="F50" s="177"/>
      <c r="G50" s="177">
        <f t="shared" si="3"/>
        <v>532</v>
      </c>
      <c r="H50" s="175">
        <f t="shared" si="4"/>
        <v>5.8795650885703978E-4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'[15]Sch C'!D40</f>
        <v>0</v>
      </c>
      <c r="D51" s="260">
        <f>'[15]Sch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'[15]Sch C'!D41</f>
        <v>6032</v>
      </c>
      <c r="D52" s="260">
        <f>'[15]Sch C'!F41</f>
        <v>0</v>
      </c>
      <c r="E52" s="246">
        <f t="shared" si="2"/>
        <v>6032</v>
      </c>
      <c r="F52" s="177"/>
      <c r="G52" s="177">
        <f t="shared" si="3"/>
        <v>6032</v>
      </c>
      <c r="H52" s="175">
        <f t="shared" si="4"/>
        <v>6.6664542508001207E-3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'[15]Sch C'!D42</f>
        <v>0</v>
      </c>
      <c r="D53" s="260">
        <f>'[15]Sch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'[15]Sch C'!D43</f>
        <v>0</v>
      </c>
      <c r="D54" s="260">
        <f>'[15]Sch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'[15]Sch C'!D44</f>
        <v>0</v>
      </c>
      <c r="D55" s="260">
        <f>'[15]Sch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'[15]Sch C'!D45</f>
        <v>0</v>
      </c>
      <c r="D56" s="260">
        <f>'[15]Sch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280595</v>
      </c>
      <c r="D57" s="260">
        <f>SUM(D21:D56)</f>
        <v>-64293.17</v>
      </c>
      <c r="E57" s="177">
        <f>SUM(E21:E56)</f>
        <v>216301.83000000002</v>
      </c>
      <c r="F57" s="177">
        <f>SUM(F21:F56)</f>
        <v>0</v>
      </c>
      <c r="G57" s="177">
        <f t="shared" si="3"/>
        <v>216301.83000000002</v>
      </c>
      <c r="H57" s="175">
        <f t="shared" si="4"/>
        <v>0.23905276095148295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'[15]Sch C'!D57</f>
        <v>87852</v>
      </c>
      <c r="D60" s="260">
        <f>'[15]Sch C'!F57</f>
        <v>0</v>
      </c>
      <c r="E60" s="246">
        <f t="shared" ref="E60:E76" si="5">SUM(C60:D60)</f>
        <v>87852</v>
      </c>
      <c r="F60" s="173"/>
      <c r="G60" s="173">
        <f>IF(ISERROR(E60+F60),"",(E60+F60))</f>
        <v>87852</v>
      </c>
      <c r="H60" s="175">
        <f>IF(ISERROR(G60/$G$183),"",(G60/$G$183))</f>
        <v>9.7092397022760638E-2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'[15]Sch C'!D58</f>
        <v>2087</v>
      </c>
      <c r="D61" s="260">
        <f>'[15]Sch C'!F58</f>
        <v>0</v>
      </c>
      <c r="E61" s="246">
        <f t="shared" si="5"/>
        <v>2087</v>
      </c>
      <c r="F61" s="173"/>
      <c r="G61" s="173">
        <f t="shared" ref="G61:G76" si="6">IF(ISERROR(E61+F61),"",(E61+F61))</f>
        <v>2087</v>
      </c>
      <c r="H61" s="175">
        <f t="shared" ref="H61:H76" si="7">IF(ISERROR(G61/$G$183),"",(G61/$G$183))</f>
        <v>2.3065135977154926E-3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'[15]Sch C'!D59</f>
        <v>0</v>
      </c>
      <c r="D62" s="260">
        <f>'[15]Sch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'[15]Sch C'!D60</f>
        <v>6130</v>
      </c>
      <c r="D63" s="260">
        <f>'[15]Sch C'!F60</f>
        <v>0</v>
      </c>
      <c r="E63" s="246">
        <f t="shared" si="5"/>
        <v>6130</v>
      </c>
      <c r="F63" s="173"/>
      <c r="G63" s="173">
        <f t="shared" si="6"/>
        <v>6130</v>
      </c>
      <c r="H63" s="175">
        <f t="shared" si="7"/>
        <v>6.7747620287474698E-3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'[15]Sch C'!D61</f>
        <v>2620</v>
      </c>
      <c r="D64" s="260">
        <f>'[15]Sch C'!F61</f>
        <v>0</v>
      </c>
      <c r="E64" s="246">
        <f t="shared" si="5"/>
        <v>2620</v>
      </c>
      <c r="F64" s="173"/>
      <c r="G64" s="173">
        <f t="shared" si="6"/>
        <v>2620</v>
      </c>
      <c r="H64" s="175">
        <f t="shared" si="7"/>
        <v>2.8955752879801584E-3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'[15]Sch C'!D62</f>
        <v>0</v>
      </c>
      <c r="D65" s="260">
        <f>'[15]Sch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'[15]Sch C'!D63</f>
        <v>0</v>
      </c>
      <c r="D66" s="260">
        <f>'[15]Sch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'[15]Sch C'!D64</f>
        <v>2960</v>
      </c>
      <c r="D67" s="260">
        <f>'[15]Sch C'!F64</f>
        <v>0</v>
      </c>
      <c r="E67" s="246">
        <f t="shared" si="5"/>
        <v>2960</v>
      </c>
      <c r="F67" s="173"/>
      <c r="G67" s="173">
        <f t="shared" si="6"/>
        <v>2960</v>
      </c>
      <c r="H67" s="175">
        <f t="shared" si="7"/>
        <v>3.2713369665730032E-3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'[15]Sch C'!D65</f>
        <v>0</v>
      </c>
      <c r="D68" s="260">
        <f>'[15]Sch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'[15]Sch C'!D66</f>
        <v>0</v>
      </c>
      <c r="D69" s="260">
        <f>'[15]Sch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'[15]Sch C'!D67</f>
        <v>3039</v>
      </c>
      <c r="D70" s="260">
        <f>'[15]Sch C'!F67</f>
        <v>0</v>
      </c>
      <c r="E70" s="246">
        <f t="shared" si="5"/>
        <v>3039</v>
      </c>
      <c r="F70" s="173"/>
      <c r="G70" s="173">
        <f t="shared" si="6"/>
        <v>3039</v>
      </c>
      <c r="H70" s="175">
        <f t="shared" si="7"/>
        <v>3.3586462977754587E-3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'[15]Sch C'!D68</f>
        <v>0</v>
      </c>
      <c r="D71" s="260">
        <f>'[15]Sch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'[15]Sch C'!D69</f>
        <v>688</v>
      </c>
      <c r="D72" s="260">
        <f>'[15]Sch C'!F69</f>
        <v>0</v>
      </c>
      <c r="E72" s="246">
        <f t="shared" si="5"/>
        <v>688</v>
      </c>
      <c r="F72" s="173"/>
      <c r="G72" s="173">
        <f t="shared" si="6"/>
        <v>688</v>
      </c>
      <c r="H72" s="175">
        <f t="shared" si="7"/>
        <v>7.6036480844669807E-4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'[15]Sch C'!D70</f>
        <v>0</v>
      </c>
      <c r="D73" s="260">
        <f>'[15]Sch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'[15]Sch C'!D71</f>
        <v>0</v>
      </c>
      <c r="D74" s="260">
        <f>'[15]Sch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'[15]Sch C'!D72</f>
        <v>0</v>
      </c>
      <c r="D75" s="260">
        <f>'[15]Sch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'[15]Sch C'!D73</f>
        <v>0</v>
      </c>
      <c r="D76" s="260">
        <f>'[15]Sch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105376</v>
      </c>
      <c r="D77" s="260">
        <f>SUM(D60:D76)</f>
        <v>0</v>
      </c>
      <c r="E77" s="176">
        <f>SUM(E60:E76)</f>
        <v>105376</v>
      </c>
      <c r="F77" s="176">
        <f>SUM(F60:F76)</f>
        <v>0</v>
      </c>
      <c r="G77" s="177">
        <f>IF(ISERROR(E77+F77),"",(E77+F77))</f>
        <v>105376</v>
      </c>
      <c r="H77" s="175">
        <f>IF(ISERROR(G77/$G$183),"",(G77/$G$183))</f>
        <v>0.11645959600999892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'[15]Sch C'!D78</f>
        <v>0</v>
      </c>
      <c r="D80" s="260">
        <f>'[15]Sch C'!F78</f>
        <v>0</v>
      </c>
      <c r="E80" s="246">
        <f t="shared" ref="E80:E91" si="8">SUM(C80:D80)</f>
        <v>0</v>
      </c>
      <c r="F80" s="174"/>
      <c r="G80" s="174">
        <f>IF(ISERROR(E80+F80),"",(E80+F80))</f>
        <v>0</v>
      </c>
      <c r="H80" s="175">
        <f t="shared" ref="H80:H92" si="9">IF(ISERROR(G80/$G$183),"",(G80/$G$183))</f>
        <v>0</v>
      </c>
      <c r="J80" s="248">
        <v>0</v>
      </c>
      <c r="K80" s="248">
        <v>0</v>
      </c>
    </row>
    <row r="81" spans="1:11" s="41" customFormat="1">
      <c r="A81" s="127" t="s">
        <v>202</v>
      </c>
      <c r="B81" s="113" t="s">
        <v>23</v>
      </c>
      <c r="C81" s="260">
        <f>'[15]Sch C'!D79</f>
        <v>0</v>
      </c>
      <c r="D81" s="260">
        <f>'[15]Sch C'!F79</f>
        <v>0</v>
      </c>
      <c r="E81" s="246">
        <f t="shared" si="8"/>
        <v>0</v>
      </c>
      <c r="F81" s="177"/>
      <c r="G81" s="177">
        <f>IF(ISERROR(E81+F81),"",(E81+F81))</f>
        <v>0</v>
      </c>
      <c r="H81" s="175">
        <f t="shared" si="9"/>
        <v>0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'[15]Sch C'!D80</f>
        <v>93</v>
      </c>
      <c r="D82" s="260">
        <f>'[15]Sch C'!F80</f>
        <v>0</v>
      </c>
      <c r="E82" s="246">
        <f t="shared" si="8"/>
        <v>93</v>
      </c>
      <c r="F82" s="177"/>
      <c r="G82" s="177">
        <f>IF(ISERROR(E82+F82),"",(E82+F82))</f>
        <v>93</v>
      </c>
      <c r="H82" s="175">
        <f t="shared" si="9"/>
        <v>1.0278187090921937E-4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'[15]Sch C'!D81</f>
        <v>3356</v>
      </c>
      <c r="D83" s="260">
        <f>'[15]Sch C'!F81</f>
        <v>0</v>
      </c>
      <c r="E83" s="246">
        <f t="shared" si="8"/>
        <v>3356</v>
      </c>
      <c r="F83" s="177"/>
      <c r="G83" s="177">
        <f>IF(ISERROR(E83+F83),"",(E83+F83))</f>
        <v>3356</v>
      </c>
      <c r="H83" s="175">
        <f t="shared" si="9"/>
        <v>3.7089888039929051E-3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'[15]Sch C'!D82</f>
        <v>0</v>
      </c>
      <c r="D84" s="260">
        <f>'[15]Sch C'!F82</f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'[15]Sch C'!D83</f>
        <v>2251</v>
      </c>
      <c r="D85" s="260">
        <f>'[15]Sch C'!F83</f>
        <v>0</v>
      </c>
      <c r="E85" s="246">
        <f t="shared" si="8"/>
        <v>2251</v>
      </c>
      <c r="F85" s="177"/>
      <c r="G85" s="177">
        <f t="shared" si="10"/>
        <v>2251</v>
      </c>
      <c r="H85" s="175">
        <f t="shared" si="9"/>
        <v>2.487763348566159E-3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'[15]Sch C'!D84</f>
        <v>618</v>
      </c>
      <c r="D86" s="260">
        <f>'[15]Sch C'!F84</f>
        <v>0</v>
      </c>
      <c r="E86" s="246">
        <f t="shared" si="8"/>
        <v>618</v>
      </c>
      <c r="F86" s="177"/>
      <c r="G86" s="177">
        <f t="shared" si="10"/>
        <v>618</v>
      </c>
      <c r="H86" s="175">
        <f t="shared" si="9"/>
        <v>6.8300210991287702E-4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'[15]Sch C'!D85</f>
        <v>10156</v>
      </c>
      <c r="D87" s="260">
        <f>'[15]Sch C'!F85</f>
        <v>0</v>
      </c>
      <c r="E87" s="246">
        <f t="shared" si="8"/>
        <v>10156</v>
      </c>
      <c r="F87" s="177"/>
      <c r="G87" s="177">
        <f t="shared" si="10"/>
        <v>10156</v>
      </c>
      <c r="H87" s="175">
        <f t="shared" si="9"/>
        <v>1.1224222375849805E-2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'[15]Sch C'!D86</f>
        <v>0</v>
      </c>
      <c r="D88" s="260">
        <f>'[15]Sch C'!F86</f>
        <v>0</v>
      </c>
      <c r="E88" s="246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'[15]Sch C'!D87</f>
        <v>14187</v>
      </c>
      <c r="D89" s="260">
        <f>'[15]Sch C'!F87</f>
        <v>0</v>
      </c>
      <c r="E89" s="246">
        <f t="shared" si="8"/>
        <v>14187</v>
      </c>
      <c r="F89" s="177"/>
      <c r="G89" s="177">
        <f t="shared" si="10"/>
        <v>14187</v>
      </c>
      <c r="H89" s="175">
        <f t="shared" si="9"/>
        <v>1.5679208629990268E-2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'[15]Sch C'!D88</f>
        <v>0</v>
      </c>
      <c r="D90" s="260">
        <f>'[15]Sch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'[15]Sch C'!D89</f>
        <v>7760</v>
      </c>
      <c r="D91" s="260">
        <f>'[15]Sch C'!F89</f>
        <v>0</v>
      </c>
      <c r="E91" s="246">
        <f t="shared" si="8"/>
        <v>7760</v>
      </c>
      <c r="F91" s="177"/>
      <c r="G91" s="177">
        <f t="shared" si="10"/>
        <v>7760</v>
      </c>
      <c r="H91" s="175">
        <f t="shared" si="9"/>
        <v>8.5762077231778741E-3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38421</v>
      </c>
      <c r="D92" s="260">
        <f>SUM(D80:D91)</f>
        <v>0</v>
      </c>
      <c r="E92" s="177">
        <f>SUM(E80:E91)</f>
        <v>38421</v>
      </c>
      <c r="F92" s="177">
        <f>SUM(F80:F91)</f>
        <v>0</v>
      </c>
      <c r="G92" s="177">
        <f>IF(ISERROR(E92+F92),"",(E92+F92))</f>
        <v>38421</v>
      </c>
      <c r="H92" s="175">
        <f t="shared" si="9"/>
        <v>4.2462174862399109E-2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'[15]Sch C'!D93</f>
        <v>11876</v>
      </c>
      <c r="D95" s="260">
        <f>'[15]Sch C'!F93</f>
        <v>0</v>
      </c>
      <c r="E95" s="246">
        <f t="shared" ref="E95:E100" si="11">SUM(C95:D95)</f>
        <v>11876</v>
      </c>
      <c r="F95" s="174"/>
      <c r="G95" s="174">
        <f t="shared" ref="G95:G101" si="12">IF(ISERROR(E95+F95),"",(E95+F95))</f>
        <v>11876</v>
      </c>
      <c r="H95" s="175">
        <f t="shared" ref="H95:H101" si="13">IF(ISERROR(G95/$G$183),"",(G95/$G$183))</f>
        <v>1.312513439696655E-2</v>
      </c>
      <c r="J95" s="248">
        <v>364.125</v>
      </c>
      <c r="K95" s="248">
        <v>398.125</v>
      </c>
    </row>
    <row r="96" spans="1:11" s="41" customFormat="1">
      <c r="A96" s="127" t="s">
        <v>202</v>
      </c>
      <c r="B96" s="113" t="s">
        <v>23</v>
      </c>
      <c r="C96" s="260">
        <f>'[15]Sch C'!D94</f>
        <v>0</v>
      </c>
      <c r="D96" s="260">
        <f>'[15]Sch C'!F94</f>
        <v>1502</v>
      </c>
      <c r="E96" s="246">
        <f t="shared" si="11"/>
        <v>1502</v>
      </c>
      <c r="F96" s="177"/>
      <c r="G96" s="177">
        <f t="shared" si="12"/>
        <v>1502</v>
      </c>
      <c r="H96" s="175">
        <f t="shared" si="13"/>
        <v>1.659982474254274E-3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'[15]Sch C'!D95</f>
        <v>1375</v>
      </c>
      <c r="D97" s="260">
        <f>'[15]Sch C'!F95</f>
        <v>0</v>
      </c>
      <c r="E97" s="246">
        <f t="shared" si="11"/>
        <v>1375</v>
      </c>
      <c r="F97" s="177"/>
      <c r="G97" s="177">
        <f t="shared" si="12"/>
        <v>1375</v>
      </c>
      <c r="H97" s="175">
        <f t="shared" si="13"/>
        <v>1.5196244354857701E-3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'[15]Sch C'!D96</f>
        <v>44855</v>
      </c>
      <c r="D98" s="260">
        <f>'[15]Sch C'!F96</f>
        <v>0</v>
      </c>
      <c r="E98" s="246">
        <f t="shared" si="11"/>
        <v>44855</v>
      </c>
      <c r="F98" s="177"/>
      <c r="G98" s="177">
        <f t="shared" si="12"/>
        <v>44855</v>
      </c>
      <c r="H98" s="175">
        <f t="shared" si="13"/>
        <v>4.9572912039064887E-2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'[15]Sch C'!D97</f>
        <v>4341</v>
      </c>
      <c r="D99" s="260">
        <f>'[15]Sch C'!F97</f>
        <v>0</v>
      </c>
      <c r="E99" s="246">
        <f t="shared" si="11"/>
        <v>4341</v>
      </c>
      <c r="F99" s="177"/>
      <c r="G99" s="177">
        <f t="shared" si="12"/>
        <v>4341</v>
      </c>
      <c r="H99" s="175">
        <f t="shared" si="13"/>
        <v>4.7975924905045292E-3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'[15]Sch C'!D98</f>
        <v>0</v>
      </c>
      <c r="D100" s="260">
        <f>'[15]Sch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62447</v>
      </c>
      <c r="D101" s="260">
        <f>SUM(D95:D100)</f>
        <v>1502</v>
      </c>
      <c r="E101" s="177">
        <f>SUM(E95:E100)</f>
        <v>63949</v>
      </c>
      <c r="F101" s="177">
        <f>SUM(F95:F100)</f>
        <v>0</v>
      </c>
      <c r="G101" s="177">
        <f t="shared" si="12"/>
        <v>63949</v>
      </c>
      <c r="H101" s="175">
        <f t="shared" si="13"/>
        <v>7.0675245836276004E-2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'[15]Sch C'!D102</f>
        <v>137</v>
      </c>
      <c r="D104" s="260">
        <f>'[15]Sch C'!F102</f>
        <v>0</v>
      </c>
      <c r="E104" s="246">
        <f t="shared" ref="E104:E109" si="14">SUM(C104:D104)</f>
        <v>137</v>
      </c>
      <c r="F104" s="174"/>
      <c r="G104" s="174">
        <f t="shared" ref="G104:G110" si="15">IF(ISERROR(E104+F104),"",(E104+F104))</f>
        <v>137</v>
      </c>
      <c r="H104" s="175">
        <f t="shared" ref="H104:H110" si="16">IF(ISERROR(G104/$G$183),"",(G104/$G$183))</f>
        <v>1.5140985284476402E-4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'[15]Sch C'!D103</f>
        <v>0</v>
      </c>
      <c r="D105" s="260">
        <f>'[15]Sch C'!F103</f>
        <v>17</v>
      </c>
      <c r="E105" s="246">
        <f t="shared" si="14"/>
        <v>17</v>
      </c>
      <c r="F105" s="177"/>
      <c r="G105" s="177">
        <f t="shared" si="15"/>
        <v>17</v>
      </c>
      <c r="H105" s="175">
        <f t="shared" si="16"/>
        <v>1.8788083929642249E-5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'[15]Sch C'!D104</f>
        <v>0</v>
      </c>
      <c r="D106" s="260">
        <f>'[15]Sch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'[15]Sch C'!D105</f>
        <v>0</v>
      </c>
      <c r="D107" s="260">
        <f>'[15]Sch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'[15]Sch C'!D106</f>
        <v>2153</v>
      </c>
      <c r="D108" s="260">
        <f>'[15]Sch C'!F106</f>
        <v>0</v>
      </c>
      <c r="E108" s="246">
        <f t="shared" si="14"/>
        <v>2153</v>
      </c>
      <c r="F108" s="177"/>
      <c r="G108" s="177">
        <f t="shared" si="15"/>
        <v>2153</v>
      </c>
      <c r="H108" s="175">
        <f t="shared" si="16"/>
        <v>2.3794555706188095E-3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'[15]Sch C'!D107</f>
        <v>0</v>
      </c>
      <c r="D109" s="260">
        <f>'[15]Sch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2290</v>
      </c>
      <c r="D110" s="260">
        <f>SUM(D104:D109)</f>
        <v>17</v>
      </c>
      <c r="E110" s="177">
        <f>SUM(E104:E109)</f>
        <v>2307</v>
      </c>
      <c r="F110" s="177">
        <f>SUM(F104:F109)</f>
        <v>0</v>
      </c>
      <c r="G110" s="177">
        <f t="shared" si="15"/>
        <v>2307</v>
      </c>
      <c r="H110" s="175">
        <f t="shared" si="16"/>
        <v>2.5496535073932158E-3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'[15]Sch C'!D121</f>
        <v>0</v>
      </c>
      <c r="D113" s="260">
        <f>'[15]Sch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'[15]Sch C'!D122</f>
        <v>0</v>
      </c>
      <c r="D114" s="260">
        <f>'[15]Sch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'[15]Sch C'!D123</f>
        <v>4670</v>
      </c>
      <c r="D115" s="260">
        <f>'[15]Sch C'!F123</f>
        <v>0</v>
      </c>
      <c r="E115" s="246">
        <f t="shared" si="17"/>
        <v>4670</v>
      </c>
      <c r="F115" s="177"/>
      <c r="G115" s="177">
        <f t="shared" si="18"/>
        <v>4670</v>
      </c>
      <c r="H115" s="175">
        <f t="shared" si="19"/>
        <v>5.1611971736134883E-3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'[15]Sch C'!D124</f>
        <v>0</v>
      </c>
      <c r="D116" s="260">
        <f>'[15]Sch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'[15]Sch C'!D125</f>
        <v>0</v>
      </c>
      <c r="D117" s="260">
        <f>'[15]Sch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4670</v>
      </c>
      <c r="D118" s="260">
        <f>SUM(D113:D117)</f>
        <v>0</v>
      </c>
      <c r="E118" s="177">
        <f>SUM(E113:E117)</f>
        <v>4670</v>
      </c>
      <c r="F118" s="177">
        <f>SUM(F113:F117)</f>
        <v>0</v>
      </c>
      <c r="G118" s="177">
        <f t="shared" si="18"/>
        <v>4670</v>
      </c>
      <c r="H118" s="175">
        <f t="shared" si="19"/>
        <v>5.1611971736134883E-3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'[15]Sch C'!D129</f>
        <v>26270</v>
      </c>
      <c r="D121" s="260">
        <f>'[15]Sch C'!F129</f>
        <v>0</v>
      </c>
      <c r="E121" s="246">
        <f t="shared" ref="E121:E131" si="20">SUM(C121:D121)</f>
        <v>26270</v>
      </c>
      <c r="F121" s="174"/>
      <c r="G121" s="174">
        <f>IF(ISERROR(E121+F121),"",(E121+F121))</f>
        <v>26270</v>
      </c>
      <c r="H121" s="175">
        <f>IF(ISERROR(G121/$G$183),"",(G121/$G$183))</f>
        <v>2.9033115578335406E-2</v>
      </c>
      <c r="J121" s="248">
        <v>760</v>
      </c>
      <c r="K121" s="248">
        <v>828</v>
      </c>
    </row>
    <row r="122" spans="1:11" s="41" customFormat="1">
      <c r="A122" s="127" t="s">
        <v>228</v>
      </c>
      <c r="B122" s="113" t="s">
        <v>229</v>
      </c>
      <c r="C122" s="260">
        <f>'[15]Sch C'!D130</f>
        <v>0</v>
      </c>
      <c r="D122" s="260">
        <f>'[15]Sch C'!F130</f>
        <v>3323</v>
      </c>
      <c r="E122" s="246">
        <f t="shared" si="20"/>
        <v>3323</v>
      </c>
      <c r="F122" s="174"/>
      <c r="G122" s="174">
        <f t="shared" ref="G122:G131" si="21">IF(ISERROR(E122+F122),"",(E122+F122))</f>
        <v>3323</v>
      </c>
      <c r="H122" s="175">
        <f t="shared" ref="H122:H131" si="22">IF(ISERROR(G122/$G$183),"",(G122/$G$183))</f>
        <v>3.6725178175412466E-3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'[15]Sch C'!D131</f>
        <v>153</v>
      </c>
      <c r="D123" s="260">
        <f>'[15]Sch C'!F131</f>
        <v>0</v>
      </c>
      <c r="E123" s="246">
        <f t="shared" si="20"/>
        <v>153</v>
      </c>
      <c r="F123" s="174"/>
      <c r="G123" s="174">
        <f t="shared" si="21"/>
        <v>153</v>
      </c>
      <c r="H123" s="175">
        <f t="shared" si="22"/>
        <v>1.6909275536678025E-4</v>
      </c>
      <c r="J123" s="248">
        <v>0</v>
      </c>
      <c r="K123" s="248">
        <v>0</v>
      </c>
    </row>
    <row r="124" spans="1:11" s="41" customFormat="1">
      <c r="A124" s="127" t="s">
        <v>231</v>
      </c>
      <c r="B124" s="113" t="s">
        <v>232</v>
      </c>
      <c r="C124" s="260">
        <f>'[15]Sch C'!D132</f>
        <v>0</v>
      </c>
      <c r="D124" s="260">
        <f>'[15]Sch C'!F132</f>
        <v>19</v>
      </c>
      <c r="E124" s="246">
        <f t="shared" si="20"/>
        <v>19</v>
      </c>
      <c r="F124" s="174"/>
      <c r="G124" s="174">
        <f t="shared" si="21"/>
        <v>19</v>
      </c>
      <c r="H124" s="175">
        <f t="shared" si="22"/>
        <v>2.0998446744894277E-5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'[15]Sch C'!D133</f>
        <v>0</v>
      </c>
      <c r="D125" s="260">
        <f>'[15]Sch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'[15]Sch C'!D134</f>
        <v>6731</v>
      </c>
      <c r="D126" s="260">
        <f>'[15]Sch C'!F134</f>
        <v>0</v>
      </c>
      <c r="E126" s="246">
        <f t="shared" si="20"/>
        <v>6731</v>
      </c>
      <c r="F126" s="174"/>
      <c r="G126" s="174">
        <f t="shared" si="21"/>
        <v>6731</v>
      </c>
      <c r="H126" s="175">
        <f t="shared" si="22"/>
        <v>7.4389760547307043E-3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'[15]Sch C'!D135</f>
        <v>0</v>
      </c>
      <c r="D127" s="260">
        <f>'[15]Sch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'[15]Sch C'!D136</f>
        <v>0</v>
      </c>
      <c r="D128" s="260">
        <f>'[15]Sch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'[15]Sch C'!D137</f>
        <v>3907</v>
      </c>
      <c r="D129" s="260">
        <f>'[15]Sch C'!F137</f>
        <v>0</v>
      </c>
      <c r="E129" s="246">
        <f t="shared" si="20"/>
        <v>3907</v>
      </c>
      <c r="F129" s="174"/>
      <c r="G129" s="174">
        <f t="shared" si="21"/>
        <v>3907</v>
      </c>
      <c r="H129" s="175">
        <f t="shared" si="22"/>
        <v>4.3179437595948396E-3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'[15]Sch C'!D138</f>
        <v>0</v>
      </c>
      <c r="D130" s="260">
        <f>'[15]Sch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'[15]Sch C'!D139</f>
        <v>0</v>
      </c>
      <c r="D131" s="260">
        <f>'[15]Sch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'[15]Sch C'!D141</f>
        <v>0</v>
      </c>
      <c r="D133" s="260">
        <f>'[15]Sch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'[15]Sch C'!D142</f>
        <v>0</v>
      </c>
      <c r="D134" s="260">
        <f>'[15]Sch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'[15]Sch C'!D143</f>
        <v>0</v>
      </c>
      <c r="D135" s="260">
        <f>'[15]Sch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'[15]Sch C'!D144</f>
        <v>0</v>
      </c>
      <c r="D136" s="260">
        <f>'[15]Sch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'[15]Sch C'!D145</f>
        <v>0</v>
      </c>
      <c r="D137" s="260">
        <f>'[15]Sch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'[15]Sch C'!D146</f>
        <v>0</v>
      </c>
      <c r="D138" s="260">
        <f>'[15]Sch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37061</v>
      </c>
      <c r="D139" s="260">
        <f>SUM(D121:D138)</f>
        <v>3342</v>
      </c>
      <c r="E139" s="176">
        <f>SUM(E121:E138)</f>
        <v>40403</v>
      </c>
      <c r="F139" s="176">
        <f>SUM(F121:F138)</f>
        <v>0</v>
      </c>
      <c r="G139" s="177">
        <f t="shared" si="25"/>
        <v>40403</v>
      </c>
      <c r="H139" s="175">
        <f t="shared" si="24"/>
        <v>4.4652644412313869E-2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'[15]Sch C'!D150</f>
        <v>0</v>
      </c>
      <c r="D142" s="260">
        <f>'[15]Sch C'!F150</f>
        <v>0</v>
      </c>
      <c r="E142" s="246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'[15]Sch C'!D151</f>
        <v>0</v>
      </c>
      <c r="D143" s="260">
        <f>'[15]Sch C'!F151</f>
        <v>0</v>
      </c>
      <c r="E143" s="246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'[15]Sch C'!D152</f>
        <v>0</v>
      </c>
      <c r="D144" s="260">
        <f>'[15]Sch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'[15]Sch C'!D153</f>
        <v>0</v>
      </c>
      <c r="D145" s="260">
        <f>'[15]Sch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'[15]Sch C'!D154</f>
        <v>1329</v>
      </c>
      <c r="D146" s="260">
        <f>'[15]Sch C'!F154</f>
        <v>0</v>
      </c>
      <c r="E146" s="246">
        <f t="shared" si="26"/>
        <v>1329</v>
      </c>
      <c r="F146" s="177"/>
      <c r="G146" s="177">
        <f t="shared" si="27"/>
        <v>1329</v>
      </c>
      <c r="H146" s="175">
        <f t="shared" si="28"/>
        <v>1.4687860907349735E-3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1329</v>
      </c>
      <c r="D147" s="260">
        <f>SUM(D142:D146)</f>
        <v>0</v>
      </c>
      <c r="E147" s="177">
        <f>SUM(E142:E146)</f>
        <v>1329</v>
      </c>
      <c r="F147" s="177">
        <f>SUM(F142:F146)</f>
        <v>0</v>
      </c>
      <c r="G147" s="177">
        <f t="shared" si="27"/>
        <v>1329</v>
      </c>
      <c r="H147" s="198">
        <f t="shared" si="28"/>
        <v>1.4687860907349735E-3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'[15]Sch C'!D158</f>
        <v>261228</v>
      </c>
      <c r="D150" s="260">
        <f>'[15]Sch C'!F158</f>
        <v>0</v>
      </c>
      <c r="E150" s="246">
        <f t="shared" ref="E150:E163" si="29">SUM(C150:D150)</f>
        <v>261228</v>
      </c>
      <c r="F150" s="177"/>
      <c r="G150" s="177">
        <f>IF(ISERROR(E150+F150),"",(E150+F150))</f>
        <v>261228</v>
      </c>
      <c r="H150" s="175">
        <f>IF(ISERROR(G150/$G$183),"",(G150/$G$183))</f>
        <v>0.28870432875132856</v>
      </c>
      <c r="J150" s="248">
        <v>15762.75</v>
      </c>
      <c r="K150" s="248">
        <v>16777.330000000002</v>
      </c>
    </row>
    <row r="151" spans="1:11" s="41" customFormat="1">
      <c r="A151" s="127" t="s">
        <v>202</v>
      </c>
      <c r="B151" s="113" t="s">
        <v>76</v>
      </c>
      <c r="C151" s="260">
        <f>'[15]Sch C'!D159</f>
        <v>0</v>
      </c>
      <c r="D151" s="260">
        <f>'[15]Sch C'!F159</f>
        <v>33040</v>
      </c>
      <c r="E151" s="246">
        <f t="shared" si="29"/>
        <v>33040</v>
      </c>
      <c r="F151" s="177"/>
      <c r="G151" s="177">
        <f>IF(ISERROR(E151+F151),"",(E151+F151))</f>
        <v>33040</v>
      </c>
      <c r="H151" s="175">
        <f>IF(ISERROR(G151/$G$183),"",(G151/$G$183))</f>
        <v>3.6515193707963522E-2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'[15]Sch C'!D160</f>
        <v>0</v>
      </c>
      <c r="D152" s="260">
        <f>'[15]Sch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'[15]Sch C'!D161</f>
        <v>0</v>
      </c>
      <c r="D153" s="260">
        <f>'[15]Sch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'[15]Sch C'!D162</f>
        <v>150</v>
      </c>
      <c r="D154" s="260">
        <f>'[15]Sch C'!F162</f>
        <v>0</v>
      </c>
      <c r="E154" s="246">
        <f t="shared" si="29"/>
        <v>150</v>
      </c>
      <c r="F154" s="177"/>
      <c r="G154" s="177">
        <f t="shared" si="30"/>
        <v>150</v>
      </c>
      <c r="H154" s="175">
        <f t="shared" si="31"/>
        <v>1.657772111439022E-4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'[15]Sch C'!D163</f>
        <v>0</v>
      </c>
      <c r="D155" s="260">
        <f>'[15]Sch C'!F163</f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'[15]Sch C'!D164</f>
        <v>0</v>
      </c>
      <c r="D156" s="260">
        <f>'[15]Sch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'[15]Sch C'!D165</f>
        <v>225</v>
      </c>
      <c r="D157" s="260">
        <f>'[15]Sch C'!F165</f>
        <v>0</v>
      </c>
      <c r="E157" s="246">
        <f t="shared" si="29"/>
        <v>225</v>
      </c>
      <c r="F157" s="177"/>
      <c r="G157" s="177">
        <f t="shared" si="30"/>
        <v>225</v>
      </c>
      <c r="H157" s="175">
        <f t="shared" si="31"/>
        <v>2.4866581671585328E-4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'[15]Sch C'!D166</f>
        <v>250</v>
      </c>
      <c r="D158" s="260">
        <f>'[15]Sch C'!F166</f>
        <v>0</v>
      </c>
      <c r="E158" s="246">
        <f t="shared" si="29"/>
        <v>250</v>
      </c>
      <c r="F158" s="177"/>
      <c r="G158" s="177">
        <f t="shared" si="30"/>
        <v>250</v>
      </c>
      <c r="H158" s="175">
        <f t="shared" si="31"/>
        <v>2.7629535190650369E-4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'[15]Sch C'!D167</f>
        <v>0</v>
      </c>
      <c r="D159" s="260">
        <f>'[15]Sch C'!F167</f>
        <v>0</v>
      </c>
      <c r="E159" s="246">
        <f t="shared" si="29"/>
        <v>0</v>
      </c>
      <c r="F159" s="177"/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'[15]Sch C'!D168</f>
        <v>130690</v>
      </c>
      <c r="D160" s="260">
        <f>'[15]Sch C'!F168</f>
        <v>0</v>
      </c>
      <c r="E160" s="246">
        <f t="shared" si="29"/>
        <v>130690</v>
      </c>
      <c r="F160" s="177"/>
      <c r="G160" s="177">
        <f t="shared" si="30"/>
        <v>130690</v>
      </c>
      <c r="H160" s="175">
        <f t="shared" si="31"/>
        <v>0.14443615816264385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'[15]Sch C'!D169</f>
        <v>0</v>
      </c>
      <c r="D161" s="260">
        <f>'[15]Sch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'[15]Sch C'!D170</f>
        <v>972</v>
      </c>
      <c r="D162" s="260">
        <f>'[15]Sch C'!F170</f>
        <v>0</v>
      </c>
      <c r="E162" s="246">
        <f t="shared" si="29"/>
        <v>972</v>
      </c>
      <c r="F162" s="177"/>
      <c r="G162" s="177">
        <f t="shared" si="30"/>
        <v>972</v>
      </c>
      <c r="H162" s="175">
        <f t="shared" si="31"/>
        <v>1.0742363282124862E-3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'[15]Sch C'!D171</f>
        <v>0</v>
      </c>
      <c r="D163" s="260">
        <f>'[15]Sch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393515</v>
      </c>
      <c r="D164" s="260">
        <f>SUM(D150:D163)</f>
        <v>33040</v>
      </c>
      <c r="E164" s="177">
        <f>SUM(E150:E163)</f>
        <v>426555</v>
      </c>
      <c r="F164" s="177">
        <f>SUM(F150:F163)</f>
        <v>0</v>
      </c>
      <c r="G164" s="177">
        <f>IF(ISERROR(E164+F164),"",(E164+F164))</f>
        <v>426555</v>
      </c>
      <c r="H164" s="175">
        <f>IF(ISERROR(G164/$G$183),"",(G164/$G$183))</f>
        <v>0.47142065532991467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'[15]Sch C'!D186</f>
        <v>0</v>
      </c>
      <c r="D167" s="260">
        <f>'[15]Sch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'[15]Sch C'!D187</f>
        <v>0</v>
      </c>
      <c r="D168" s="260">
        <f>'[15]Sch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'[15]Sch C'!D188</f>
        <v>0</v>
      </c>
      <c r="D169" s="260">
        <f>'[15]Sch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'[15]Sch C'!D189</f>
        <v>1400</v>
      </c>
      <c r="D170" s="260">
        <f>'[15]Sch C'!F189</f>
        <v>0</v>
      </c>
      <c r="E170" s="246">
        <f t="shared" si="32"/>
        <v>1400</v>
      </c>
      <c r="F170" s="177"/>
      <c r="G170" s="177">
        <f>IF(ISERROR(E170+F170),"",(E170+F170))</f>
        <v>1400</v>
      </c>
      <c r="H170" s="175">
        <f>IF(ISERROR(G170/$G$183),"",(G170/$G$183))</f>
        <v>1.5472539706764205E-3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'[15]Sch C'!D190</f>
        <v>0</v>
      </c>
      <c r="D171" s="260">
        <f>'[15]Sch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'[15]Sch C'!D191</f>
        <v>3880</v>
      </c>
      <c r="D172" s="260">
        <f>'[15]Sch C'!F191</f>
        <v>0</v>
      </c>
      <c r="E172" s="246">
        <f t="shared" si="32"/>
        <v>3880</v>
      </c>
      <c r="F172" s="177"/>
      <c r="G172" s="177">
        <f t="shared" ref="G172:G181" si="33">IF(ISERROR(E172+F172),"",(E172+F172))</f>
        <v>3880</v>
      </c>
      <c r="H172" s="175">
        <f t="shared" ref="H172:H180" si="34">IF(ISERROR(G172/$G$183),"",(G172/$G$183))</f>
        <v>4.2881038615889371E-3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'[15]Sch C'!D192</f>
        <v>237</v>
      </c>
      <c r="D173" s="260">
        <f>'[15]Sch C'!F192</f>
        <v>0</v>
      </c>
      <c r="E173" s="246">
        <f t="shared" si="32"/>
        <v>237</v>
      </c>
      <c r="F173" s="177"/>
      <c r="G173" s="177">
        <f t="shared" si="33"/>
        <v>237</v>
      </c>
      <c r="H173" s="175">
        <f t="shared" si="34"/>
        <v>2.6192799360736545E-4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'[15]Sch C'!D193</f>
        <v>0</v>
      </c>
      <c r="D174" s="260">
        <f>'[15]Sch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'[15]Sch C'!D194</f>
        <v>0</v>
      </c>
      <c r="D175" s="260">
        <f>'[15]Sch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'[15]Sch C'!D195</f>
        <v>0</v>
      </c>
      <c r="D176" s="260">
        <f>'[15]Sch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'[15]Sch C'!D196</f>
        <v>0</v>
      </c>
      <c r="D177" s="260">
        <f>'[15]Sch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'[15]Sch C'!D197</f>
        <v>0</v>
      </c>
      <c r="D178" s="260">
        <f>'[15]Sch C'!F197</f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'[15]Sch C'!D198</f>
        <v>0</v>
      </c>
      <c r="D179" s="260">
        <f>'[15]Sch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'[15]Sch C'!D199</f>
        <v>0</v>
      </c>
      <c r="D180" s="260">
        <f>'[15]Sch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5517</v>
      </c>
      <c r="D181" s="260">
        <f>SUM(D167:D180)</f>
        <v>0</v>
      </c>
      <c r="E181" s="212">
        <f>SUM(E167:E180)</f>
        <v>5517</v>
      </c>
      <c r="F181" s="212">
        <f>SUM(F167:F180)</f>
        <v>0</v>
      </c>
      <c r="G181" s="177">
        <f t="shared" si="33"/>
        <v>5517</v>
      </c>
      <c r="H181" s="175">
        <f>IF(ISERROR(G181/$G$183),"",(G181/$G$183))</f>
        <v>6.0972858258727227E-3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931221</v>
      </c>
      <c r="D183" s="260">
        <f>SUM(D21:D181)/2</f>
        <v>-26392.17</v>
      </c>
      <c r="E183" s="245">
        <f>SUM(E21:E181)/2</f>
        <v>904828.83000000007</v>
      </c>
      <c r="F183" s="173">
        <f>SUM(F21:F181)/2</f>
        <v>0</v>
      </c>
      <c r="G183" s="173">
        <f>SUM(G21:G181)/2</f>
        <v>904828.83000000007</v>
      </c>
      <c r="H183" s="175">
        <f>IF(ISERROR(G183/$G$183),"",(G183/$G$183))</f>
        <v>1</v>
      </c>
      <c r="J183" s="248">
        <f>SUM(J21:J181)</f>
        <v>18417</v>
      </c>
      <c r="K183" s="248">
        <f>SUM(K21:K181)</f>
        <v>19705.580000000002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'[15]Sch C'!D204</f>
        <v>931221</v>
      </c>
      <c r="D186" s="27"/>
      <c r="E186" s="27"/>
      <c r="F186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4797</v>
      </c>
      <c r="D190" s="260">
        <f>D17-D183</f>
        <v>28533.17</v>
      </c>
      <c r="E190" s="246">
        <f>E17-E183</f>
        <v>33330.169999999925</v>
      </c>
      <c r="F190" s="174">
        <f>F17-F183</f>
        <v>0</v>
      </c>
      <c r="G190" s="174">
        <f>G17-G183</f>
        <v>33330.169999999925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'[15]Sch D'!C9</f>
        <v>5235</v>
      </c>
      <c r="D194" s="278"/>
      <c r="E194" s="251">
        <f>C194+D194</f>
        <v>5235</v>
      </c>
      <c r="F194" s="218"/>
      <c r="G194" s="219">
        <f>E194+F194</f>
        <v>5235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'[15]Sch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'[15]Sch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'[15]Sch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5235</v>
      </c>
      <c r="D198" s="278"/>
      <c r="E198" s="252">
        <f>SUM(E194:E197)</f>
        <v>5235</v>
      </c>
      <c r="F198" s="223">
        <f>SUM(F194:F197)</f>
        <v>0</v>
      </c>
      <c r="G198" s="223">
        <f>SUM(G194:G197)</f>
        <v>5235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'[15]Sch D'!G22</f>
        <v>16</v>
      </c>
      <c r="D201" s="277"/>
      <c r="E201" s="251">
        <f>C201+D201</f>
        <v>16</v>
      </c>
      <c r="F201" s="218"/>
      <c r="G201" s="225">
        <f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'[15]Sch D'!G24</f>
        <v>16</v>
      </c>
      <c r="D202" s="277"/>
      <c r="E202" s="251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'[15]Sch D'!G28</f>
        <v>5840</v>
      </c>
      <c r="D205" s="269"/>
      <c r="E205" s="247">
        <f>E201*E203</f>
        <v>5840</v>
      </c>
      <c r="F205" s="247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'[15]Sch D'!G30</f>
        <v>0.89640410958904104</v>
      </c>
      <c r="D206" s="35"/>
      <c r="E206" s="253">
        <f>IFERROR(E198/E205,"0")</f>
        <v>0.89640410958904104</v>
      </c>
      <c r="F206" s="288" t="str">
        <f>IFERROR(F198/F205,"")</f>
        <v/>
      </c>
      <c r="G206" s="227">
        <f>G198/G205</f>
        <v>0.89640410958904104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'[15]Sch D'!G32</f>
        <v>0.89640410958904104</v>
      </c>
      <c r="D207" s="35"/>
      <c r="E207" s="253">
        <f>IFERROR((E194+E195)/E205,"0")</f>
        <v>0.89640410958904104</v>
      </c>
      <c r="F207" s="288" t="str">
        <f>IFERROR(((F194+F195)/F205),"")</f>
        <v/>
      </c>
      <c r="G207" s="227">
        <f>(G194+G195)/G205</f>
        <v>0.89640410958904104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'[15]Sch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5" priority="2" stopIfTrue="1" operator="equal">
      <formula>0</formula>
    </cfRule>
  </conditionalFormatting>
  <conditionalFormatting sqref="C2">
    <cfRule type="cellIs" dxfId="4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3" manualBreakCount="3">
    <brk id="42" min="1" max="25" man="1"/>
    <brk id="123" min="1" max="25" man="1"/>
    <brk id="181" min="1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FFFF00"/>
    <pageSetUpPr fitToPage="1"/>
  </sheetPr>
  <dimension ref="A1:K213"/>
  <sheetViews>
    <sheetView showGridLines="0" zoomScale="87" zoomScaleNormal="87" workbookViewId="0">
      <pane ySplit="9" topLeftCell="A10" activePane="bottomLeft" state="frozen"/>
      <selection activeCell="B1" sqref="B1"/>
      <selection pane="bottomLeft" activeCell="A3" sqref="A3"/>
    </sheetView>
  </sheetViews>
  <sheetFormatPr defaultColWidth="11.69921875" defaultRowHeight="13"/>
  <cols>
    <col min="1" max="1" width="29.69921875" style="49" customWidth="1"/>
    <col min="2" max="2" width="64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 t="str">
        <f>BUNGALOW!A2</f>
        <v>Schedules revised 7/10/16</v>
      </c>
      <c r="B1" s="153" t="s">
        <v>333</v>
      </c>
      <c r="C1" s="271"/>
      <c r="F1" s="304" t="s">
        <v>409</v>
      </c>
    </row>
    <row r="2" spans="1:11" ht="23" customHeight="1">
      <c r="A2" s="154" t="s">
        <v>375</v>
      </c>
      <c r="B2" s="155" t="s">
        <v>184</v>
      </c>
      <c r="C2" s="255" t="s">
        <v>359</v>
      </c>
      <c r="D2" s="230"/>
      <c r="E2" s="24"/>
      <c r="F2" s="303" t="s">
        <v>410</v>
      </c>
    </row>
    <row r="3" spans="1:11">
      <c r="A3" s="23"/>
      <c r="B3" s="50" t="s">
        <v>185</v>
      </c>
      <c r="C3" s="259">
        <v>42552</v>
      </c>
      <c r="D3" s="24"/>
      <c r="E3" s="157"/>
      <c r="F3" s="297" t="s">
        <v>393</v>
      </c>
    </row>
    <row r="4" spans="1:11" ht="14">
      <c r="A4" s="23"/>
      <c r="B4" s="158" t="s">
        <v>186</v>
      </c>
      <c r="C4" s="159">
        <v>42886</v>
      </c>
      <c r="D4" s="24"/>
      <c r="E4" s="160"/>
      <c r="F4" s="298" t="s">
        <v>394</v>
      </c>
      <c r="G4" s="161"/>
    </row>
    <row r="5" spans="1:11">
      <c r="A5" s="23"/>
      <c r="B5" s="158"/>
      <c r="C5" s="162"/>
      <c r="D5" s="24"/>
      <c r="E5" s="157"/>
      <c r="F5" s="297" t="s">
        <v>396</v>
      </c>
      <c r="G5" s="161"/>
    </row>
    <row r="6" spans="1:11">
      <c r="A6" s="23"/>
      <c r="B6" s="158"/>
      <c r="C6" s="162"/>
      <c r="D6" s="24"/>
      <c r="F6" s="297" t="s">
        <v>395</v>
      </c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304" t="s">
        <v>409</v>
      </c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303" t="s">
        <v>410</v>
      </c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'[16]Sch B'!E10</f>
        <v>4611032</v>
      </c>
      <c r="D12" s="260">
        <f>'[16]Sch B'!G10</f>
        <v>1</v>
      </c>
      <c r="E12" s="246">
        <f>SUM(C12:D12)</f>
        <v>4611033</v>
      </c>
      <c r="F12" s="174">
        <v>427231</v>
      </c>
      <c r="G12" s="174">
        <f>IF(ISERROR(E12+F12)," ",(E12+F12))</f>
        <v>5038264</v>
      </c>
      <c r="H12" s="175">
        <f t="shared" ref="H12:H17" si="0">IF(ISERROR(G12/$G$17),"",(G12/$G$17))</f>
        <v>0.99895331515960106</v>
      </c>
      <c r="J12" s="233" t="s">
        <v>346</v>
      </c>
      <c r="K12" s="234">
        <f>G17</f>
        <v>5043543</v>
      </c>
    </row>
    <row r="13" spans="1:11" s="41" customFormat="1">
      <c r="A13" s="127" t="s">
        <v>64</v>
      </c>
      <c r="B13" s="113" t="s">
        <v>192</v>
      </c>
      <c r="C13" s="260">
        <f>'[16]Sch B'!E15</f>
        <v>0</v>
      </c>
      <c r="D13" s="260">
        <f>'[16]Sch B'!G15</f>
        <v>0</v>
      </c>
      <c r="E13" s="246">
        <f t="shared" ref="E13:E16" si="1">SUM(C13:D13)</f>
        <v>0</v>
      </c>
      <c r="F13" s="177">
        <v>0</v>
      </c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5390023</v>
      </c>
    </row>
    <row r="14" spans="1:11" s="41" customFormat="1">
      <c r="A14" s="127" t="s">
        <v>66</v>
      </c>
      <c r="B14" s="113" t="s">
        <v>193</v>
      </c>
      <c r="C14" s="260">
        <f>'[16]Sch B'!E20</f>
        <v>1</v>
      </c>
      <c r="D14" s="260">
        <f>'[16]Sch B'!G20</f>
        <v>-1</v>
      </c>
      <c r="E14" s="246">
        <f t="shared" si="1"/>
        <v>0</v>
      </c>
      <c r="F14" s="177">
        <v>0</v>
      </c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28693</v>
      </c>
    </row>
    <row r="15" spans="1:11" s="41" customFormat="1">
      <c r="A15" s="127" t="s">
        <v>68</v>
      </c>
      <c r="B15" s="179" t="s">
        <v>194</v>
      </c>
      <c r="C15" s="260">
        <f>'[16]Sch B'!E25</f>
        <v>0</v>
      </c>
      <c r="D15" s="260">
        <f>'[16]Sch B'!G25</f>
        <v>0</v>
      </c>
      <c r="E15" s="246">
        <f t="shared" si="1"/>
        <v>0</v>
      </c>
      <c r="F15" s="177">
        <v>5279</v>
      </c>
      <c r="G15" s="177">
        <f>IF(ISERROR(E15+F15),"",(E15+F15))</f>
        <v>5279</v>
      </c>
      <c r="H15" s="178">
        <f t="shared" si="0"/>
        <v>1.0466848403989021E-3</v>
      </c>
      <c r="J15" s="235" t="s">
        <v>349</v>
      </c>
      <c r="K15" s="236">
        <f>G201</f>
        <v>83</v>
      </c>
    </row>
    <row r="16" spans="1:11" s="41" customFormat="1">
      <c r="A16" s="127" t="s">
        <v>145</v>
      </c>
      <c r="B16" s="115" t="s">
        <v>195</v>
      </c>
      <c r="C16" s="260">
        <f>'[16]Sch B'!E40</f>
        <v>293243</v>
      </c>
      <c r="D16" s="260">
        <f>'[16]Sch B'!G40</f>
        <v>-293243</v>
      </c>
      <c r="E16" s="246">
        <f t="shared" si="1"/>
        <v>0</v>
      </c>
      <c r="F16" s="177">
        <v>0</v>
      </c>
      <c r="G16" s="177">
        <f>IF(ISERROR(E16+F16),"",(E16+F16))</f>
        <v>0</v>
      </c>
      <c r="H16" s="178">
        <f t="shared" si="0"/>
        <v>0</v>
      </c>
      <c r="J16" s="235" t="s">
        <v>350</v>
      </c>
      <c r="K16" s="236">
        <f>G205</f>
        <v>30295</v>
      </c>
    </row>
    <row r="17" spans="1:11" s="41" customFormat="1">
      <c r="A17" s="40"/>
      <c r="B17" s="179" t="s">
        <v>91</v>
      </c>
      <c r="C17" s="260">
        <f>SUM(C12:C16)</f>
        <v>4904276</v>
      </c>
      <c r="D17" s="260">
        <f>SUM(D12:D16)</f>
        <v>-293243</v>
      </c>
      <c r="E17" s="177">
        <f>SUM(E12:E16)</f>
        <v>4611033</v>
      </c>
      <c r="F17" s="177">
        <f>SUM(F12:F16)</f>
        <v>432510</v>
      </c>
      <c r="G17" s="177">
        <f>IF(ISERROR(E17+F17),"",(E17+F17))</f>
        <v>5043543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137950</v>
      </c>
    </row>
    <row r="19" spans="1:11">
      <c r="A19" s="30" t="s">
        <v>336</v>
      </c>
      <c r="B19" s="181" t="s">
        <v>157</v>
      </c>
      <c r="C19" s="162"/>
      <c r="D19" s="24"/>
      <c r="F19" s="304" t="s">
        <v>409</v>
      </c>
      <c r="G19" s="24"/>
      <c r="J19" s="237" t="s">
        <v>309</v>
      </c>
      <c r="K19" s="238">
        <f>K183</f>
        <v>148629</v>
      </c>
    </row>
    <row r="20" spans="1:11">
      <c r="A20" s="182" t="s">
        <v>197</v>
      </c>
      <c r="B20" s="158" t="s">
        <v>19</v>
      </c>
      <c r="F20" s="303" t="s">
        <v>410</v>
      </c>
    </row>
    <row r="21" spans="1:11" s="41" customFormat="1">
      <c r="A21" s="127" t="s">
        <v>198</v>
      </c>
      <c r="B21" s="113" t="s">
        <v>20</v>
      </c>
      <c r="C21" s="260">
        <f>'[16]Sch C'!D10</f>
        <v>73721</v>
      </c>
      <c r="D21" s="260">
        <f>'[16]Sch C'!F10</f>
        <v>0</v>
      </c>
      <c r="E21" s="246">
        <f t="shared" ref="E21:E56" si="2">SUM(C21:D21)</f>
        <v>73721</v>
      </c>
      <c r="F21" s="174">
        <v>7365</v>
      </c>
      <c r="G21" s="174">
        <f t="shared" ref="G21:G57" si="3">IF(ISERROR(E21+F21),"",(E21+F21))</f>
        <v>81086</v>
      </c>
      <c r="H21" s="175">
        <f>IF(ISERROR(G21/$G$183),"",(G21/$G$183))</f>
        <v>1.5043720592657954E-2</v>
      </c>
      <c r="J21" s="248">
        <f>2012+173</f>
        <v>2185</v>
      </c>
      <c r="K21" s="248">
        <f>2180+180</f>
        <v>2360</v>
      </c>
    </row>
    <row r="22" spans="1:11" s="41" customFormat="1">
      <c r="A22" s="127" t="s">
        <v>199</v>
      </c>
      <c r="B22" s="113" t="s">
        <v>200</v>
      </c>
      <c r="C22" s="260">
        <f>'[16]Sch C'!D11</f>
        <v>0</v>
      </c>
      <c r="D22" s="260">
        <f>'[16]Sch C'!F11</f>
        <v>0</v>
      </c>
      <c r="E22" s="246">
        <f t="shared" si="2"/>
        <v>0</v>
      </c>
      <c r="F22" s="177">
        <v>0</v>
      </c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'[16]Sch C'!D12</f>
        <v>77627</v>
      </c>
      <c r="D23" s="260">
        <f>'[16]Sch C'!F12</f>
        <v>0</v>
      </c>
      <c r="E23" s="246">
        <f t="shared" si="2"/>
        <v>77627</v>
      </c>
      <c r="F23" s="177">
        <v>8126</v>
      </c>
      <c r="G23" s="177">
        <f t="shared" si="3"/>
        <v>85753</v>
      </c>
      <c r="H23" s="175">
        <f t="shared" si="4"/>
        <v>1.5909579606617635E-2</v>
      </c>
      <c r="J23" s="183">
        <f>3813+473</f>
        <v>4286</v>
      </c>
      <c r="K23" s="183">
        <f>4267+492</f>
        <v>4759</v>
      </c>
    </row>
    <row r="24" spans="1:11" s="41" customFormat="1">
      <c r="A24" s="127" t="s">
        <v>202</v>
      </c>
      <c r="B24" s="113" t="s">
        <v>23</v>
      </c>
      <c r="C24" s="260">
        <f>'[16]Sch C'!D13</f>
        <v>123003</v>
      </c>
      <c r="D24" s="260">
        <f>'[16]Sch C'!F13</f>
        <v>-17913</v>
      </c>
      <c r="E24" s="246">
        <f t="shared" si="2"/>
        <v>105090</v>
      </c>
      <c r="F24" s="177">
        <v>7212</v>
      </c>
      <c r="G24" s="177">
        <f t="shared" si="3"/>
        <v>112302</v>
      </c>
      <c r="H24" s="175">
        <f t="shared" si="4"/>
        <v>2.0835161556824525E-2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'[16]Sch C'!D14</f>
        <v>0</v>
      </c>
      <c r="D25" s="260">
        <f>'[16]Sch C'!F14</f>
        <v>0</v>
      </c>
      <c r="E25" s="246">
        <f t="shared" si="2"/>
        <v>0</v>
      </c>
      <c r="F25" s="177">
        <v>0</v>
      </c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'[16]Sch C'!D15</f>
        <v>0</v>
      </c>
      <c r="D26" s="260">
        <f>'[16]Sch C'!F15</f>
        <v>0</v>
      </c>
      <c r="E26" s="246">
        <f t="shared" si="2"/>
        <v>0</v>
      </c>
      <c r="F26" s="177">
        <v>0</v>
      </c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'[16]Sch C'!D16</f>
        <v>472045</v>
      </c>
      <c r="D27" s="260">
        <f>'[16]Sch C'!F16</f>
        <v>33455</v>
      </c>
      <c r="E27" s="246">
        <f t="shared" si="2"/>
        <v>505500</v>
      </c>
      <c r="F27" s="177">
        <v>29419</v>
      </c>
      <c r="G27" s="177">
        <f t="shared" si="3"/>
        <v>534919</v>
      </c>
      <c r="H27" s="175">
        <f t="shared" si="4"/>
        <v>9.9242433659373991E-2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'[16]Sch C'!D17</f>
        <v>1244</v>
      </c>
      <c r="D28" s="260">
        <f>'[16]Sch C'!F17</f>
        <v>-1244</v>
      </c>
      <c r="E28" s="246">
        <f t="shared" si="2"/>
        <v>0</v>
      </c>
      <c r="F28" s="177">
        <v>0</v>
      </c>
      <c r="G28" s="177">
        <f t="shared" si="3"/>
        <v>0</v>
      </c>
      <c r="H28" s="175">
        <f t="shared" si="4"/>
        <v>0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'[16]Sch C'!D18</f>
        <v>22540</v>
      </c>
      <c r="D29" s="260">
        <f>'[16]Sch C'!F18</f>
        <v>0</v>
      </c>
      <c r="E29" s="246">
        <f t="shared" si="2"/>
        <v>22540</v>
      </c>
      <c r="F29" s="177">
        <v>2046</v>
      </c>
      <c r="G29" s="177">
        <f t="shared" si="3"/>
        <v>24586</v>
      </c>
      <c r="H29" s="175">
        <f t="shared" si="4"/>
        <v>4.561390554363126E-3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'[16]Sch C'!D19</f>
        <v>6620</v>
      </c>
      <c r="D30" s="260">
        <f>'[16]Sch C'!F19</f>
        <v>-1121</v>
      </c>
      <c r="E30" s="246">
        <f t="shared" si="2"/>
        <v>5499</v>
      </c>
      <c r="F30" s="177">
        <v>631</v>
      </c>
      <c r="G30" s="177">
        <f t="shared" si="3"/>
        <v>6130</v>
      </c>
      <c r="H30" s="175">
        <f t="shared" si="4"/>
        <v>1.137286427163669E-3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'[16]Sch C'!D20</f>
        <v>9732</v>
      </c>
      <c r="D31" s="260">
        <f>'[16]Sch C'!F20</f>
        <v>0</v>
      </c>
      <c r="E31" s="246">
        <f t="shared" si="2"/>
        <v>9732</v>
      </c>
      <c r="F31" s="177">
        <v>2628</v>
      </c>
      <c r="G31" s="177">
        <f t="shared" si="3"/>
        <v>12360</v>
      </c>
      <c r="H31" s="175">
        <f t="shared" si="4"/>
        <v>2.2931256508552933E-3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'[16]Sch C'!D21</f>
        <v>25846</v>
      </c>
      <c r="D32" s="260">
        <f>'[16]Sch C'!F21</f>
        <v>0</v>
      </c>
      <c r="E32" s="246">
        <f t="shared" si="2"/>
        <v>25846</v>
      </c>
      <c r="F32" s="177">
        <v>0</v>
      </c>
      <c r="G32" s="177">
        <f t="shared" si="3"/>
        <v>25846</v>
      </c>
      <c r="H32" s="175">
        <f t="shared" si="4"/>
        <v>4.7951557906153646E-3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'[16]Sch C'!D22</f>
        <v>0</v>
      </c>
      <c r="D33" s="260">
        <f>'[16]Sch C'!F22</f>
        <v>0</v>
      </c>
      <c r="E33" s="246">
        <f t="shared" si="2"/>
        <v>0</v>
      </c>
      <c r="F33" s="177">
        <v>0</v>
      </c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'[16]Sch C'!D23</f>
        <v>2334</v>
      </c>
      <c r="D34" s="260">
        <f>'[16]Sch C'!F23</f>
        <v>0</v>
      </c>
      <c r="E34" s="246">
        <f t="shared" si="2"/>
        <v>2334</v>
      </c>
      <c r="F34" s="177">
        <v>2634</v>
      </c>
      <c r="G34" s="177">
        <f t="shared" si="3"/>
        <v>4968</v>
      </c>
      <c r="H34" s="175">
        <f t="shared" si="4"/>
        <v>9.2170293150882661E-4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'[16]Sch C'!D24</f>
        <v>0</v>
      </c>
      <c r="D35" s="260">
        <f>'[16]Sch C'!F24</f>
        <v>0</v>
      </c>
      <c r="E35" s="246">
        <f t="shared" si="2"/>
        <v>0</v>
      </c>
      <c r="F35" s="177">
        <v>1091</v>
      </c>
      <c r="G35" s="177">
        <f t="shared" si="3"/>
        <v>1091</v>
      </c>
      <c r="H35" s="175">
        <f t="shared" si="4"/>
        <v>2.0241101011999392E-4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'[16]Sch C'!D25</f>
        <v>0</v>
      </c>
      <c r="D36" s="260">
        <f>'[16]Sch C'!F25</f>
        <v>0</v>
      </c>
      <c r="E36" s="246">
        <f t="shared" si="2"/>
        <v>0</v>
      </c>
      <c r="F36" s="177">
        <v>20000</v>
      </c>
      <c r="G36" s="177">
        <f t="shared" si="3"/>
        <v>20000</v>
      </c>
      <c r="H36" s="175">
        <f t="shared" si="4"/>
        <v>3.7105593055910893E-3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'[16]Sch C'!D26</f>
        <v>221432</v>
      </c>
      <c r="D37" s="260">
        <f>'[16]Sch C'!F26</f>
        <v>0</v>
      </c>
      <c r="E37" s="246">
        <f t="shared" si="2"/>
        <v>221432</v>
      </c>
      <c r="F37" s="177">
        <v>20770</v>
      </c>
      <c r="G37" s="177">
        <f t="shared" si="3"/>
        <v>242202</v>
      </c>
      <c r="H37" s="175">
        <f t="shared" si="4"/>
        <v>4.4935244246638653E-2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'[16]Sch C'!D27</f>
        <v>0</v>
      </c>
      <c r="D38" s="260">
        <f>'[16]Sch C'!F27</f>
        <v>0</v>
      </c>
      <c r="E38" s="246">
        <f t="shared" si="2"/>
        <v>0</v>
      </c>
      <c r="F38" s="177">
        <v>0</v>
      </c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'[16]Sch C'!D28</f>
        <v>0</v>
      </c>
      <c r="D39" s="260">
        <f>'[16]Sch C'!F28</f>
        <v>0</v>
      </c>
      <c r="E39" s="246">
        <f t="shared" si="2"/>
        <v>0</v>
      </c>
      <c r="F39" s="177">
        <v>0</v>
      </c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'[16]Sch C'!D29</f>
        <v>-8809</v>
      </c>
      <c r="D40" s="260">
        <f>'[16]Sch C'!F29</f>
        <v>8809</v>
      </c>
      <c r="E40" s="246">
        <f t="shared" si="2"/>
        <v>0</v>
      </c>
      <c r="F40" s="177">
        <v>0</v>
      </c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'[16]Sch C'!D30</f>
        <v>0</v>
      </c>
      <c r="D41" s="260">
        <f>'[16]Sch C'!F30</f>
        <v>0</v>
      </c>
      <c r="E41" s="246">
        <f t="shared" si="2"/>
        <v>0</v>
      </c>
      <c r="F41" s="177">
        <v>0</v>
      </c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'[16]Sch C'!D31</f>
        <v>0</v>
      </c>
      <c r="D42" s="260">
        <f>'[16]Sch C'!F31</f>
        <v>0</v>
      </c>
      <c r="E42" s="246">
        <f t="shared" si="2"/>
        <v>0</v>
      </c>
      <c r="F42" s="177">
        <v>3764</v>
      </c>
      <c r="G42" s="177">
        <f t="shared" si="3"/>
        <v>3764</v>
      </c>
      <c r="H42" s="175">
        <f t="shared" si="4"/>
        <v>6.98327261312243E-4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'[16]Sch C'!D32</f>
        <v>19714</v>
      </c>
      <c r="D43" s="260">
        <f>'[16]Sch C'!F32</f>
        <v>-7100</v>
      </c>
      <c r="E43" s="246">
        <f t="shared" si="2"/>
        <v>12614</v>
      </c>
      <c r="F43" s="177">
        <v>5286</v>
      </c>
      <c r="G43" s="177">
        <f t="shared" si="3"/>
        <v>17900</v>
      </c>
      <c r="H43" s="175">
        <f t="shared" si="4"/>
        <v>3.3209505785040251E-3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'[16]Sch C'!D33</f>
        <v>0</v>
      </c>
      <c r="D44" s="260">
        <f>'[16]Sch C'!F33</f>
        <v>0</v>
      </c>
      <c r="E44" s="246">
        <f t="shared" si="2"/>
        <v>0</v>
      </c>
      <c r="F44" s="177">
        <v>0</v>
      </c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'[16]Sch C'!D34</f>
        <v>4916</v>
      </c>
      <c r="D45" s="260">
        <f>'[16]Sch C'!F34</f>
        <v>0</v>
      </c>
      <c r="E45" s="246">
        <f t="shared" si="2"/>
        <v>4916</v>
      </c>
      <c r="F45" s="177">
        <v>0</v>
      </c>
      <c r="G45" s="177">
        <f t="shared" si="3"/>
        <v>4916</v>
      </c>
      <c r="H45" s="175">
        <f t="shared" si="4"/>
        <v>9.120554773142897E-4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'[16]Sch C'!D35</f>
        <v>1593</v>
      </c>
      <c r="D46" s="260">
        <f>'[16]Sch C'!F35</f>
        <v>-1593</v>
      </c>
      <c r="E46" s="246">
        <f t="shared" si="2"/>
        <v>0</v>
      </c>
      <c r="F46" s="177">
        <v>0</v>
      </c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'[16]Sch C'!D36</f>
        <v>0</v>
      </c>
      <c r="D47" s="260">
        <f>'[16]Sch C'!F36</f>
        <v>0</v>
      </c>
      <c r="E47" s="246">
        <f t="shared" si="2"/>
        <v>0</v>
      </c>
      <c r="F47" s="177">
        <v>0</v>
      </c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'[16]Sch C'!D37</f>
        <v>0</v>
      </c>
      <c r="D48" s="260">
        <f>'[16]Sch C'!F37</f>
        <v>0</v>
      </c>
      <c r="E48" s="246">
        <f t="shared" si="2"/>
        <v>0</v>
      </c>
      <c r="F48" s="177">
        <v>0</v>
      </c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'[16]Sch C'!D38</f>
        <v>0</v>
      </c>
      <c r="D49" s="260">
        <f>'[16]Sch C'!F38</f>
        <v>0</v>
      </c>
      <c r="E49" s="246">
        <f t="shared" si="2"/>
        <v>0</v>
      </c>
      <c r="F49" s="177">
        <v>0</v>
      </c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'[16]Sch C'!D39</f>
        <v>8507</v>
      </c>
      <c r="D50" s="260">
        <f>'[16]Sch C'!F39</f>
        <v>0</v>
      </c>
      <c r="E50" s="246">
        <f t="shared" si="2"/>
        <v>8507</v>
      </c>
      <c r="F50" s="177">
        <v>476</v>
      </c>
      <c r="G50" s="177">
        <f t="shared" si="3"/>
        <v>8983</v>
      </c>
      <c r="H50" s="175">
        <f t="shared" si="4"/>
        <v>1.6665977121062378E-3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'[16]Sch C'!D40</f>
        <v>0</v>
      </c>
      <c r="D51" s="260">
        <f>'[16]Sch C'!F40</f>
        <v>0</v>
      </c>
      <c r="E51" s="246">
        <f t="shared" si="2"/>
        <v>0</v>
      </c>
      <c r="F51" s="177">
        <v>0</v>
      </c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'[16]Sch C'!D41</f>
        <v>13134</v>
      </c>
      <c r="D52" s="260">
        <f>'[16]Sch C'!F41</f>
        <v>0</v>
      </c>
      <c r="E52" s="246">
        <f t="shared" si="2"/>
        <v>13134</v>
      </c>
      <c r="F52" s="177">
        <v>898</v>
      </c>
      <c r="G52" s="177">
        <f t="shared" si="3"/>
        <v>14032</v>
      </c>
      <c r="H52" s="175">
        <f t="shared" si="4"/>
        <v>2.6033284088027081E-3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'[16]Sch C'!D42</f>
        <v>1684</v>
      </c>
      <c r="D53" s="260">
        <f>'[16]Sch C'!F42</f>
        <v>0</v>
      </c>
      <c r="E53" s="246">
        <f t="shared" si="2"/>
        <v>1684</v>
      </c>
      <c r="F53" s="177">
        <v>288</v>
      </c>
      <c r="G53" s="177">
        <f t="shared" si="3"/>
        <v>1972</v>
      </c>
      <c r="H53" s="175">
        <f t="shared" si="4"/>
        <v>3.6586114753128139E-4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'[16]Sch C'!D43</f>
        <v>6115</v>
      </c>
      <c r="D54" s="260">
        <v>-6115</v>
      </c>
      <c r="E54" s="246">
        <f t="shared" si="2"/>
        <v>0</v>
      </c>
      <c r="F54" s="177">
        <v>0</v>
      </c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'[16]Sch C'!D44</f>
        <v>0</v>
      </c>
      <c r="D55" s="260">
        <f>'[16]Sch C'!F44</f>
        <v>0</v>
      </c>
      <c r="E55" s="246">
        <f t="shared" si="2"/>
        <v>0</v>
      </c>
      <c r="F55" s="177">
        <v>0</v>
      </c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'[16]Sch C'!D45</f>
        <v>8377</v>
      </c>
      <c r="D56" s="260">
        <f>'[16]Sch C'!F45</f>
        <v>17</v>
      </c>
      <c r="E56" s="246">
        <f t="shared" si="2"/>
        <v>8394</v>
      </c>
      <c r="F56" s="177">
        <v>0</v>
      </c>
      <c r="G56" s="177">
        <f t="shared" si="3"/>
        <v>8394</v>
      </c>
      <c r="H56" s="175">
        <f t="shared" si="4"/>
        <v>1.5573217405565802E-3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1091375</v>
      </c>
      <c r="D57" s="260">
        <f>SUM(D21:D56)</f>
        <v>7195</v>
      </c>
      <c r="E57" s="177">
        <f>SUM(E21:E56)</f>
        <v>1098570</v>
      </c>
      <c r="F57" s="177">
        <f>SUM(F21:F56)</f>
        <v>112634</v>
      </c>
      <c r="G57" s="177">
        <f t="shared" si="3"/>
        <v>1211204</v>
      </c>
      <c r="H57" s="175">
        <f t="shared" si="4"/>
        <v>0.22471221365845748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'[16]Sch C'!D57</f>
        <v>272034</v>
      </c>
      <c r="D60" s="260">
        <f>'[16]Sch C'!F57</f>
        <v>-272034</v>
      </c>
      <c r="E60" s="246">
        <f t="shared" ref="E60:E76" si="5">SUM(C60:D60)</f>
        <v>0</v>
      </c>
      <c r="F60" s="173">
        <v>0</v>
      </c>
      <c r="G60" s="173">
        <f>IF(ISERROR(E60+F60),"",(E60+F60))</f>
        <v>0</v>
      </c>
      <c r="H60" s="175">
        <f>IF(ISERROR(G60/$G$183),"",(G60/$G$183))</f>
        <v>0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'[16]Sch C'!D58</f>
        <v>0</v>
      </c>
      <c r="D61" s="260">
        <f>'[16]Sch C'!F58</f>
        <v>135500</v>
      </c>
      <c r="E61" s="246">
        <f t="shared" si="5"/>
        <v>135500</v>
      </c>
      <c r="F61" s="173">
        <v>5382</v>
      </c>
      <c r="G61" s="173">
        <f t="shared" ref="G61:G76" si="6">IF(ISERROR(E61+F61),"",(E61+F61))</f>
        <v>140882</v>
      </c>
      <c r="H61" s="175">
        <f t="shared" ref="H61:H76" si="7">IF(ISERROR(G61/$G$183),"",(G61/$G$183))</f>
        <v>2.6137550804514194E-2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'[16]Sch C'!D59</f>
        <v>335751</v>
      </c>
      <c r="D62" s="260">
        <f>'[16]Sch C'!F59</f>
        <v>0</v>
      </c>
      <c r="E62" s="246">
        <f t="shared" si="5"/>
        <v>335751</v>
      </c>
      <c r="F62" s="173">
        <v>0</v>
      </c>
      <c r="G62" s="173">
        <f t="shared" si="6"/>
        <v>335751</v>
      </c>
      <c r="H62" s="175">
        <f t="shared" si="7"/>
        <v>6.2291199870575693E-2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'[16]Sch C'!D60</f>
        <v>12097</v>
      </c>
      <c r="D63" s="260">
        <f>'[16]Sch C'!F60</f>
        <v>0</v>
      </c>
      <c r="E63" s="246">
        <f t="shared" si="5"/>
        <v>12097</v>
      </c>
      <c r="F63" s="173">
        <v>949</v>
      </c>
      <c r="G63" s="173">
        <f t="shared" si="6"/>
        <v>13046</v>
      </c>
      <c r="H63" s="175">
        <f t="shared" si="7"/>
        <v>2.4203978350370676E-3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'[16]Sch C'!D61</f>
        <v>17964</v>
      </c>
      <c r="D64" s="260">
        <f>'[16]Sch C'!F61</f>
        <v>-12836</v>
      </c>
      <c r="E64" s="246">
        <f t="shared" si="5"/>
        <v>5128</v>
      </c>
      <c r="F64" s="173">
        <v>0</v>
      </c>
      <c r="G64" s="173">
        <f t="shared" si="6"/>
        <v>5128</v>
      </c>
      <c r="H64" s="175">
        <f t="shared" si="7"/>
        <v>9.5138740595355532E-4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'[16]Sch C'!D62</f>
        <v>0</v>
      </c>
      <c r="D65" s="260">
        <f>'[16]Sch C'!F62</f>
        <v>0</v>
      </c>
      <c r="E65" s="246">
        <f t="shared" si="5"/>
        <v>0</v>
      </c>
      <c r="F65" s="173">
        <v>0</v>
      </c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'[16]Sch C'!D63</f>
        <v>0</v>
      </c>
      <c r="D66" s="260">
        <f>'[16]Sch C'!F63</f>
        <v>0</v>
      </c>
      <c r="E66" s="246">
        <f t="shared" si="5"/>
        <v>0</v>
      </c>
      <c r="F66" s="173">
        <v>0</v>
      </c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'[16]Sch C'!D64</f>
        <v>0</v>
      </c>
      <c r="D67" s="260">
        <f>'[16]Sch C'!F64</f>
        <v>0</v>
      </c>
      <c r="E67" s="246">
        <f t="shared" si="5"/>
        <v>0</v>
      </c>
      <c r="F67" s="173">
        <v>0</v>
      </c>
      <c r="G67" s="173">
        <f t="shared" si="6"/>
        <v>0</v>
      </c>
      <c r="H67" s="175">
        <f t="shared" si="7"/>
        <v>0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'[16]Sch C'!D65</f>
        <v>0</v>
      </c>
      <c r="D68" s="260">
        <f>'[16]Sch C'!F65</f>
        <v>0</v>
      </c>
      <c r="E68" s="246">
        <f t="shared" si="5"/>
        <v>0</v>
      </c>
      <c r="F68" s="173">
        <v>0</v>
      </c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'[16]Sch C'!D66</f>
        <v>0</v>
      </c>
      <c r="D69" s="260">
        <f>'[16]Sch C'!F66</f>
        <v>0</v>
      </c>
      <c r="E69" s="246">
        <f t="shared" si="5"/>
        <v>0</v>
      </c>
      <c r="F69" s="173">
        <v>0</v>
      </c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'[16]Sch C'!D67</f>
        <v>0</v>
      </c>
      <c r="D70" s="260">
        <f>'[16]Sch C'!F67</f>
        <v>14559</v>
      </c>
      <c r="E70" s="246">
        <f t="shared" si="5"/>
        <v>14559</v>
      </c>
      <c r="F70" s="173">
        <v>344</v>
      </c>
      <c r="G70" s="173">
        <f t="shared" si="6"/>
        <v>14903</v>
      </c>
      <c r="H70" s="175">
        <f t="shared" si="7"/>
        <v>2.7649232665612001E-3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'[16]Sch C'!D68</f>
        <v>0</v>
      </c>
      <c r="D71" s="260">
        <f>'[16]Sch C'!F68</f>
        <v>0</v>
      </c>
      <c r="E71" s="246">
        <f t="shared" si="5"/>
        <v>0</v>
      </c>
      <c r="F71" s="173">
        <v>56</v>
      </c>
      <c r="G71" s="173">
        <f t="shared" si="6"/>
        <v>56</v>
      </c>
      <c r="H71" s="175">
        <f t="shared" si="7"/>
        <v>1.038956605565505E-5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'[16]Sch C'!D69</f>
        <v>200990</v>
      </c>
      <c r="D72" s="260">
        <f>'[16]Sch C'!F69</f>
        <v>-141349</v>
      </c>
      <c r="E72" s="246">
        <f t="shared" si="5"/>
        <v>59641</v>
      </c>
      <c r="F72" s="173">
        <v>3895</v>
      </c>
      <c r="G72" s="173">
        <f t="shared" si="6"/>
        <v>63536</v>
      </c>
      <c r="H72" s="175">
        <f t="shared" si="7"/>
        <v>1.1787704802001772E-2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'[16]Sch C'!D70</f>
        <v>0</v>
      </c>
      <c r="D73" s="260">
        <f>'[16]Sch C'!F70</f>
        <v>0</v>
      </c>
      <c r="E73" s="246">
        <f t="shared" si="5"/>
        <v>0</v>
      </c>
      <c r="F73" s="173">
        <v>0</v>
      </c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'[16]Sch C'!D71</f>
        <v>0</v>
      </c>
      <c r="D74" s="260">
        <f>'[16]Sch C'!F71</f>
        <v>0</v>
      </c>
      <c r="E74" s="246">
        <f t="shared" si="5"/>
        <v>0</v>
      </c>
      <c r="F74" s="173">
        <v>0</v>
      </c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'[16]Sch C'!D72</f>
        <v>0</v>
      </c>
      <c r="D75" s="260">
        <f>'[16]Sch C'!F72</f>
        <v>0</v>
      </c>
      <c r="E75" s="246">
        <f t="shared" si="5"/>
        <v>0</v>
      </c>
      <c r="F75" s="173">
        <v>0</v>
      </c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'[16]Sch C'!D73</f>
        <v>443</v>
      </c>
      <c r="D76" s="260">
        <f>'[16]Sch C'!F73</f>
        <v>-27</v>
      </c>
      <c r="E76" s="246">
        <f t="shared" si="5"/>
        <v>416</v>
      </c>
      <c r="F76" s="173">
        <v>0</v>
      </c>
      <c r="G76" s="173">
        <f t="shared" si="6"/>
        <v>416</v>
      </c>
      <c r="H76" s="175">
        <f t="shared" si="7"/>
        <v>7.7179633556294654E-5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839279</v>
      </c>
      <c r="D77" s="260">
        <f>SUM(D60:D76)</f>
        <v>-276187</v>
      </c>
      <c r="E77" s="176">
        <f>SUM(E60:E76)</f>
        <v>563092</v>
      </c>
      <c r="F77" s="176">
        <f>SUM(F60:F76)</f>
        <v>10626</v>
      </c>
      <c r="G77" s="177">
        <f>IF(ISERROR(E77+F77),"",(E77+F77))</f>
        <v>573718</v>
      </c>
      <c r="H77" s="175">
        <f>IF(ISERROR(G77/$G$183),"",(G77/$G$183))</f>
        <v>0.10644073318425543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'[16]Sch C'!D78</f>
        <v>86637</v>
      </c>
      <c r="D80" s="260">
        <f>'[16]Sch C'!F78</f>
        <v>0</v>
      </c>
      <c r="E80" s="246">
        <f t="shared" ref="E80:E91" si="8">SUM(C80:D80)</f>
        <v>86637</v>
      </c>
      <c r="F80" s="174">
        <v>5829</v>
      </c>
      <c r="G80" s="174">
        <f>IF(ISERROR(E80+F80),"",(E80+F80))</f>
        <v>92466</v>
      </c>
      <c r="H80" s="175">
        <f t="shared" ref="H80:H92" si="9">IF(ISERROR(G80/$G$183),"",(G80/$G$183))</f>
        <v>1.7155028837539284E-2</v>
      </c>
      <c r="J80" s="248">
        <f>6502+225</f>
        <v>6727</v>
      </c>
      <c r="K80" s="248">
        <f>7320+234</f>
        <v>7554</v>
      </c>
    </row>
    <row r="81" spans="1:11" s="41" customFormat="1">
      <c r="A81" s="127" t="s">
        <v>202</v>
      </c>
      <c r="B81" s="113" t="s">
        <v>23</v>
      </c>
      <c r="C81" s="260">
        <f>'[16]Sch C'!D79</f>
        <v>8882</v>
      </c>
      <c r="D81" s="260">
        <f>'[16]Sch C'!F79</f>
        <v>5792</v>
      </c>
      <c r="E81" s="246">
        <f t="shared" si="8"/>
        <v>14674</v>
      </c>
      <c r="F81" s="177">
        <v>644</v>
      </c>
      <c r="G81" s="177">
        <f>IF(ISERROR(E81+F81),"",(E81+F81))</f>
        <v>15318</v>
      </c>
      <c r="H81" s="175">
        <f t="shared" si="9"/>
        <v>2.8419173721522155E-3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'[16]Sch C'!D80</f>
        <v>17238</v>
      </c>
      <c r="D82" s="260">
        <f>'[16]Sch C'!F80</f>
        <v>0</v>
      </c>
      <c r="E82" s="246">
        <f t="shared" si="8"/>
        <v>17238</v>
      </c>
      <c r="F82" s="177">
        <v>105</v>
      </c>
      <c r="G82" s="177">
        <f>IF(ISERROR(E82+F82),"",(E82+F82))</f>
        <v>17343</v>
      </c>
      <c r="H82" s="175">
        <f t="shared" si="9"/>
        <v>3.217611501843313E-3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'[16]Sch C'!D81</f>
        <v>1237</v>
      </c>
      <c r="D83" s="260">
        <f>'[16]Sch C'!F81</f>
        <v>0</v>
      </c>
      <c r="E83" s="246">
        <f t="shared" si="8"/>
        <v>1237</v>
      </c>
      <c r="F83" s="177">
        <v>0</v>
      </c>
      <c r="G83" s="177">
        <f>IF(ISERROR(E83+F83),"",(E83+F83))</f>
        <v>1237</v>
      </c>
      <c r="H83" s="175">
        <f t="shared" si="9"/>
        <v>2.2949809305080888E-4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'[16]Sch C'!D82</f>
        <v>2803</v>
      </c>
      <c r="D84" s="260">
        <f>'[16]Sch C'!F82</f>
        <v>0</v>
      </c>
      <c r="E84" s="246">
        <f t="shared" si="8"/>
        <v>2803</v>
      </c>
      <c r="F84" s="177">
        <v>126</v>
      </c>
      <c r="G84" s="177">
        <f t="shared" ref="G84:G91" si="10">IF(ISERROR(E84+F84),"",(E84+F84))</f>
        <v>2929</v>
      </c>
      <c r="H84" s="175">
        <f t="shared" si="9"/>
        <v>5.4341141030381506E-4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'[16]Sch C'!D83</f>
        <v>4757</v>
      </c>
      <c r="D85" s="260">
        <f>'[16]Sch C'!F83</f>
        <v>0</v>
      </c>
      <c r="E85" s="246">
        <f t="shared" si="8"/>
        <v>4757</v>
      </c>
      <c r="F85" s="177">
        <v>2048</v>
      </c>
      <c r="G85" s="177">
        <f t="shared" si="10"/>
        <v>6805</v>
      </c>
      <c r="H85" s="175">
        <f t="shared" si="9"/>
        <v>1.2625178037273682E-3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'[16]Sch C'!D84</f>
        <v>8535</v>
      </c>
      <c r="D86" s="260">
        <f>'[16]Sch C'!F84</f>
        <v>0</v>
      </c>
      <c r="E86" s="246">
        <f t="shared" si="8"/>
        <v>8535</v>
      </c>
      <c r="F86" s="177">
        <v>293</v>
      </c>
      <c r="G86" s="177">
        <f t="shared" si="10"/>
        <v>8828</v>
      </c>
      <c r="H86" s="175">
        <f t="shared" si="9"/>
        <v>1.6378408774879068E-3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'[16]Sch C'!D85</f>
        <v>0</v>
      </c>
      <c r="D87" s="260">
        <f>'[16]Sch C'!F85</f>
        <v>0</v>
      </c>
      <c r="E87" s="246">
        <f t="shared" si="8"/>
        <v>0</v>
      </c>
      <c r="F87" s="177">
        <v>0</v>
      </c>
      <c r="G87" s="177">
        <f t="shared" si="10"/>
        <v>0</v>
      </c>
      <c r="H87" s="175">
        <f t="shared" si="9"/>
        <v>0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'[16]Sch C'!D86</f>
        <v>17343</v>
      </c>
      <c r="D88" s="260">
        <f>'[16]Sch C'!F86</f>
        <v>0</v>
      </c>
      <c r="E88" s="246">
        <f t="shared" si="8"/>
        <v>17343</v>
      </c>
      <c r="F88" s="177">
        <v>0</v>
      </c>
      <c r="G88" s="177">
        <f t="shared" si="10"/>
        <v>17343</v>
      </c>
      <c r="H88" s="175">
        <f t="shared" si="9"/>
        <v>3.217611501843313E-3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'[16]Sch C'!D87</f>
        <v>58550</v>
      </c>
      <c r="D89" s="260">
        <f>'[16]Sch C'!F87</f>
        <v>0</v>
      </c>
      <c r="E89" s="246">
        <f t="shared" si="8"/>
        <v>58550</v>
      </c>
      <c r="F89" s="177">
        <v>5311</v>
      </c>
      <c r="G89" s="177">
        <f t="shared" si="10"/>
        <v>63861</v>
      </c>
      <c r="H89" s="175">
        <f t="shared" si="9"/>
        <v>1.1848001390717627E-2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'[16]Sch C'!D88</f>
        <v>0</v>
      </c>
      <c r="D90" s="260">
        <f>'[16]Sch C'!F88</f>
        <v>0</v>
      </c>
      <c r="E90" s="246">
        <f t="shared" si="8"/>
        <v>0</v>
      </c>
      <c r="F90" s="177">
        <v>0</v>
      </c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'[16]Sch C'!D89</f>
        <v>10101</v>
      </c>
      <c r="D91" s="260">
        <f>'[16]Sch C'!F89</f>
        <v>32107</v>
      </c>
      <c r="E91" s="246">
        <f t="shared" si="8"/>
        <v>42208</v>
      </c>
      <c r="F91" s="177">
        <v>0</v>
      </c>
      <c r="G91" s="177">
        <f t="shared" si="10"/>
        <v>42208</v>
      </c>
      <c r="H91" s="175">
        <f t="shared" si="9"/>
        <v>7.8307643585194351E-3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216083</v>
      </c>
      <c r="D92" s="260">
        <f>SUM(D80:D91)</f>
        <v>37899</v>
      </c>
      <c r="E92" s="177">
        <f>SUM(E80:E91)</f>
        <v>253982</v>
      </c>
      <c r="F92" s="177">
        <f>SUM(F80:F91)</f>
        <v>14356</v>
      </c>
      <c r="G92" s="177">
        <f>IF(ISERROR(E92+F92),"",(E92+F92))</f>
        <v>268338</v>
      </c>
      <c r="H92" s="175">
        <f t="shared" si="9"/>
        <v>4.978420314718509E-2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'[16]Sch C'!D93</f>
        <v>0</v>
      </c>
      <c r="D95" s="260">
        <f>'[16]Sch C'!F93</f>
        <v>0</v>
      </c>
      <c r="E95" s="246">
        <f t="shared" ref="E95:E100" si="11">SUM(C95:D95)</f>
        <v>0</v>
      </c>
      <c r="F95" s="174">
        <v>14096</v>
      </c>
      <c r="G95" s="174">
        <f t="shared" ref="G95:G101" si="12">IF(ISERROR(E95+F95),"",(E95+F95))</f>
        <v>14096</v>
      </c>
      <c r="H95" s="175">
        <f t="shared" ref="H95:H101" si="13">IF(ISERROR(G95/$G$183),"",(G95/$G$183))</f>
        <v>2.6152021985805999E-3</v>
      </c>
      <c r="J95" s="248">
        <f>0+1257</f>
        <v>1257</v>
      </c>
      <c r="K95" s="248">
        <f>0+1324</f>
        <v>1324</v>
      </c>
    </row>
    <row r="96" spans="1:11" s="41" customFormat="1">
      <c r="A96" s="127" t="s">
        <v>202</v>
      </c>
      <c r="B96" s="113" t="s">
        <v>23</v>
      </c>
      <c r="C96" s="260">
        <f>'[16]Sch C'!D94</f>
        <v>0</v>
      </c>
      <c r="D96" s="260">
        <f>'[16]Sch C'!F94</f>
        <v>0</v>
      </c>
      <c r="E96" s="246">
        <f t="shared" si="11"/>
        <v>0</v>
      </c>
      <c r="F96" s="177">
        <v>1558</v>
      </c>
      <c r="G96" s="177">
        <f t="shared" si="12"/>
        <v>1558</v>
      </c>
      <c r="H96" s="175">
        <f t="shared" si="13"/>
        <v>2.8905256990554586E-4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'[16]Sch C'!D95</f>
        <v>384931</v>
      </c>
      <c r="D97" s="260">
        <f>'[16]Sch C'!F95</f>
        <v>-167249</v>
      </c>
      <c r="E97" s="246">
        <f t="shared" si="11"/>
        <v>217682</v>
      </c>
      <c r="F97" s="177">
        <v>1841</v>
      </c>
      <c r="G97" s="177">
        <f t="shared" si="12"/>
        <v>219523</v>
      </c>
      <c r="H97" s="175">
        <f t="shared" si="13"/>
        <v>4.0727655522063637E-2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'[16]Sch C'!D96</f>
        <v>-9105</v>
      </c>
      <c r="D98" s="260">
        <f>'[16]Sch C'!F96</f>
        <v>167249</v>
      </c>
      <c r="E98" s="246">
        <f t="shared" si="11"/>
        <v>158144</v>
      </c>
      <c r="F98" s="305">
        <f>14668-197</f>
        <v>14471</v>
      </c>
      <c r="G98" s="177">
        <f t="shared" si="12"/>
        <v>172615</v>
      </c>
      <c r="H98" s="175">
        <f t="shared" si="13"/>
        <v>3.2024909726730291E-2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'[16]Sch C'!D97</f>
        <v>956</v>
      </c>
      <c r="D99" s="260">
        <f>'[16]Sch C'!F97</f>
        <v>0</v>
      </c>
      <c r="E99" s="246">
        <f t="shared" si="11"/>
        <v>956</v>
      </c>
      <c r="F99" s="177">
        <v>510</v>
      </c>
      <c r="G99" s="177">
        <f t="shared" si="12"/>
        <v>1466</v>
      </c>
      <c r="H99" s="175">
        <f t="shared" si="13"/>
        <v>2.7198399709982686E-4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'[16]Sch C'!D98</f>
        <v>0</v>
      </c>
      <c r="D100" s="260">
        <f>'[16]Sch C'!F98</f>
        <v>6</v>
      </c>
      <c r="E100" s="246">
        <f t="shared" si="11"/>
        <v>6</v>
      </c>
      <c r="F100" s="177">
        <v>0</v>
      </c>
      <c r="G100" s="177">
        <f t="shared" si="12"/>
        <v>6</v>
      </c>
      <c r="H100" s="175">
        <f t="shared" si="13"/>
        <v>1.1131677916773269E-6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376782</v>
      </c>
      <c r="D101" s="260">
        <f>SUM(D95:D100)</f>
        <v>6</v>
      </c>
      <c r="E101" s="177">
        <f>SUM(E95:E100)</f>
        <v>376788</v>
      </c>
      <c r="F101" s="177">
        <f>SUM(F95:F100)</f>
        <v>32476</v>
      </c>
      <c r="G101" s="177">
        <f t="shared" si="12"/>
        <v>409264</v>
      </c>
      <c r="H101" s="175">
        <f t="shared" si="13"/>
        <v>7.5929917182171583E-2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'[16]Sch C'!D102</f>
        <v>0</v>
      </c>
      <c r="D104" s="260">
        <f>'[16]Sch C'!F102</f>
        <v>0</v>
      </c>
      <c r="E104" s="246">
        <f t="shared" ref="E104:E109" si="14">SUM(C104:D104)</f>
        <v>0</v>
      </c>
      <c r="F104" s="174">
        <v>5640</v>
      </c>
      <c r="G104" s="174">
        <f t="shared" ref="G104:G110" si="15">IF(ISERROR(E104+F104),"",(E104+F104))</f>
        <v>5640</v>
      </c>
      <c r="H104" s="175">
        <f t="shared" ref="H104:H110" si="16">IF(ISERROR(G104/$G$183),"",(G104/$G$183))</f>
        <v>1.0463777241766872E-3</v>
      </c>
      <c r="J104" s="248">
        <f>0+526</f>
        <v>526</v>
      </c>
      <c r="K104" s="248">
        <f>0+546</f>
        <v>546</v>
      </c>
    </row>
    <row r="105" spans="1:11" s="41" customFormat="1">
      <c r="A105" s="127" t="s">
        <v>202</v>
      </c>
      <c r="B105" s="113" t="s">
        <v>23</v>
      </c>
      <c r="C105" s="260">
        <f>'[16]Sch C'!D103</f>
        <v>0</v>
      </c>
      <c r="D105" s="260">
        <f>'[16]Sch C'!F103</f>
        <v>0</v>
      </c>
      <c r="E105" s="246">
        <f t="shared" si="14"/>
        <v>0</v>
      </c>
      <c r="F105" s="177">
        <v>623</v>
      </c>
      <c r="G105" s="177">
        <f t="shared" si="15"/>
        <v>623</v>
      </c>
      <c r="H105" s="175">
        <f t="shared" si="16"/>
        <v>1.1558392236916243E-4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'[16]Sch C'!D104</f>
        <v>34</v>
      </c>
      <c r="D106" s="260">
        <f>'[16]Sch C'!F104</f>
        <v>0</v>
      </c>
      <c r="E106" s="246">
        <f t="shared" si="14"/>
        <v>34</v>
      </c>
      <c r="F106" s="177">
        <v>34</v>
      </c>
      <c r="G106" s="177">
        <f t="shared" si="15"/>
        <v>68</v>
      </c>
      <c r="H106" s="175">
        <f t="shared" si="16"/>
        <v>1.2615901639009704E-5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'[16]Sch C'!D105</f>
        <v>71021</v>
      </c>
      <c r="D107" s="260">
        <f>'[16]Sch C'!F105</f>
        <v>0</v>
      </c>
      <c r="E107" s="246">
        <f t="shared" si="14"/>
        <v>71021</v>
      </c>
      <c r="F107" s="177">
        <v>0</v>
      </c>
      <c r="G107" s="177">
        <f t="shared" si="15"/>
        <v>71021</v>
      </c>
      <c r="H107" s="175">
        <f t="shared" si="16"/>
        <v>1.3176381622119237E-2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'[16]Sch C'!D106</f>
        <v>0</v>
      </c>
      <c r="D108" s="260">
        <f>'[16]Sch C'!F106</f>
        <v>0</v>
      </c>
      <c r="E108" s="246">
        <f t="shared" si="14"/>
        <v>0</v>
      </c>
      <c r="F108" s="177">
        <v>0</v>
      </c>
      <c r="G108" s="177">
        <f t="shared" si="15"/>
        <v>0</v>
      </c>
      <c r="H108" s="175">
        <f t="shared" si="16"/>
        <v>0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'[16]Sch C'!D107</f>
        <v>0</v>
      </c>
      <c r="D109" s="260">
        <f>'[16]Sch C'!F107</f>
        <v>0</v>
      </c>
      <c r="E109" s="246">
        <f t="shared" si="14"/>
        <v>0</v>
      </c>
      <c r="F109" s="177">
        <v>0</v>
      </c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71055</v>
      </c>
      <c r="D110" s="260">
        <f>SUM(D104:D109)</f>
        <v>0</v>
      </c>
      <c r="E110" s="177">
        <f>SUM(E104:E109)</f>
        <v>71055</v>
      </c>
      <c r="F110" s="177">
        <f>SUM(F104:F109)</f>
        <v>6297</v>
      </c>
      <c r="G110" s="177">
        <f t="shared" si="15"/>
        <v>77352</v>
      </c>
      <c r="H110" s="175">
        <f t="shared" si="16"/>
        <v>1.4350959170304097E-2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'[16]Sch C'!D121</f>
        <v>0</v>
      </c>
      <c r="D113" s="260">
        <f>'[16]Sch C'!F121</f>
        <v>0</v>
      </c>
      <c r="E113" s="246">
        <f t="shared" ref="E113:E117" si="17">SUM(C113:D113)</f>
        <v>0</v>
      </c>
      <c r="F113" s="174">
        <v>6294</v>
      </c>
      <c r="G113" s="174">
        <f t="shared" ref="G113:G118" si="18">IF(ISERROR(E113+F113),"",(E113+F113))</f>
        <v>6294</v>
      </c>
      <c r="H113" s="175">
        <f t="shared" ref="H113:H118" si="19">IF(ISERROR(G113/$G$183),"",(G113/$G$183))</f>
        <v>1.1677130134695158E-3</v>
      </c>
      <c r="J113" s="248">
        <f>0+502</f>
        <v>502</v>
      </c>
      <c r="K113" s="248">
        <f>0+522</f>
        <v>522</v>
      </c>
    </row>
    <row r="114" spans="1:11" s="41" customFormat="1">
      <c r="A114" s="127" t="s">
        <v>202</v>
      </c>
      <c r="B114" s="113" t="s">
        <v>225</v>
      </c>
      <c r="C114" s="260">
        <f>'[16]Sch C'!D122</f>
        <v>0</v>
      </c>
      <c r="D114" s="260">
        <f>'[16]Sch C'!F122</f>
        <v>0</v>
      </c>
      <c r="E114" s="246">
        <f t="shared" si="17"/>
        <v>0</v>
      </c>
      <c r="F114" s="177">
        <v>696</v>
      </c>
      <c r="G114" s="177">
        <f t="shared" si="18"/>
        <v>696</v>
      </c>
      <c r="H114" s="175">
        <f t="shared" si="19"/>
        <v>1.2912746383456991E-4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'[16]Sch C'!D123</f>
        <v>43</v>
      </c>
      <c r="D115" s="260">
        <f>'[16]Sch C'!F123</f>
        <v>0</v>
      </c>
      <c r="E115" s="246">
        <f t="shared" si="17"/>
        <v>43</v>
      </c>
      <c r="F115" s="177">
        <v>838</v>
      </c>
      <c r="G115" s="177">
        <f t="shared" si="18"/>
        <v>881</v>
      </c>
      <c r="H115" s="175">
        <f t="shared" si="19"/>
        <v>1.634501374112875E-4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'[16]Sch C'!D124</f>
        <v>106900</v>
      </c>
      <c r="D116" s="260">
        <f>'[16]Sch C'!F124</f>
        <v>0</v>
      </c>
      <c r="E116" s="246">
        <f t="shared" si="17"/>
        <v>106900</v>
      </c>
      <c r="F116" s="177">
        <v>0</v>
      </c>
      <c r="G116" s="177">
        <f t="shared" si="18"/>
        <v>106900</v>
      </c>
      <c r="H116" s="175">
        <f t="shared" si="19"/>
        <v>1.9832939488384372E-2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'[16]Sch C'!D125</f>
        <v>0</v>
      </c>
      <c r="D117" s="260">
        <f>'[16]Sch C'!F125</f>
        <v>-27</v>
      </c>
      <c r="E117" s="246">
        <f t="shared" si="17"/>
        <v>-27</v>
      </c>
      <c r="F117" s="177">
        <v>0</v>
      </c>
      <c r="G117" s="177">
        <f t="shared" si="18"/>
        <v>-27</v>
      </c>
      <c r="H117" s="175">
        <f t="shared" si="19"/>
        <v>-5.0092550625479705E-6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106943</v>
      </c>
      <c r="D118" s="260">
        <f>SUM(D113:D117)</f>
        <v>-27</v>
      </c>
      <c r="E118" s="177">
        <f>SUM(E113:E117)</f>
        <v>106916</v>
      </c>
      <c r="F118" s="177">
        <f>SUM(F113:F117)</f>
        <v>7828</v>
      </c>
      <c r="G118" s="177">
        <f t="shared" si="18"/>
        <v>114744</v>
      </c>
      <c r="H118" s="175">
        <f t="shared" si="19"/>
        <v>2.1288220848037196E-2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'[16]Sch C'!D129</f>
        <v>130722</v>
      </c>
      <c r="D121" s="260">
        <f>'[16]Sch C'!F129</f>
        <v>0</v>
      </c>
      <c r="E121" s="246">
        <f t="shared" ref="E121:E131" si="20">SUM(C121:D121)</f>
        <v>130722</v>
      </c>
      <c r="F121" s="174">
        <v>15315</v>
      </c>
      <c r="G121" s="174">
        <f>IF(ISERROR(E121+F121),"",(E121+F121))</f>
        <v>146037</v>
      </c>
      <c r="H121" s="175">
        <f>IF(ISERROR(G121/$G$183),"",(G121/$G$183))</f>
        <v>2.7093947465530295E-2</v>
      </c>
      <c r="J121" s="248">
        <f>4398+534</f>
        <v>4932</v>
      </c>
      <c r="K121" s="248">
        <f>5051+555</f>
        <v>5606</v>
      </c>
    </row>
    <row r="122" spans="1:11" s="41" customFormat="1">
      <c r="A122" s="127" t="s">
        <v>228</v>
      </c>
      <c r="B122" s="113" t="s">
        <v>229</v>
      </c>
      <c r="C122" s="260">
        <f>'[16]Sch C'!D130</f>
        <v>11435</v>
      </c>
      <c r="D122" s="260">
        <f>'[16]Sch C'!F130</f>
        <v>9180</v>
      </c>
      <c r="E122" s="246">
        <f t="shared" si="20"/>
        <v>20615</v>
      </c>
      <c r="F122" s="174">
        <v>1693</v>
      </c>
      <c r="G122" s="174">
        <f t="shared" ref="G122:G131" si="21">IF(ISERROR(E122+F122),"",(E122+F122))</f>
        <v>22308</v>
      </c>
      <c r="H122" s="175">
        <f t="shared" ref="H122:H131" si="22">IF(ISERROR(G122/$G$183),"",(G122/$G$183))</f>
        <v>4.1387578494563012E-3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'[16]Sch C'!D131</f>
        <v>1019497</v>
      </c>
      <c r="D123" s="260">
        <f>'[16]Sch C'!F131</f>
        <v>0</v>
      </c>
      <c r="E123" s="246">
        <f t="shared" si="20"/>
        <v>1019497</v>
      </c>
      <c r="F123" s="174">
        <v>88828</v>
      </c>
      <c r="G123" s="174">
        <f t="shared" si="21"/>
        <v>1108325</v>
      </c>
      <c r="H123" s="175">
        <f t="shared" si="22"/>
        <v>0.2056252821184622</v>
      </c>
      <c r="J123" s="248">
        <f>72163+2629</f>
        <v>74792</v>
      </c>
      <c r="K123" s="248">
        <f>76356+2734</f>
        <v>79090</v>
      </c>
    </row>
    <row r="124" spans="1:11" s="41" customFormat="1">
      <c r="A124" s="127" t="s">
        <v>231</v>
      </c>
      <c r="B124" s="113" t="s">
        <v>232</v>
      </c>
      <c r="C124" s="260">
        <f>'[16]Sch C'!D132</f>
        <v>97331</v>
      </c>
      <c r="D124" s="260">
        <f>'[16]Sch C'!F132</f>
        <v>72077</v>
      </c>
      <c r="E124" s="246">
        <f t="shared" si="20"/>
        <v>169408</v>
      </c>
      <c r="F124" s="174">
        <v>14239</v>
      </c>
      <c r="G124" s="174">
        <f t="shared" si="21"/>
        <v>183647</v>
      </c>
      <c r="H124" s="175">
        <f t="shared" si="22"/>
        <v>3.4071654239694341E-2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'[16]Sch C'!D133</f>
        <v>13650</v>
      </c>
      <c r="D125" s="260">
        <f>'[16]Sch C'!F133</f>
        <v>0</v>
      </c>
      <c r="E125" s="246">
        <f t="shared" si="20"/>
        <v>13650</v>
      </c>
      <c r="F125" s="174">
        <v>0</v>
      </c>
      <c r="G125" s="174">
        <f t="shared" si="21"/>
        <v>13650</v>
      </c>
      <c r="H125" s="175">
        <f t="shared" si="22"/>
        <v>2.5324567260659185E-3</v>
      </c>
      <c r="J125" s="248">
        <v>260</v>
      </c>
      <c r="K125" s="248">
        <v>260</v>
      </c>
    </row>
    <row r="126" spans="1:11" s="41" customFormat="1">
      <c r="A126" s="40">
        <v>110</v>
      </c>
      <c r="B126" s="41" t="s">
        <v>69</v>
      </c>
      <c r="C126" s="260">
        <f>'[16]Sch C'!D134</f>
        <v>32462</v>
      </c>
      <c r="D126" s="260">
        <f>'[16]Sch C'!F134</f>
        <v>0</v>
      </c>
      <c r="E126" s="246">
        <f t="shared" si="20"/>
        <v>32462</v>
      </c>
      <c r="F126" s="174">
        <v>2249</v>
      </c>
      <c r="G126" s="174">
        <f t="shared" si="21"/>
        <v>34711</v>
      </c>
      <c r="H126" s="175">
        <f t="shared" si="22"/>
        <v>6.4398612028186151E-3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'[16]Sch C'!D135</f>
        <v>98</v>
      </c>
      <c r="D127" s="260">
        <f>'[16]Sch C'!F135</f>
        <v>0</v>
      </c>
      <c r="E127" s="246">
        <f t="shared" si="20"/>
        <v>98</v>
      </c>
      <c r="F127" s="174">
        <v>0</v>
      </c>
      <c r="G127" s="174">
        <f t="shared" si="21"/>
        <v>98</v>
      </c>
      <c r="H127" s="175">
        <f t="shared" si="22"/>
        <v>1.8181740597396337E-5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'[16]Sch C'!D136</f>
        <v>0</v>
      </c>
      <c r="D128" s="260">
        <f>'[16]Sch C'!F136</f>
        <v>0</v>
      </c>
      <c r="E128" s="246">
        <f t="shared" si="20"/>
        <v>0</v>
      </c>
      <c r="F128" s="174">
        <v>0</v>
      </c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'[16]Sch C'!D137</f>
        <v>0</v>
      </c>
      <c r="D129" s="260">
        <f>'[16]Sch C'!F137</f>
        <v>0</v>
      </c>
      <c r="E129" s="246">
        <f t="shared" si="20"/>
        <v>0</v>
      </c>
      <c r="F129" s="174">
        <v>1965</v>
      </c>
      <c r="G129" s="174">
        <f t="shared" si="21"/>
        <v>1965</v>
      </c>
      <c r="H129" s="175">
        <f t="shared" si="22"/>
        <v>3.6456245177432452E-4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'[16]Sch C'!D138</f>
        <v>0</v>
      </c>
      <c r="D130" s="260">
        <f>'[16]Sch C'!F138</f>
        <v>0</v>
      </c>
      <c r="E130" s="246">
        <f t="shared" si="20"/>
        <v>0</v>
      </c>
      <c r="F130" s="174">
        <v>0</v>
      </c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'[16]Sch C'!D139</f>
        <v>0</v>
      </c>
      <c r="D131" s="260">
        <f>'[16]Sch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'[16]Sch C'!D141</f>
        <v>0</v>
      </c>
      <c r="D133" s="260">
        <f>'[16]Sch C'!F141</f>
        <v>0</v>
      </c>
      <c r="E133" s="246">
        <f t="shared" ref="E133:E138" si="23">SUM(C133:D133)</f>
        <v>0</v>
      </c>
      <c r="F133" s="177">
        <v>0</v>
      </c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'[16]Sch C'!D142</f>
        <v>0</v>
      </c>
      <c r="D134" s="260">
        <f>'[16]Sch C'!F142</f>
        <v>0</v>
      </c>
      <c r="E134" s="246">
        <f t="shared" si="23"/>
        <v>0</v>
      </c>
      <c r="F134" s="177">
        <v>0</v>
      </c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'[16]Sch C'!D143</f>
        <v>0</v>
      </c>
      <c r="D135" s="260">
        <f>'[16]Sch C'!F143</f>
        <v>0</v>
      </c>
      <c r="E135" s="246">
        <f t="shared" si="23"/>
        <v>0</v>
      </c>
      <c r="F135" s="177">
        <v>0</v>
      </c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'[16]Sch C'!D144</f>
        <v>0</v>
      </c>
      <c r="D136" s="260">
        <f>'[16]Sch C'!F144</f>
        <v>0</v>
      </c>
      <c r="E136" s="246">
        <f t="shared" si="23"/>
        <v>0</v>
      </c>
      <c r="F136" s="177">
        <v>0</v>
      </c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'[16]Sch C'!D145</f>
        <v>0</v>
      </c>
      <c r="D137" s="260">
        <f>'[16]Sch C'!F145</f>
        <v>0</v>
      </c>
      <c r="E137" s="246">
        <f t="shared" si="23"/>
        <v>0</v>
      </c>
      <c r="F137" s="177">
        <v>0</v>
      </c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'[16]Sch C'!D146</f>
        <v>52184</v>
      </c>
      <c r="D138" s="260">
        <f>'[16]Sch C'!F146</f>
        <v>72479</v>
      </c>
      <c r="E138" s="246">
        <f t="shared" si="23"/>
        <v>124663</v>
      </c>
      <c r="F138" s="177">
        <v>0</v>
      </c>
      <c r="G138" s="177">
        <f>IF(ISERROR(E138+F138),"",(E138+F138))</f>
        <v>124663</v>
      </c>
      <c r="H138" s="175">
        <f t="shared" si="24"/>
        <v>2.3128472735645098E-2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1357379</v>
      </c>
      <c r="D139" s="260">
        <f>SUM(D121:D138)</f>
        <v>153736</v>
      </c>
      <c r="E139" s="176">
        <f>SUM(E121:E138)</f>
        <v>1511115</v>
      </c>
      <c r="F139" s="176">
        <f>SUM(F121:F138)</f>
        <v>124289</v>
      </c>
      <c r="G139" s="177">
        <f t="shared" si="25"/>
        <v>1635404</v>
      </c>
      <c r="H139" s="175">
        <f t="shared" si="24"/>
        <v>0.30341317653004451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'[16]Sch C'!D150</f>
        <v>250015</v>
      </c>
      <c r="D142" s="260">
        <f>'[16]Sch C'!F150</f>
        <v>0</v>
      </c>
      <c r="E142" s="246">
        <f t="shared" ref="E142:E146" si="26">SUM(C142:D142)</f>
        <v>250015</v>
      </c>
      <c r="F142" s="174">
        <v>20836</v>
      </c>
      <c r="G142" s="174">
        <f t="shared" ref="G142:G147" si="27">IF(ISERROR(E142+F142),"",(E142+F142))</f>
        <v>270851</v>
      </c>
      <c r="H142" s="175">
        <f t="shared" ref="H142:H147" si="28">IF(ISERROR(G142/$G$183),"",(G142/$G$183))</f>
        <v>5.0250434923932608E-2</v>
      </c>
      <c r="J142" s="248">
        <f>8658+1402</f>
        <v>10060</v>
      </c>
      <c r="K142" s="248">
        <f>9488+1458</f>
        <v>10946</v>
      </c>
    </row>
    <row r="143" spans="1:11" s="41" customFormat="1">
      <c r="A143" s="127" t="s">
        <v>202</v>
      </c>
      <c r="B143" s="113" t="s">
        <v>23</v>
      </c>
      <c r="C143" s="260">
        <f>'[16]Sch C'!D151</f>
        <v>24101</v>
      </c>
      <c r="D143" s="260">
        <f>'[16]Sch C'!F151</f>
        <v>17421</v>
      </c>
      <c r="E143" s="246">
        <f t="shared" si="26"/>
        <v>41522</v>
      </c>
      <c r="F143" s="177">
        <v>0</v>
      </c>
      <c r="G143" s="177">
        <f t="shared" si="27"/>
        <v>41522</v>
      </c>
      <c r="H143" s="175">
        <f t="shared" si="28"/>
        <v>7.7034921743376608E-3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'[16]Sch C'!D152</f>
        <v>0</v>
      </c>
      <c r="D144" s="260">
        <f>'[16]Sch C'!F152</f>
        <v>0</v>
      </c>
      <c r="E144" s="246">
        <f t="shared" si="26"/>
        <v>0</v>
      </c>
      <c r="F144" s="177">
        <v>278</v>
      </c>
      <c r="G144" s="177">
        <f t="shared" si="27"/>
        <v>278</v>
      </c>
      <c r="H144" s="175">
        <f t="shared" si="28"/>
        <v>5.1576774347716138E-5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'[16]Sch C'!D153</f>
        <v>4083</v>
      </c>
      <c r="D145" s="260">
        <f>'[16]Sch C'!F153</f>
        <v>0</v>
      </c>
      <c r="E145" s="246">
        <f t="shared" si="26"/>
        <v>4083</v>
      </c>
      <c r="F145" s="177">
        <v>721</v>
      </c>
      <c r="G145" s="177">
        <f t="shared" si="27"/>
        <v>4804</v>
      </c>
      <c r="H145" s="175">
        <f t="shared" si="28"/>
        <v>8.9127634520297968E-4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'[16]Sch C'!D154</f>
        <v>4393</v>
      </c>
      <c r="D146" s="260">
        <f>'[16]Sch C'!F154</f>
        <v>0</v>
      </c>
      <c r="E146" s="246">
        <f t="shared" si="26"/>
        <v>4393</v>
      </c>
      <c r="F146" s="303">
        <f>1602-315</f>
        <v>1287</v>
      </c>
      <c r="G146" s="177">
        <f t="shared" si="27"/>
        <v>5680</v>
      </c>
      <c r="H146" s="175">
        <f t="shared" si="28"/>
        <v>1.0537988427878693E-3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282592</v>
      </c>
      <c r="D147" s="260">
        <f>SUM(D142:D146)</f>
        <v>17421</v>
      </c>
      <c r="E147" s="177">
        <f>SUM(E142:E146)</f>
        <v>300013</v>
      </c>
      <c r="F147" s="177">
        <f>SUM(F142:F146)</f>
        <v>23122</v>
      </c>
      <c r="G147" s="177">
        <f t="shared" si="27"/>
        <v>323135</v>
      </c>
      <c r="H147" s="198">
        <f t="shared" si="28"/>
        <v>5.9950579060608834E-2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'[16]Sch C'!D158</f>
        <v>345270</v>
      </c>
      <c r="D150" s="260">
        <f>'[16]Sch C'!F158</f>
        <v>0</v>
      </c>
      <c r="E150" s="246">
        <f t="shared" ref="E150:E163" si="29">SUM(C150:D150)</f>
        <v>345270</v>
      </c>
      <c r="F150" s="177">
        <v>40841</v>
      </c>
      <c r="G150" s="177">
        <f>IF(ISERROR(E150+F150),"",(E150+F150))</f>
        <v>386111</v>
      </c>
      <c r="H150" s="175">
        <f>IF(ISERROR(G150/$G$183),"",(G150/$G$183))</f>
        <v>7.1634388202054061E-2</v>
      </c>
      <c r="J150" s="248">
        <f>29913+2510</f>
        <v>32423</v>
      </c>
      <c r="K150" s="248">
        <f>33052+2610</f>
        <v>35662</v>
      </c>
    </row>
    <row r="151" spans="1:11" s="41" customFormat="1">
      <c r="A151" s="127" t="s">
        <v>202</v>
      </c>
      <c r="B151" s="113" t="s">
        <v>76</v>
      </c>
      <c r="C151" s="260">
        <f>'[16]Sch C'!D159</f>
        <v>28653</v>
      </c>
      <c r="D151" s="260">
        <f>'[16]Sch C'!F159</f>
        <v>20772</v>
      </c>
      <c r="E151" s="246">
        <f t="shared" si="29"/>
        <v>49425</v>
      </c>
      <c r="F151" s="177">
        <v>2395</v>
      </c>
      <c r="G151" s="177">
        <f>IF(ISERROR(E151+F151),"",(E151+F151))</f>
        <v>51820</v>
      </c>
      <c r="H151" s="175">
        <f>IF(ISERROR(G151/$G$183),"",(G151/$G$183))</f>
        <v>9.614059160786512E-3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'[16]Sch C'!D160</f>
        <v>0</v>
      </c>
      <c r="D152" s="260">
        <f>'[16]Sch C'!F160</f>
        <v>0</v>
      </c>
      <c r="E152" s="246">
        <f t="shared" si="29"/>
        <v>0</v>
      </c>
      <c r="F152" s="177">
        <v>0</v>
      </c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'[16]Sch C'!D161</f>
        <v>309244</v>
      </c>
      <c r="D153" s="260">
        <f>'[16]Sch C'!F161</f>
        <v>0</v>
      </c>
      <c r="E153" s="246">
        <f t="shared" si="29"/>
        <v>309244</v>
      </c>
      <c r="F153" s="177">
        <v>22900</v>
      </c>
      <c r="G153" s="177">
        <f t="shared" si="30"/>
        <v>332144</v>
      </c>
      <c r="H153" s="175">
        <f t="shared" si="31"/>
        <v>6.1622000499812341E-2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'[16]Sch C'!D162</f>
        <v>0</v>
      </c>
      <c r="D154" s="260">
        <f>'[16]Sch C'!F162</f>
        <v>0</v>
      </c>
      <c r="E154" s="246">
        <f t="shared" si="29"/>
        <v>0</v>
      </c>
      <c r="F154" s="177">
        <v>0</v>
      </c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'[16]Sch C'!D163</f>
        <v>0</v>
      </c>
      <c r="D155" s="260">
        <f>'[16]Sch C'!F163</f>
        <v>0</v>
      </c>
      <c r="E155" s="246">
        <f t="shared" si="29"/>
        <v>0</v>
      </c>
      <c r="F155" s="177">
        <v>0</v>
      </c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'[16]Sch C'!D164</f>
        <v>0</v>
      </c>
      <c r="D156" s="260">
        <f>'[16]Sch C'!F164</f>
        <v>0</v>
      </c>
      <c r="E156" s="246">
        <f t="shared" si="29"/>
        <v>0</v>
      </c>
      <c r="F156" s="177">
        <v>0</v>
      </c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'[16]Sch C'!D165</f>
        <v>0</v>
      </c>
      <c r="D157" s="260">
        <f>'[16]Sch C'!F165</f>
        <v>0</v>
      </c>
      <c r="E157" s="246">
        <f t="shared" si="29"/>
        <v>0</v>
      </c>
      <c r="F157" s="177">
        <v>0</v>
      </c>
      <c r="G157" s="177">
        <f t="shared" si="30"/>
        <v>0</v>
      </c>
      <c r="H157" s="175">
        <f t="shared" si="31"/>
        <v>0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'[16]Sch C'!D166</f>
        <v>0</v>
      </c>
      <c r="D158" s="260">
        <f>'[16]Sch C'!F166</f>
        <v>0</v>
      </c>
      <c r="E158" s="246">
        <f t="shared" si="29"/>
        <v>0</v>
      </c>
      <c r="F158" s="177">
        <v>0</v>
      </c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'[16]Sch C'!D167</f>
        <v>0</v>
      </c>
      <c r="D159" s="260">
        <f>'[16]Sch C'!F167</f>
        <v>0</v>
      </c>
      <c r="E159" s="246">
        <f t="shared" si="29"/>
        <v>0</v>
      </c>
      <c r="F159" s="177">
        <v>0</v>
      </c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'[16]Sch C'!D168</f>
        <v>0</v>
      </c>
      <c r="D160" s="260">
        <f>'[16]Sch C'!F168</f>
        <v>0</v>
      </c>
      <c r="E160" s="246">
        <f t="shared" si="29"/>
        <v>0</v>
      </c>
      <c r="F160" s="177">
        <v>0</v>
      </c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'[16]Sch C'!D169</f>
        <v>0</v>
      </c>
      <c r="D161" s="260">
        <f>'[16]Sch C'!F169</f>
        <v>0</v>
      </c>
      <c r="E161" s="246">
        <f t="shared" si="29"/>
        <v>0</v>
      </c>
      <c r="F161" s="177">
        <v>0</v>
      </c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'[16]Sch C'!D170</f>
        <v>0</v>
      </c>
      <c r="D162" s="260">
        <f>'[16]Sch C'!F170</f>
        <v>0</v>
      </c>
      <c r="E162" s="246">
        <f t="shared" si="29"/>
        <v>0</v>
      </c>
      <c r="F162" s="177">
        <v>0</v>
      </c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'[16]Sch C'!D171</f>
        <v>0</v>
      </c>
      <c r="D163" s="260">
        <f>'[16]Sch C'!F171</f>
        <v>0</v>
      </c>
      <c r="E163" s="246">
        <f t="shared" si="29"/>
        <v>0</v>
      </c>
      <c r="F163" s="303">
        <f>2633-2633</f>
        <v>0</v>
      </c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683167</v>
      </c>
      <c r="D164" s="260">
        <f>SUM(D150:D163)</f>
        <v>20772</v>
      </c>
      <c r="E164" s="177">
        <f>SUM(E150:E163)</f>
        <v>703939</v>
      </c>
      <c r="F164" s="177">
        <f>SUM(F150:F163)</f>
        <v>66136</v>
      </c>
      <c r="G164" s="177">
        <f>IF(ISERROR(E164+F164),"",(E164+F164))</f>
        <v>770075</v>
      </c>
      <c r="H164" s="175">
        <f>IF(ISERROR(G164/$G$183),"",(G164/$G$183))</f>
        <v>0.14287044786265291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'[16]Sch C'!D186</f>
        <v>0</v>
      </c>
      <c r="D167" s="260">
        <f>'[16]Sch C'!F186</f>
        <v>0</v>
      </c>
      <c r="E167" s="246">
        <f t="shared" ref="E167:E180" si="32">SUM(C167:D167)</f>
        <v>0</v>
      </c>
      <c r="F167" s="174">
        <v>0</v>
      </c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'[16]Sch C'!D187</f>
        <v>0</v>
      </c>
      <c r="D168" s="260">
        <f>'[16]Sch C'!F187</f>
        <v>0</v>
      </c>
      <c r="E168" s="246">
        <f t="shared" si="32"/>
        <v>0</v>
      </c>
      <c r="F168" s="177">
        <v>0</v>
      </c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'[16]Sch C'!D188</f>
        <v>0</v>
      </c>
      <c r="D169" s="260">
        <f>'[16]Sch C'!F188</f>
        <v>0</v>
      </c>
      <c r="E169" s="246">
        <f t="shared" si="32"/>
        <v>0</v>
      </c>
      <c r="F169" s="177">
        <v>0</v>
      </c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'[16]Sch C'!D189</f>
        <v>0</v>
      </c>
      <c r="D170" s="260">
        <f>'[16]Sch C'!F189</f>
        <v>0</v>
      </c>
      <c r="E170" s="246">
        <f t="shared" si="32"/>
        <v>0</v>
      </c>
      <c r="F170" s="177">
        <v>0</v>
      </c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'[16]Sch C'!D190</f>
        <v>0</v>
      </c>
      <c r="D171" s="260">
        <f>'[16]Sch C'!F190</f>
        <v>0</v>
      </c>
      <c r="E171" s="246">
        <f t="shared" si="32"/>
        <v>0</v>
      </c>
      <c r="F171" s="177">
        <v>0</v>
      </c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'[16]Sch C'!D191</f>
        <v>0</v>
      </c>
      <c r="D172" s="260">
        <f>'[16]Sch C'!F191</f>
        <v>0</v>
      </c>
      <c r="E172" s="246">
        <f t="shared" si="32"/>
        <v>0</v>
      </c>
      <c r="F172" s="177">
        <v>0</v>
      </c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'[16]Sch C'!D192</f>
        <v>0</v>
      </c>
      <c r="D173" s="260">
        <f>'[16]Sch C'!F192</f>
        <v>0</v>
      </c>
      <c r="E173" s="246">
        <f t="shared" si="32"/>
        <v>0</v>
      </c>
      <c r="F173" s="177">
        <v>0</v>
      </c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'[16]Sch C'!D193</f>
        <v>0</v>
      </c>
      <c r="D174" s="260">
        <f>'[16]Sch C'!F193</f>
        <v>0</v>
      </c>
      <c r="E174" s="246">
        <f t="shared" si="32"/>
        <v>0</v>
      </c>
      <c r="F174" s="177">
        <v>0</v>
      </c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'[16]Sch C'!D194</f>
        <v>0</v>
      </c>
      <c r="D175" s="260">
        <f>'[16]Sch C'!F194</f>
        <v>0</v>
      </c>
      <c r="E175" s="246">
        <f t="shared" si="32"/>
        <v>0</v>
      </c>
      <c r="F175" s="177">
        <v>0</v>
      </c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'[16]Sch C'!D195</f>
        <v>0</v>
      </c>
      <c r="D176" s="260">
        <f>'[16]Sch C'!F195</f>
        <v>0</v>
      </c>
      <c r="E176" s="246">
        <f t="shared" si="32"/>
        <v>0</v>
      </c>
      <c r="F176" s="177">
        <v>0</v>
      </c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'[16]Sch C'!D196</f>
        <v>0</v>
      </c>
      <c r="D177" s="260">
        <f>'[16]Sch C'!F196</f>
        <v>0</v>
      </c>
      <c r="E177" s="246">
        <f t="shared" si="32"/>
        <v>0</v>
      </c>
      <c r="F177" s="177">
        <v>0</v>
      </c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'[16]Sch C'!D197</f>
        <v>6789</v>
      </c>
      <c r="D178" s="260">
        <f>'[16]Sch C'!F197</f>
        <v>0</v>
      </c>
      <c r="E178" s="246">
        <f t="shared" si="32"/>
        <v>6789</v>
      </c>
      <c r="F178" s="177">
        <v>0</v>
      </c>
      <c r="G178" s="177">
        <f t="shared" si="33"/>
        <v>6789</v>
      </c>
      <c r="H178" s="175">
        <f t="shared" si="34"/>
        <v>1.2595493562828953E-3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'[16]Sch C'!D198</f>
        <v>0</v>
      </c>
      <c r="D179" s="260">
        <f>'[16]Sch C'!F198</f>
        <v>0</v>
      </c>
      <c r="E179" s="246">
        <f t="shared" si="32"/>
        <v>0</v>
      </c>
      <c r="F179" s="177">
        <v>0</v>
      </c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'[16]Sch C'!D199</f>
        <v>0</v>
      </c>
      <c r="D180" s="260">
        <f>'[16]Sch C'!F199</f>
        <v>0</v>
      </c>
      <c r="E180" s="246">
        <f t="shared" si="32"/>
        <v>0</v>
      </c>
      <c r="F180" s="177">
        <v>0</v>
      </c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6789</v>
      </c>
      <c r="D181" s="260">
        <f>SUM(D167:D180)</f>
        <v>0</v>
      </c>
      <c r="E181" s="212">
        <f>SUM(E167:E180)</f>
        <v>6789</v>
      </c>
      <c r="F181" s="212">
        <f>SUM(F167:F180)</f>
        <v>0</v>
      </c>
      <c r="G181" s="177">
        <f t="shared" si="33"/>
        <v>6789</v>
      </c>
      <c r="H181" s="175">
        <f>IF(ISERROR(G181/$G$183),"",(G181/$G$183))</f>
        <v>1.2595493562828953E-3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5031444</v>
      </c>
      <c r="D183" s="260">
        <f>SUM(D21:D181)/2</f>
        <v>-39185</v>
      </c>
      <c r="E183" s="245">
        <f>SUM(E21:E181)/2</f>
        <v>4992259</v>
      </c>
      <c r="F183" s="173">
        <f>SUM(F21:F181)/2</f>
        <v>397764</v>
      </c>
      <c r="G183" s="173">
        <f>SUM(G21:G181)/2</f>
        <v>5390023</v>
      </c>
      <c r="H183" s="175">
        <f>IF(ISERROR(G183/$G$183),"",(G183/$G$183))</f>
        <v>1</v>
      </c>
      <c r="J183" s="248">
        <f>SUM(J21:J181)</f>
        <v>137950</v>
      </c>
      <c r="K183" s="248">
        <f>SUM(K21:K181)</f>
        <v>148629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>
        <v>127719</v>
      </c>
      <c r="K185" s="133">
        <v>137974</v>
      </c>
    </row>
    <row r="186" spans="1:11" s="41" customFormat="1" ht="13.5" thickBot="1">
      <c r="A186" s="40"/>
      <c r="B186" s="216" t="s">
        <v>146</v>
      </c>
      <c r="C186" s="267">
        <f>'[16]Sch C'!D204</f>
        <v>5031444</v>
      </c>
      <c r="D186" s="27"/>
      <c r="E186" s="27"/>
      <c r="F186" s="27"/>
      <c r="G186" s="27"/>
      <c r="J186" s="133">
        <v>10231</v>
      </c>
      <c r="K186" s="133">
        <v>10655</v>
      </c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>
        <f>SUM(J185:J186)</f>
        <v>137950</v>
      </c>
      <c r="K187" s="133">
        <f>SUM(K185:K186)</f>
        <v>148629</v>
      </c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-127168</v>
      </c>
      <c r="D190" s="260">
        <f>D17-D183</f>
        <v>-254058</v>
      </c>
      <c r="E190" s="246">
        <f>E17-E183</f>
        <v>-381226</v>
      </c>
      <c r="F190" s="174">
        <f>F17-F183</f>
        <v>34746</v>
      </c>
      <c r="G190" s="174">
        <f>G17-G183</f>
        <v>-346480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'[16]Sch D'!C9</f>
        <v>26205</v>
      </c>
      <c r="D194" s="278"/>
      <c r="E194" s="251">
        <f>C194+D194</f>
        <v>26205</v>
      </c>
      <c r="F194" s="218">
        <v>2458</v>
      </c>
      <c r="G194" s="219">
        <f>E194+F194</f>
        <v>28663</v>
      </c>
      <c r="H194" s="175">
        <f>IF(ISERROR(G194/$G$198),"",(G194/$G$198))</f>
        <v>0.99895444882026974</v>
      </c>
      <c r="I194" s="41"/>
      <c r="J194" s="133"/>
      <c r="K194" s="133"/>
    </row>
    <row r="195" spans="1:11">
      <c r="A195" s="40"/>
      <c r="B195" s="113" t="s">
        <v>249</v>
      </c>
      <c r="C195" s="268">
        <f>'[16]Sch D'!D9</f>
        <v>0</v>
      </c>
      <c r="D195" s="278"/>
      <c r="E195" s="221">
        <f>C195+D195</f>
        <v>0</v>
      </c>
      <c r="F195" s="220">
        <v>0</v>
      </c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'[16]Sch D'!E9</f>
        <v>0</v>
      </c>
      <c r="D196" s="278"/>
      <c r="E196" s="221">
        <f>C196+D196</f>
        <v>0</v>
      </c>
      <c r="F196" s="220">
        <v>0</v>
      </c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'[16]Sch D'!F9</f>
        <v>0</v>
      </c>
      <c r="D197" s="278"/>
      <c r="E197" s="221">
        <f>C197+D197</f>
        <v>0</v>
      </c>
      <c r="F197" s="220">
        <v>30</v>
      </c>
      <c r="G197" s="221">
        <f>E197+F197</f>
        <v>30</v>
      </c>
      <c r="H197" s="175">
        <f>IF(ISERROR(G197/$G$198),"",(G197/$G$198))</f>
        <v>1.0455511797302479E-3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26205</v>
      </c>
      <c r="D198" s="278"/>
      <c r="E198" s="252">
        <f>SUM(E194:E197)</f>
        <v>26205</v>
      </c>
      <c r="F198" s="223">
        <f>SUM(F194:F197)</f>
        <v>2488</v>
      </c>
      <c r="G198" s="223">
        <f>SUM(G194:G197)</f>
        <v>28693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'[16]Sch D'!G22</f>
        <v>83</v>
      </c>
      <c r="D201" s="277"/>
      <c r="E201" s="251">
        <f>C201+D201</f>
        <v>83</v>
      </c>
      <c r="F201" s="218"/>
      <c r="G201" s="225">
        <f>E201+F201</f>
        <v>83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'[16]Sch D'!G24</f>
        <v>83</v>
      </c>
      <c r="D202" s="277"/>
      <c r="E202" s="251">
        <f>C202+D202</f>
        <v>83</v>
      </c>
      <c r="F202" s="220"/>
      <c r="G202" s="225">
        <f>E202+F202</f>
        <v>83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335</v>
      </c>
      <c r="D203" s="35"/>
      <c r="E203" s="225">
        <f>C203</f>
        <v>335</v>
      </c>
      <c r="F203" s="290">
        <v>30</v>
      </c>
      <c r="G203" s="225">
        <f>E203+F203</f>
        <v>365</v>
      </c>
      <c r="H203" s="265" t="s">
        <v>397</v>
      </c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26">
      <c r="A205" s="40"/>
      <c r="B205" s="226" t="s">
        <v>329</v>
      </c>
      <c r="C205" s="268">
        <f>'[16]Sch D'!G28</f>
        <v>27805</v>
      </c>
      <c r="D205" s="269"/>
      <c r="E205" s="247">
        <f>E201*E203</f>
        <v>27805</v>
      </c>
      <c r="F205" s="247">
        <f>G201*F203</f>
        <v>2490</v>
      </c>
      <c r="G205" s="218">
        <f>G201*G203</f>
        <v>30295</v>
      </c>
      <c r="H205" s="41"/>
      <c r="I205" s="41"/>
      <c r="J205" s="133"/>
      <c r="K205" s="133"/>
    </row>
    <row r="206" spans="1:11" ht="26">
      <c r="A206" s="40"/>
      <c r="B206" s="226" t="s">
        <v>343</v>
      </c>
      <c r="C206" s="262">
        <f>'[16]Sch D'!G30</f>
        <v>0.94245639273511961</v>
      </c>
      <c r="D206" s="35"/>
      <c r="E206" s="253">
        <f>IFERROR(E198/E205,"0")</f>
        <v>0.94245639273511961</v>
      </c>
      <c r="F206" s="288">
        <f>IFERROR(F198/F205,"")</f>
        <v>0.99919678714859439</v>
      </c>
      <c r="G206" s="227">
        <f>G198/G205</f>
        <v>0.94711998679650111</v>
      </c>
      <c r="H206" s="41"/>
      <c r="I206" s="41"/>
      <c r="J206" s="133"/>
      <c r="K206" s="133"/>
    </row>
    <row r="207" spans="1:11" ht="26">
      <c r="A207" s="40"/>
      <c r="B207" s="226" t="s">
        <v>344</v>
      </c>
      <c r="C207" s="262">
        <f>'[16]Sch D'!G32</f>
        <v>0.94245639273511961</v>
      </c>
      <c r="D207" s="35"/>
      <c r="E207" s="253">
        <f>IFERROR((E194+E195)/E205,"0")</f>
        <v>0.94245639273511961</v>
      </c>
      <c r="F207" s="288">
        <f>IFERROR(((F194+F195)/F205),"")</f>
        <v>0.98714859437751001</v>
      </c>
      <c r="G207" s="227">
        <f>(G194+G195)/G205</f>
        <v>0.94612972437695986</v>
      </c>
      <c r="H207" s="41"/>
      <c r="I207" s="41"/>
      <c r="J207" s="133"/>
      <c r="K207" s="133"/>
    </row>
    <row r="208" spans="1:11" ht="26">
      <c r="A208" s="40"/>
      <c r="B208" s="226" t="s">
        <v>330</v>
      </c>
      <c r="C208" s="262">
        <f>'[16]Sch D'!G34</f>
        <v>1</v>
      </c>
      <c r="D208" s="35"/>
      <c r="E208" s="253">
        <f>IFERROR(E207/E206,"0")</f>
        <v>1</v>
      </c>
      <c r="F208" s="288">
        <f>IFERROR(F207/F206,"")</f>
        <v>0.98794212218649513</v>
      </c>
      <c r="G208" s="227">
        <f>G207/G206</f>
        <v>0.99895444882026962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60"/>
    </row>
    <row r="211" spans="1:11">
      <c r="F211" s="49" t="s">
        <v>306</v>
      </c>
      <c r="G211" s="260"/>
    </row>
    <row r="212" spans="1:11">
      <c r="F212" s="49" t="s">
        <v>307</v>
      </c>
      <c r="G212" s="260"/>
    </row>
    <row r="213" spans="1:11">
      <c r="F213" s="49" t="s">
        <v>308</v>
      </c>
      <c r="G213" s="260"/>
    </row>
  </sheetData>
  <phoneticPr fontId="0" type="noConversion"/>
  <conditionalFormatting sqref="D2">
    <cfRule type="cellIs" dxfId="3" priority="4" stopIfTrue="1" operator="equal">
      <formula>0</formula>
    </cfRule>
  </conditionalFormatting>
  <conditionalFormatting sqref="D2">
    <cfRule type="cellIs" dxfId="2" priority="3" stopIfTrue="1" operator="equal">
      <formula>0</formula>
    </cfRule>
  </conditionalFormatting>
  <conditionalFormatting sqref="C2">
    <cfRule type="cellIs" dxfId="1" priority="2" stopIfTrue="1" operator="equal">
      <formula>0</formula>
    </cfRule>
  </conditionalFormatting>
  <conditionalFormatting sqref="C2">
    <cfRule type="cellIs" dxfId="0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7" fitToHeight="2" orientation="landscape" horizontalDpi="4294967292" verticalDpi="300" r:id="rId1"/>
  <headerFooter alignWithMargins="0"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indexed="41"/>
  </sheetPr>
  <dimension ref="A1:AB223"/>
  <sheetViews>
    <sheetView showGridLines="0" tabSelected="1" zoomScaleNormal="100" zoomScaleSheetLayoutView="100" workbookViewId="0">
      <selection activeCell="A2" sqref="A2"/>
    </sheetView>
  </sheetViews>
  <sheetFormatPr defaultColWidth="9.296875" defaultRowHeight="13"/>
  <cols>
    <col min="1" max="1" width="14.09765625" style="58" customWidth="1"/>
    <col min="2" max="2" width="57.296875" style="20" customWidth="1"/>
    <col min="3" max="3" width="21.296875" style="20" customWidth="1"/>
    <col min="4" max="4" width="12" style="20" customWidth="1"/>
    <col min="5" max="5" width="13.796875" style="20" bestFit="1" customWidth="1"/>
    <col min="6" max="6" width="14.09765625" style="20" customWidth="1"/>
    <col min="7" max="7" width="19.09765625" style="20" customWidth="1"/>
    <col min="8" max="8" width="15.69921875" style="118" customWidth="1"/>
    <col min="9" max="9" width="13.296875" style="118" customWidth="1"/>
    <col min="10" max="10" width="3.69921875" style="65" customWidth="1"/>
    <col min="11" max="11" width="25" style="20" bestFit="1" customWidth="1"/>
    <col min="12" max="12" width="3" style="20" customWidth="1"/>
    <col min="13" max="13" width="21.69921875" style="20" customWidth="1"/>
    <col min="14" max="14" width="5.09765625" style="20" customWidth="1"/>
    <col min="15" max="15" width="16" style="20" customWidth="1"/>
    <col min="16" max="16384" width="9.296875" style="20"/>
  </cols>
  <sheetData>
    <row r="1" spans="1:20" ht="30.5">
      <c r="A1" s="126" t="s">
        <v>398</v>
      </c>
      <c r="B1" s="55"/>
      <c r="C1" s="146" t="s">
        <v>379</v>
      </c>
      <c r="D1" s="146"/>
      <c r="E1" s="146"/>
      <c r="F1" s="146"/>
      <c r="G1" s="146"/>
      <c r="H1" s="146"/>
      <c r="I1" s="146"/>
      <c r="J1" s="146"/>
    </row>
    <row r="2" spans="1:20">
      <c r="B2" s="20" t="s">
        <v>0</v>
      </c>
      <c r="C2" s="59">
        <v>42552</v>
      </c>
      <c r="D2" s="144"/>
      <c r="E2" s="60"/>
      <c r="F2" s="56"/>
      <c r="G2" s="56"/>
      <c r="J2" s="57"/>
    </row>
    <row r="3" spans="1:20">
      <c r="B3" s="7" t="s">
        <v>1</v>
      </c>
      <c r="C3" s="59">
        <v>42916</v>
      </c>
      <c r="D3" s="145"/>
      <c r="E3" s="56"/>
      <c r="F3" s="56"/>
      <c r="G3" s="56"/>
      <c r="J3" s="57"/>
    </row>
    <row r="4" spans="1:20">
      <c r="B4" s="7"/>
      <c r="C4" s="61"/>
      <c r="D4" s="56"/>
      <c r="E4" s="56"/>
      <c r="F4" s="56"/>
      <c r="G4" s="56"/>
      <c r="J4" s="57"/>
    </row>
    <row r="5" spans="1:20">
      <c r="B5" s="7"/>
      <c r="C5" s="62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119" t="s">
        <v>9</v>
      </c>
      <c r="I5" s="119" t="s">
        <v>9</v>
      </c>
      <c r="J5" s="64"/>
      <c r="K5" s="63" t="s">
        <v>7</v>
      </c>
      <c r="M5" s="63" t="s">
        <v>8</v>
      </c>
      <c r="N5" s="64"/>
      <c r="O5" s="64"/>
      <c r="P5" s="65"/>
    </row>
    <row r="6" spans="1:20" ht="30" customHeight="1">
      <c r="A6" s="60"/>
      <c r="B6" s="7"/>
      <c r="C6" s="66" t="s">
        <v>10</v>
      </c>
      <c r="D6" s="66" t="s">
        <v>11</v>
      </c>
      <c r="E6" s="66" t="s">
        <v>12</v>
      </c>
      <c r="F6" s="66" t="s">
        <v>13</v>
      </c>
      <c r="G6" s="66" t="s">
        <v>14</v>
      </c>
      <c r="H6" s="128" t="s">
        <v>259</v>
      </c>
      <c r="I6" s="128" t="s">
        <v>260</v>
      </c>
      <c r="J6" s="20"/>
      <c r="K6" s="67" t="s">
        <v>15</v>
      </c>
      <c r="M6" s="68" t="s">
        <v>253</v>
      </c>
      <c r="N6" s="69"/>
      <c r="O6" s="11"/>
      <c r="P6" s="65"/>
      <c r="Q6" s="69"/>
      <c r="R6" s="65"/>
      <c r="S6" s="69"/>
      <c r="T6" s="65"/>
    </row>
    <row r="7" spans="1:20" ht="26">
      <c r="A7" s="60"/>
      <c r="B7" s="70"/>
      <c r="C7" s="71"/>
      <c r="D7" s="71"/>
      <c r="E7" s="71" t="s">
        <v>16</v>
      </c>
      <c r="F7" s="71"/>
      <c r="G7" s="71" t="s">
        <v>17</v>
      </c>
      <c r="H7" s="129"/>
      <c r="I7" s="129"/>
      <c r="J7" s="20"/>
      <c r="K7" s="72" t="s">
        <v>18</v>
      </c>
      <c r="M7" s="132" t="s">
        <v>352</v>
      </c>
      <c r="N7" s="69"/>
      <c r="O7" s="69"/>
      <c r="Q7" s="69"/>
      <c r="R7" s="65"/>
      <c r="S7" s="11"/>
      <c r="T7" s="65"/>
    </row>
    <row r="8" spans="1:20">
      <c r="A8" s="73"/>
      <c r="C8" s="74"/>
      <c r="D8" s="75"/>
      <c r="F8" s="75"/>
      <c r="G8" s="76"/>
      <c r="H8" s="130"/>
      <c r="I8" s="130"/>
      <c r="J8" s="20"/>
      <c r="K8" s="77"/>
      <c r="M8" s="131"/>
      <c r="N8" s="69"/>
      <c r="O8" s="69"/>
      <c r="Q8" s="69"/>
      <c r="R8" s="65"/>
      <c r="S8" s="69"/>
      <c r="T8" s="65"/>
    </row>
    <row r="9" spans="1:20" ht="15.5">
      <c r="A9" s="20"/>
      <c r="C9" s="1"/>
      <c r="D9" s="1"/>
      <c r="E9" s="1"/>
      <c r="F9" s="1"/>
      <c r="G9" s="1"/>
      <c r="H9" s="120"/>
      <c r="I9" s="120"/>
      <c r="J9" s="9"/>
      <c r="M9" s="78"/>
    </row>
    <row r="10" spans="1:20" ht="15.5">
      <c r="A10" s="60"/>
      <c r="C10" s="1"/>
      <c r="D10" s="1"/>
      <c r="E10" s="1"/>
      <c r="F10" s="1"/>
      <c r="G10" s="1"/>
      <c r="H10" s="120"/>
      <c r="I10" s="120"/>
      <c r="J10" s="9"/>
      <c r="K10" s="60" t="s">
        <v>251</v>
      </c>
      <c r="M10" s="78"/>
    </row>
    <row r="11" spans="1:20">
      <c r="A11" s="60" t="s">
        <v>161</v>
      </c>
      <c r="B11" s="55" t="s">
        <v>156</v>
      </c>
      <c r="C11" s="1"/>
      <c r="D11" s="1"/>
      <c r="E11" s="1"/>
      <c r="F11" s="1"/>
      <c r="G11" s="1"/>
      <c r="H11" s="121"/>
      <c r="I11" s="121"/>
      <c r="J11" s="9"/>
      <c r="K11" s="60" t="s">
        <v>252</v>
      </c>
      <c r="M11" s="78"/>
    </row>
    <row r="12" spans="1:20">
      <c r="A12" s="79" t="s">
        <v>62</v>
      </c>
      <c r="B12" s="113" t="s">
        <v>191</v>
      </c>
      <c r="C12" s="52">
        <f>SUM('BUNGALOW:WIDEHORIZONS &amp; WH En'!C12)</f>
        <v>36998014.390000001</v>
      </c>
      <c r="D12" s="52">
        <f>SUM('BUNGALOW:WIDEHORIZONS &amp; WH En'!D12)</f>
        <v>1</v>
      </c>
      <c r="E12" s="52">
        <f>SUM('BUNGALOW:WIDEHORIZONS &amp; WH En'!E12)</f>
        <v>36998015.390000001</v>
      </c>
      <c r="F12" s="52">
        <f>SUM('BUNGALOW:WIDEHORIZONS &amp; WH En'!F12)</f>
        <v>1093689.83</v>
      </c>
      <c r="G12" s="232">
        <f>SUM('BUNGALOW:WIDEHORIZONS &amp; WH En'!G12)</f>
        <v>38091705.219999999</v>
      </c>
      <c r="H12" s="233" t="s">
        <v>346</v>
      </c>
      <c r="I12" s="234">
        <f>G17</f>
        <v>38786926.920000002</v>
      </c>
      <c r="J12" s="8"/>
      <c r="K12" s="106">
        <f t="shared" ref="K12:K17" si="0">G12/$G$17</f>
        <v>0.98207587568270271</v>
      </c>
      <c r="M12" s="111">
        <f>IFERROR(G12/G194,0)</f>
        <v>178.24266505074704</v>
      </c>
    </row>
    <row r="13" spans="1:20">
      <c r="A13" s="79" t="s">
        <v>64</v>
      </c>
      <c r="B13" s="113" t="s">
        <v>192</v>
      </c>
      <c r="C13" s="52">
        <f>SUM('BUNGALOW:WIDEHORIZONS &amp; WH En'!C13)</f>
        <v>323591</v>
      </c>
      <c r="D13" s="52">
        <f>SUM('BUNGALOW:WIDEHORIZONS &amp; WH En'!D13)</f>
        <v>0</v>
      </c>
      <c r="E13" s="52">
        <f>SUM('BUNGALOW:WIDEHORIZONS &amp; WH En'!E13)</f>
        <v>323591</v>
      </c>
      <c r="F13" s="52">
        <f>SUM('BUNGALOW:WIDEHORIZONS &amp; WH En'!F13)</f>
        <v>0</v>
      </c>
      <c r="G13" s="232">
        <f>SUM('BUNGALOW:WIDEHORIZONS &amp; WH En'!G13)</f>
        <v>323591</v>
      </c>
      <c r="H13" s="235" t="s">
        <v>347</v>
      </c>
      <c r="I13" s="236">
        <f>G183</f>
        <v>36581889</v>
      </c>
      <c r="J13" s="8"/>
      <c r="K13" s="106">
        <f t="shared" si="0"/>
        <v>8.3427852035667278E-3</v>
      </c>
      <c r="M13" s="111">
        <f>IFERROR(G13/G195,0)</f>
        <v>205.71582962492053</v>
      </c>
    </row>
    <row r="14" spans="1:20">
      <c r="A14" s="79" t="s">
        <v>66</v>
      </c>
      <c r="B14" s="113" t="s">
        <v>193</v>
      </c>
      <c r="C14" s="52">
        <f>SUM('BUNGALOW:WIDEHORIZONS &amp; WH En'!C14)</f>
        <v>39325</v>
      </c>
      <c r="D14" s="52">
        <f>SUM('BUNGALOW:WIDEHORIZONS &amp; WH En'!D14)</f>
        <v>-1</v>
      </c>
      <c r="E14" s="52">
        <f>SUM('BUNGALOW:WIDEHORIZONS &amp; WH En'!E14)</f>
        <v>39324</v>
      </c>
      <c r="F14" s="52">
        <f>SUM('BUNGALOW:WIDEHORIZONS &amp; WH En'!F14)</f>
        <v>0</v>
      </c>
      <c r="G14" s="232">
        <f>SUM('BUNGALOW:WIDEHORIZONS &amp; WH En'!G14)</f>
        <v>39324</v>
      </c>
      <c r="H14" s="235" t="s">
        <v>348</v>
      </c>
      <c r="I14" s="236">
        <f>G198</f>
        <v>215525</v>
      </c>
      <c r="J14" s="8"/>
      <c r="K14" s="106">
        <f t="shared" si="0"/>
        <v>1.0138467551478812E-3</v>
      </c>
      <c r="M14" s="111">
        <f>IFERROR(G14/G196,0)</f>
        <v>182.90232558139536</v>
      </c>
    </row>
    <row r="15" spans="1:20">
      <c r="A15" s="79" t="s">
        <v>68</v>
      </c>
      <c r="B15" s="114" t="s">
        <v>194</v>
      </c>
      <c r="C15" s="52">
        <f>SUM('BUNGALOW:WIDEHORIZONS &amp; WH En'!C15)</f>
        <v>0</v>
      </c>
      <c r="D15" s="52">
        <f>SUM('BUNGALOW:WIDEHORIZONS &amp; WH En'!D15)</f>
        <v>0</v>
      </c>
      <c r="E15" s="52">
        <f>SUM('BUNGALOW:WIDEHORIZONS &amp; WH En'!E15)</f>
        <v>0</v>
      </c>
      <c r="F15" s="52">
        <f>SUM('BUNGALOW:WIDEHORIZONS &amp; WH En'!F15)</f>
        <v>7052</v>
      </c>
      <c r="G15" s="232">
        <f>SUM('BUNGALOW:WIDEHORIZONS &amp; WH En'!G15)</f>
        <v>7052</v>
      </c>
      <c r="H15" s="235" t="s">
        <v>349</v>
      </c>
      <c r="I15" s="236">
        <f>G201</f>
        <v>643</v>
      </c>
      <c r="J15" s="8"/>
      <c r="K15" s="106">
        <f t="shared" si="0"/>
        <v>1.8181383677405292E-4</v>
      </c>
      <c r="M15" s="111">
        <f>IFERROR(G15/G197,0)</f>
        <v>235.06666666666666</v>
      </c>
    </row>
    <row r="16" spans="1:20">
      <c r="A16" s="79" t="s">
        <v>145</v>
      </c>
      <c r="B16" s="115" t="s">
        <v>195</v>
      </c>
      <c r="C16" s="52">
        <f>SUM('BUNGALOW:WIDEHORIZONS &amp; WH En'!C16)</f>
        <v>616089.69999999995</v>
      </c>
      <c r="D16" s="52">
        <f>SUM('BUNGALOW:WIDEHORIZONS &amp; WH En'!D16)</f>
        <v>-290835</v>
      </c>
      <c r="E16" s="52">
        <f>SUM('BUNGALOW:WIDEHORIZONS &amp; WH En'!E16)</f>
        <v>325254.7</v>
      </c>
      <c r="F16" s="52">
        <f>SUM('BUNGALOW:WIDEHORIZONS &amp; WH En'!F16)</f>
        <v>0</v>
      </c>
      <c r="G16" s="232">
        <f>SUM('BUNGALOW:WIDEHORIZONS &amp; WH En'!G16)</f>
        <v>325254.7</v>
      </c>
      <c r="H16" s="235" t="s">
        <v>350</v>
      </c>
      <c r="I16" s="236">
        <f>G205</f>
        <v>234695</v>
      </c>
      <c r="J16" s="8"/>
      <c r="K16" s="106">
        <f t="shared" si="0"/>
        <v>8.3856785218085015E-3</v>
      </c>
      <c r="M16" s="111" t="s">
        <v>196</v>
      </c>
      <c r="P16" s="65"/>
    </row>
    <row r="17" spans="1:20" ht="23.25" customHeight="1">
      <c r="A17" s="79"/>
      <c r="B17" s="116" t="s">
        <v>314</v>
      </c>
      <c r="C17" s="52">
        <f>SUM(C12:C16)</f>
        <v>37977020.090000004</v>
      </c>
      <c r="D17" s="52">
        <f>SUM(D12:D16)</f>
        <v>-290835</v>
      </c>
      <c r="E17" s="52">
        <f>SUM(E12:E16)</f>
        <v>37686185.090000004</v>
      </c>
      <c r="F17" s="52">
        <f>SUM(F12:F16)</f>
        <v>1100741.83</v>
      </c>
      <c r="G17" s="232">
        <f>SUM(G12:G16)</f>
        <v>38786926.920000002</v>
      </c>
      <c r="H17" s="235"/>
      <c r="I17" s="236"/>
      <c r="J17" s="8"/>
      <c r="K17" s="106">
        <f t="shared" si="0"/>
        <v>1</v>
      </c>
      <c r="M17" s="111">
        <f>IFERROR(G17/G198,0)</f>
        <v>179.96486217376176</v>
      </c>
      <c r="O17" s="69"/>
      <c r="P17" s="65"/>
    </row>
    <row r="18" spans="1:20">
      <c r="A18" s="73"/>
      <c r="B18" s="81"/>
      <c r="C18" s="39"/>
      <c r="D18" s="39"/>
      <c r="E18" s="39"/>
      <c r="F18" s="39"/>
      <c r="G18" s="39"/>
      <c r="H18" s="235" t="s">
        <v>188</v>
      </c>
      <c r="I18" s="236">
        <f>H183</f>
        <v>1081755.8149999999</v>
      </c>
      <c r="J18" s="20"/>
      <c r="K18" s="77"/>
      <c r="M18" s="14"/>
      <c r="N18" s="69"/>
      <c r="O18" s="69"/>
      <c r="P18" s="65"/>
      <c r="Q18" s="69"/>
      <c r="R18" s="65"/>
      <c r="S18" s="69"/>
      <c r="T18" s="65"/>
    </row>
    <row r="19" spans="1:20" ht="26">
      <c r="A19" s="82" t="s">
        <v>158</v>
      </c>
      <c r="B19" s="55" t="s">
        <v>157</v>
      </c>
      <c r="C19" s="74"/>
      <c r="D19" s="75"/>
      <c r="F19" s="75"/>
      <c r="G19" s="76"/>
      <c r="H19" s="237" t="s">
        <v>309</v>
      </c>
      <c r="I19" s="238">
        <f>I183</f>
        <v>1138591.6149999998</v>
      </c>
      <c r="J19" s="20"/>
      <c r="K19" s="60" t="s">
        <v>254</v>
      </c>
      <c r="M19" s="14"/>
      <c r="N19" s="69"/>
      <c r="O19" s="65"/>
      <c r="Q19" s="69"/>
      <c r="R19" s="65"/>
      <c r="S19" s="69"/>
      <c r="T19" s="65"/>
    </row>
    <row r="20" spans="1:20">
      <c r="A20" s="83" t="s">
        <v>109</v>
      </c>
      <c r="B20" s="7" t="s">
        <v>19</v>
      </c>
      <c r="C20" s="53"/>
      <c r="D20" s="1"/>
      <c r="E20" s="1"/>
      <c r="F20" s="1"/>
      <c r="G20" s="1"/>
      <c r="H20" s="121"/>
      <c r="I20" s="121"/>
      <c r="J20" s="9"/>
      <c r="K20" s="60" t="s">
        <v>313</v>
      </c>
      <c r="M20" s="65"/>
      <c r="N20" s="65"/>
    </row>
    <row r="21" spans="1:20">
      <c r="A21" s="83" t="s">
        <v>110</v>
      </c>
      <c r="B21" s="2" t="s">
        <v>20</v>
      </c>
      <c r="C21" s="52">
        <f>SUM('BUNGALOW:WIDEHORIZONS &amp; WH En'!C21)</f>
        <v>1004092</v>
      </c>
      <c r="D21" s="52">
        <f>SUM('BUNGALOW:WIDEHORIZONS &amp; WH En'!D21)</f>
        <v>40545</v>
      </c>
      <c r="E21" s="52">
        <f>SUM('BUNGALOW:WIDEHORIZONS &amp; WH En'!E21)</f>
        <v>1044637</v>
      </c>
      <c r="F21" s="52">
        <f>SUM('BUNGALOW:WIDEHORIZONS &amp; WH En'!F21)</f>
        <v>7365</v>
      </c>
      <c r="G21" s="292">
        <f>SUM('BUNGALOW:WIDEHORIZONS &amp; WH En'!G21)</f>
        <v>1052002</v>
      </c>
      <c r="H21" s="293">
        <f>SUM('BUNGALOW:WIDEHORIZONS &amp; WH En'!J21)</f>
        <v>26374.420000000002</v>
      </c>
      <c r="I21" s="293">
        <f>SUM('BUNGALOW:WIDEHORIZONS &amp; WH En'!K21)</f>
        <v>27291.010000000002</v>
      </c>
      <c r="J21" s="8"/>
      <c r="K21" s="106">
        <f>G21/$G$183</f>
        <v>2.8757454269242356E-2</v>
      </c>
      <c r="M21" s="107">
        <f>G21/$G$198</f>
        <v>4.8811135599118431</v>
      </c>
    </row>
    <row r="22" spans="1:20">
      <c r="A22" s="83" t="s">
        <v>111</v>
      </c>
      <c r="B22" s="2" t="s">
        <v>21</v>
      </c>
      <c r="C22" s="52">
        <f>SUM('BUNGALOW:WIDEHORIZONS &amp; WH En'!C22)</f>
        <v>106832.4</v>
      </c>
      <c r="D22" s="52">
        <f>SUM('BUNGALOW:WIDEHORIZONS &amp; WH En'!D22)</f>
        <v>0</v>
      </c>
      <c r="E22" s="52">
        <f>SUM('BUNGALOW:WIDEHORIZONS &amp; WH En'!E22)</f>
        <v>106832.4</v>
      </c>
      <c r="F22" s="52">
        <f>SUM('BUNGALOW:WIDEHORIZONS &amp; WH En'!F22)</f>
        <v>0</v>
      </c>
      <c r="G22" s="52">
        <f>SUM('BUNGALOW:WIDEHORIZONS &amp; WH En'!G22)</f>
        <v>106832.4</v>
      </c>
      <c r="H22" s="293">
        <f>SUM('BUNGALOW:WIDEHORIZONS &amp; WH En'!J22)</f>
        <v>2080</v>
      </c>
      <c r="I22" s="293">
        <f>SUM('BUNGALOW:WIDEHORIZONS &amp; WH En'!K22)</f>
        <v>2088</v>
      </c>
      <c r="J22" s="8"/>
      <c r="K22" s="106">
        <f t="shared" ref="K22:K57" si="1">G22/$G$183</f>
        <v>2.9203631337900563E-3</v>
      </c>
      <c r="M22" s="107">
        <f>G22/$G$198</f>
        <v>0.49568449135831105</v>
      </c>
    </row>
    <row r="23" spans="1:20">
      <c r="A23" s="83" t="s">
        <v>112</v>
      </c>
      <c r="B23" s="2" t="s">
        <v>22</v>
      </c>
      <c r="C23" s="52">
        <f>SUM('BUNGALOW:WIDEHORIZONS &amp; WH En'!C23)</f>
        <v>644698.66999999993</v>
      </c>
      <c r="D23" s="52">
        <f>SUM('BUNGALOW:WIDEHORIZONS &amp; WH En'!D23)</f>
        <v>59649</v>
      </c>
      <c r="E23" s="52">
        <f>SUM('BUNGALOW:WIDEHORIZONS &amp; WH En'!E23)</f>
        <v>704347.66999999993</v>
      </c>
      <c r="F23" s="52">
        <f>SUM('BUNGALOW:WIDEHORIZONS &amp; WH En'!F23)</f>
        <v>60862</v>
      </c>
      <c r="G23" s="52">
        <f>SUM('BUNGALOW:WIDEHORIZONS &amp; WH En'!G23)</f>
        <v>765209.66999999993</v>
      </c>
      <c r="H23" s="293">
        <f>SUM('BUNGALOW:WIDEHORIZONS &amp; WH En'!J23)</f>
        <v>28408.25</v>
      </c>
      <c r="I23" s="293">
        <f>SUM('BUNGALOW:WIDEHORIZONS &amp; WH En'!K23)</f>
        <v>30486.5</v>
      </c>
      <c r="J23" s="8"/>
      <c r="K23" s="106">
        <f t="shared" si="1"/>
        <v>2.0917718874495516E-2</v>
      </c>
      <c r="M23" s="107">
        <f>G23/$G$198</f>
        <v>3.5504450527780995</v>
      </c>
    </row>
    <row r="24" spans="1:20">
      <c r="A24" s="83" t="s">
        <v>113</v>
      </c>
      <c r="B24" s="2" t="s">
        <v>23</v>
      </c>
      <c r="C24" s="52">
        <f>SUM('BUNGALOW:WIDEHORIZONS &amp; WH En'!C24)</f>
        <v>2430246.88</v>
      </c>
      <c r="D24" s="52">
        <f>SUM('BUNGALOW:WIDEHORIZONS &amp; WH En'!D24)</f>
        <v>-1905642.5699999998</v>
      </c>
      <c r="E24" s="52">
        <f>SUM('BUNGALOW:WIDEHORIZONS &amp; WH En'!E24)</f>
        <v>524604.31000000006</v>
      </c>
      <c r="F24" s="52">
        <f>SUM('BUNGALOW:WIDEHORIZONS &amp; WH En'!F24)</f>
        <v>12881</v>
      </c>
      <c r="G24" s="52">
        <f>SUM('BUNGALOW:WIDEHORIZONS &amp; WH En'!G24)</f>
        <v>537485.31000000006</v>
      </c>
      <c r="H24" s="123"/>
      <c r="I24" s="123"/>
      <c r="J24" s="8"/>
      <c r="K24" s="106">
        <f t="shared" si="1"/>
        <v>1.4692661442387518E-2</v>
      </c>
      <c r="M24" s="107">
        <f t="shared" ref="M24:M43" si="2">G24/$G$198</f>
        <v>2.4938420600858371</v>
      </c>
    </row>
    <row r="25" spans="1:20">
      <c r="A25" s="83" t="s">
        <v>164</v>
      </c>
      <c r="B25" s="2" t="s">
        <v>163</v>
      </c>
      <c r="C25" s="52">
        <f>SUM('BUNGALOW:WIDEHORIZONS &amp; WH En'!C25)</f>
        <v>19752</v>
      </c>
      <c r="D25" s="52">
        <f>SUM('BUNGALOW:WIDEHORIZONS &amp; WH En'!D25)</f>
        <v>0</v>
      </c>
      <c r="E25" s="52">
        <f>SUM('BUNGALOW:WIDEHORIZONS &amp; WH En'!E25)</f>
        <v>19752</v>
      </c>
      <c r="F25" s="52">
        <f>SUM('BUNGALOW:WIDEHORIZONS &amp; WH En'!F25)</f>
        <v>0</v>
      </c>
      <c r="G25" s="52">
        <f>SUM('BUNGALOW:WIDEHORIZONS &amp; WH En'!G25)</f>
        <v>19752</v>
      </c>
      <c r="H25" s="123"/>
      <c r="I25" s="123"/>
      <c r="J25" s="8"/>
      <c r="K25" s="106">
        <f t="shared" si="1"/>
        <v>5.399393125926329E-4</v>
      </c>
      <c r="M25" s="107">
        <f t="shared" si="2"/>
        <v>9.1645980744693198E-2</v>
      </c>
    </row>
    <row r="26" spans="1:20">
      <c r="A26" s="83" t="s">
        <v>114</v>
      </c>
      <c r="B26" s="2" t="s">
        <v>24</v>
      </c>
      <c r="C26" s="52">
        <f>SUM('BUNGALOW:WIDEHORIZONS &amp; WH En'!C26)</f>
        <v>981947.19</v>
      </c>
      <c r="D26" s="52">
        <f>SUM('BUNGALOW:WIDEHORIZONS &amp; WH En'!D26)</f>
        <v>-518324.25999999995</v>
      </c>
      <c r="E26" s="52">
        <f>SUM('BUNGALOW:WIDEHORIZONS &amp; WH En'!E26)</f>
        <v>463622.93</v>
      </c>
      <c r="F26" s="52">
        <f>SUM('BUNGALOW:WIDEHORIZONS &amp; WH En'!F26)</f>
        <v>0</v>
      </c>
      <c r="G26" s="52">
        <f>SUM('BUNGALOW:WIDEHORIZONS &amp; WH En'!G26)</f>
        <v>463622.93</v>
      </c>
      <c r="H26" s="123"/>
      <c r="I26" s="123"/>
      <c r="J26" s="8"/>
      <c r="K26" s="106">
        <f t="shared" si="1"/>
        <v>1.2673564506195948E-2</v>
      </c>
      <c r="M26" s="107">
        <f t="shared" si="2"/>
        <v>2.1511329544136411</v>
      </c>
    </row>
    <row r="27" spans="1:20">
      <c r="A27" s="83" t="s">
        <v>115</v>
      </c>
      <c r="B27" s="2" t="s">
        <v>165</v>
      </c>
      <c r="C27" s="52">
        <f>SUM('BUNGALOW:WIDEHORIZONS &amp; WH En'!C27)</f>
        <v>1613938</v>
      </c>
      <c r="D27" s="52">
        <f>SUM('BUNGALOW:WIDEHORIZONS &amp; WH En'!D27)</f>
        <v>7817</v>
      </c>
      <c r="E27" s="52">
        <f>SUM('BUNGALOW:WIDEHORIZONS &amp; WH En'!E27)</f>
        <v>1621755</v>
      </c>
      <c r="F27" s="52">
        <f>SUM('BUNGALOW:WIDEHORIZONS &amp; WH En'!F27)</f>
        <v>29419</v>
      </c>
      <c r="G27" s="52">
        <f>SUM('BUNGALOW:WIDEHORIZONS &amp; WH En'!G27)</f>
        <v>1651174</v>
      </c>
      <c r="H27" s="134"/>
      <c r="I27" s="134"/>
      <c r="J27" s="8"/>
      <c r="K27" s="106">
        <f t="shared" si="1"/>
        <v>4.513637882395849E-2</v>
      </c>
      <c r="M27" s="107">
        <f t="shared" si="2"/>
        <v>7.6611715578239181</v>
      </c>
    </row>
    <row r="28" spans="1:20">
      <c r="A28" s="83" t="s">
        <v>116</v>
      </c>
      <c r="B28" s="2" t="s">
        <v>25</v>
      </c>
      <c r="C28" s="52">
        <f>SUM('BUNGALOW:WIDEHORIZONS &amp; WH En'!C28)</f>
        <v>17904.010000000002</v>
      </c>
      <c r="D28" s="52">
        <f>SUM('BUNGALOW:WIDEHORIZONS &amp; WH En'!D28)</f>
        <v>240</v>
      </c>
      <c r="E28" s="52">
        <f>SUM('BUNGALOW:WIDEHORIZONS &amp; WH En'!E28)</f>
        <v>18144.010000000002</v>
      </c>
      <c r="F28" s="52">
        <f>SUM('BUNGALOW:WIDEHORIZONS &amp; WH En'!F28)</f>
        <v>0</v>
      </c>
      <c r="G28" s="52">
        <f>SUM('BUNGALOW:WIDEHORIZONS &amp; WH En'!G28)</f>
        <v>18144.010000000002</v>
      </c>
      <c r="H28" s="134"/>
      <c r="I28" s="134"/>
      <c r="J28" s="8"/>
      <c r="K28" s="106">
        <f t="shared" si="1"/>
        <v>4.9598340862058829E-4</v>
      </c>
      <c r="M28" s="107">
        <f t="shared" si="2"/>
        <v>8.4185175733673595E-2</v>
      </c>
    </row>
    <row r="29" spans="1:20">
      <c r="A29" s="83" t="s">
        <v>117</v>
      </c>
      <c r="B29" s="2" t="s">
        <v>26</v>
      </c>
      <c r="C29" s="52">
        <f>SUM('BUNGALOW:WIDEHORIZONS &amp; WH En'!C29)</f>
        <v>150226.31</v>
      </c>
      <c r="D29" s="52">
        <f>SUM('BUNGALOW:WIDEHORIZONS &amp; WH En'!D29)</f>
        <v>14806</v>
      </c>
      <c r="E29" s="52">
        <f>SUM('BUNGALOW:WIDEHORIZONS &amp; WH En'!E29)</f>
        <v>165032.31</v>
      </c>
      <c r="F29" s="52">
        <f>SUM('BUNGALOW:WIDEHORIZONS &amp; WH En'!F29)</f>
        <v>2886</v>
      </c>
      <c r="G29" s="52">
        <f>SUM('BUNGALOW:WIDEHORIZONS &amp; WH En'!G29)</f>
        <v>167918.31</v>
      </c>
      <c r="H29" s="134"/>
      <c r="I29" s="134"/>
      <c r="J29" s="8"/>
      <c r="K29" s="106">
        <f t="shared" si="1"/>
        <v>4.5902033653866265E-3</v>
      </c>
      <c r="M29" s="107">
        <f t="shared" si="2"/>
        <v>0.77911291033522789</v>
      </c>
    </row>
    <row r="30" spans="1:20">
      <c r="A30" s="83" t="s">
        <v>118</v>
      </c>
      <c r="B30" s="2" t="s">
        <v>27</v>
      </c>
      <c r="C30" s="52">
        <f>SUM('BUNGALOW:WIDEHORIZONS &amp; WH En'!C30)</f>
        <v>102559</v>
      </c>
      <c r="D30" s="52">
        <f>SUM('BUNGALOW:WIDEHORIZONS &amp; WH En'!D30)</f>
        <v>2018</v>
      </c>
      <c r="E30" s="52">
        <f>SUM('BUNGALOW:WIDEHORIZONS &amp; WH En'!E30)</f>
        <v>104577</v>
      </c>
      <c r="F30" s="52">
        <f>SUM('BUNGALOW:WIDEHORIZONS &amp; WH En'!F30)</f>
        <v>1418</v>
      </c>
      <c r="G30" s="52">
        <f>SUM('BUNGALOW:WIDEHORIZONS &amp; WH En'!G30)</f>
        <v>105995</v>
      </c>
      <c r="H30" s="134"/>
      <c r="I30" s="134"/>
      <c r="J30" s="8"/>
      <c r="K30" s="106">
        <f t="shared" si="1"/>
        <v>2.8974720250230929E-3</v>
      </c>
      <c r="M30" s="107">
        <f t="shared" si="2"/>
        <v>0.49179909523257165</v>
      </c>
    </row>
    <row r="31" spans="1:20">
      <c r="A31" s="83" t="s">
        <v>119</v>
      </c>
      <c r="B31" s="2" t="s">
        <v>28</v>
      </c>
      <c r="C31" s="52">
        <f>SUM('BUNGALOW:WIDEHORIZONS &amp; WH En'!C31)</f>
        <v>105236.43</v>
      </c>
      <c r="D31" s="52">
        <f>SUM('BUNGALOW:WIDEHORIZONS &amp; WH En'!D31)</f>
        <v>-6243.06</v>
      </c>
      <c r="E31" s="52">
        <f>SUM('BUNGALOW:WIDEHORIZONS &amp; WH En'!E31)</f>
        <v>98993.37</v>
      </c>
      <c r="F31" s="52">
        <f>SUM('BUNGALOW:WIDEHORIZONS &amp; WH En'!F31)</f>
        <v>-3709</v>
      </c>
      <c r="G31" s="52">
        <f>SUM('BUNGALOW:WIDEHORIZONS &amp; WH En'!G31)</f>
        <v>95284.37</v>
      </c>
      <c r="H31" s="134"/>
      <c r="I31" s="134"/>
      <c r="J31" s="8"/>
      <c r="K31" s="106">
        <f t="shared" si="1"/>
        <v>2.6046869804891705E-3</v>
      </c>
      <c r="M31" s="107">
        <f t="shared" si="2"/>
        <v>0.44210356107180138</v>
      </c>
    </row>
    <row r="32" spans="1:20">
      <c r="A32" s="83" t="s">
        <v>120</v>
      </c>
      <c r="B32" s="2" t="s">
        <v>29</v>
      </c>
      <c r="C32" s="52">
        <f>SUM('BUNGALOW:WIDEHORIZONS &amp; WH En'!C32)</f>
        <v>98563</v>
      </c>
      <c r="D32" s="52">
        <f>SUM('BUNGALOW:WIDEHORIZONS &amp; WH En'!D32)</f>
        <v>17549</v>
      </c>
      <c r="E32" s="52">
        <f>SUM('BUNGALOW:WIDEHORIZONS &amp; WH En'!E32)</f>
        <v>116112</v>
      </c>
      <c r="F32" s="52">
        <f>SUM('BUNGALOW:WIDEHORIZONS &amp; WH En'!F32)</f>
        <v>1478</v>
      </c>
      <c r="G32" s="52">
        <f>SUM('BUNGALOW:WIDEHORIZONS &amp; WH En'!G32)</f>
        <v>117590</v>
      </c>
      <c r="H32" s="134"/>
      <c r="I32" s="134"/>
      <c r="J32" s="8"/>
      <c r="K32" s="106">
        <f t="shared" si="1"/>
        <v>3.2144321470113256E-3</v>
      </c>
      <c r="M32" s="107">
        <f t="shared" si="2"/>
        <v>0.5455979584734949</v>
      </c>
    </row>
    <row r="33" spans="1:13">
      <c r="A33" s="83">
        <v>130</v>
      </c>
      <c r="B33" s="2" t="s">
        <v>166</v>
      </c>
      <c r="C33" s="52">
        <f>SUM('BUNGALOW:WIDEHORIZONS &amp; WH En'!C33)</f>
        <v>62</v>
      </c>
      <c r="D33" s="52">
        <f>SUM('BUNGALOW:WIDEHORIZONS &amp; WH En'!D33)</f>
        <v>0</v>
      </c>
      <c r="E33" s="52">
        <f>SUM('BUNGALOW:WIDEHORIZONS &amp; WH En'!E33)</f>
        <v>62</v>
      </c>
      <c r="F33" s="52">
        <f>SUM('BUNGALOW:WIDEHORIZONS &amp; WH En'!F33)</f>
        <v>0</v>
      </c>
      <c r="G33" s="52">
        <f>SUM('BUNGALOW:WIDEHORIZONS &amp; WH En'!G33)</f>
        <v>62</v>
      </c>
      <c r="H33" s="134"/>
      <c r="I33" s="134"/>
      <c r="J33" s="8"/>
      <c r="K33" s="106">
        <f t="shared" si="1"/>
        <v>1.6948277329254376E-6</v>
      </c>
      <c r="M33" s="107">
        <f t="shared" si="2"/>
        <v>2.8766964389281987E-4</v>
      </c>
    </row>
    <row r="34" spans="1:13">
      <c r="A34" s="83" t="s">
        <v>121</v>
      </c>
      <c r="B34" s="2" t="s">
        <v>30</v>
      </c>
      <c r="C34" s="52">
        <f>SUM('BUNGALOW:WIDEHORIZONS &amp; WH En'!C34)</f>
        <v>95780.26999999999</v>
      </c>
      <c r="D34" s="52">
        <f>SUM('BUNGALOW:WIDEHORIZONS &amp; WH En'!D34)</f>
        <v>36293</v>
      </c>
      <c r="E34" s="52">
        <f>SUM('BUNGALOW:WIDEHORIZONS &amp; WH En'!E34)</f>
        <v>132073.27000000002</v>
      </c>
      <c r="F34" s="52">
        <f>SUM('BUNGALOW:WIDEHORIZONS &amp; WH En'!F34)</f>
        <v>3233</v>
      </c>
      <c r="G34" s="52">
        <f>SUM('BUNGALOW:WIDEHORIZONS &amp; WH En'!G34)</f>
        <v>135306.27000000002</v>
      </c>
      <c r="H34" s="134"/>
      <c r="I34" s="134"/>
      <c r="J34" s="8"/>
      <c r="K34" s="106">
        <f t="shared" si="1"/>
        <v>3.6987228844305993E-3</v>
      </c>
      <c r="M34" s="107">
        <f t="shared" si="2"/>
        <v>0.62779849205428617</v>
      </c>
    </row>
    <row r="35" spans="1:13">
      <c r="A35" s="83" t="s">
        <v>122</v>
      </c>
      <c r="B35" s="2" t="s">
        <v>31</v>
      </c>
      <c r="C35" s="52">
        <f>SUM('BUNGALOW:WIDEHORIZONS &amp; WH En'!C35)</f>
        <v>25712.34</v>
      </c>
      <c r="D35" s="52">
        <f>SUM('BUNGALOW:WIDEHORIZONS &amp; WH En'!D35)</f>
        <v>30702</v>
      </c>
      <c r="E35" s="52">
        <f>SUM('BUNGALOW:WIDEHORIZONS &amp; WH En'!E35)</f>
        <v>56414.34</v>
      </c>
      <c r="F35" s="52">
        <f>SUM('BUNGALOW:WIDEHORIZONS &amp; WH En'!F35)</f>
        <v>297</v>
      </c>
      <c r="G35" s="52">
        <f>SUM('BUNGALOW:WIDEHORIZONS &amp; WH En'!G35)</f>
        <v>56711.34</v>
      </c>
      <c r="H35" s="134"/>
      <c r="I35" s="134"/>
      <c r="J35" s="8"/>
      <c r="K35" s="106">
        <f t="shared" si="1"/>
        <v>1.5502572871510271E-3</v>
      </c>
      <c r="M35" s="107">
        <f t="shared" si="2"/>
        <v>0.26313114487878436</v>
      </c>
    </row>
    <row r="36" spans="1:13">
      <c r="A36" s="83" t="s">
        <v>123</v>
      </c>
      <c r="B36" s="2" t="s">
        <v>32</v>
      </c>
      <c r="C36" s="52">
        <f>SUM('BUNGALOW:WIDEHORIZONS &amp; WH En'!C36)</f>
        <v>7690</v>
      </c>
      <c r="D36" s="52">
        <f>SUM('BUNGALOW:WIDEHORIZONS &amp; WH En'!D36)</f>
        <v>0</v>
      </c>
      <c r="E36" s="52">
        <f>SUM('BUNGALOW:WIDEHORIZONS &amp; WH En'!E36)</f>
        <v>7690</v>
      </c>
      <c r="F36" s="52">
        <f>SUM('BUNGALOW:WIDEHORIZONS &amp; WH En'!F36)</f>
        <v>20000</v>
      </c>
      <c r="G36" s="52">
        <f>SUM('BUNGALOW:WIDEHORIZONS &amp; WH En'!G36)</f>
        <v>27690</v>
      </c>
      <c r="H36" s="134"/>
      <c r="I36" s="134"/>
      <c r="J36" s="8"/>
      <c r="K36" s="106">
        <f t="shared" si="1"/>
        <v>7.569319342694414E-4</v>
      </c>
      <c r="M36" s="107">
        <f t="shared" si="2"/>
        <v>0.12847697482890616</v>
      </c>
    </row>
    <row r="37" spans="1:13">
      <c r="A37" s="83" t="s">
        <v>124</v>
      </c>
      <c r="B37" s="2" t="s">
        <v>33</v>
      </c>
      <c r="C37" s="52">
        <f>SUM('BUNGALOW:WIDEHORIZONS &amp; WH En'!C37)</f>
        <v>1597358</v>
      </c>
      <c r="D37" s="52">
        <f>SUM('BUNGALOW:WIDEHORIZONS &amp; WH En'!D37)</f>
        <v>0</v>
      </c>
      <c r="E37" s="52">
        <f>SUM('BUNGALOW:WIDEHORIZONS &amp; WH En'!E37)</f>
        <v>1597358</v>
      </c>
      <c r="F37" s="52">
        <f>SUM('BUNGALOW:WIDEHORIZONS &amp; WH En'!F37)</f>
        <v>20770</v>
      </c>
      <c r="G37" s="52">
        <f>SUM('BUNGALOW:WIDEHORIZONS &amp; WH En'!G37)</f>
        <v>1618128</v>
      </c>
      <c r="H37" s="134"/>
      <c r="I37" s="134"/>
      <c r="J37" s="8"/>
      <c r="K37" s="106">
        <f t="shared" si="1"/>
        <v>4.4233035642309231E-2</v>
      </c>
      <c r="M37" s="107">
        <f t="shared" si="2"/>
        <v>7.5078436376290449</v>
      </c>
    </row>
    <row r="38" spans="1:13">
      <c r="A38" s="83" t="s">
        <v>125</v>
      </c>
      <c r="B38" s="2" t="s">
        <v>34</v>
      </c>
      <c r="C38" s="52">
        <f>SUM('BUNGALOW:WIDEHORIZONS &amp; WH En'!C38)</f>
        <v>8132.84</v>
      </c>
      <c r="D38" s="52">
        <f>SUM('BUNGALOW:WIDEHORIZONS &amp; WH En'!D38)</f>
        <v>-2002</v>
      </c>
      <c r="E38" s="52">
        <f>SUM('BUNGALOW:WIDEHORIZONS &amp; WH En'!E38)</f>
        <v>6130.84</v>
      </c>
      <c r="F38" s="52">
        <f>SUM('BUNGALOW:WIDEHORIZONS &amp; WH En'!F38)</f>
        <v>0</v>
      </c>
      <c r="G38" s="52">
        <f>SUM('BUNGALOW:WIDEHORIZONS &amp; WH En'!G38)</f>
        <v>6130.84</v>
      </c>
      <c r="H38" s="134"/>
      <c r="I38" s="134"/>
      <c r="J38" s="8"/>
      <c r="K38" s="106">
        <f t="shared" si="1"/>
        <v>1.6759222029239659E-4</v>
      </c>
      <c r="M38" s="107">
        <f t="shared" si="2"/>
        <v>2.8446073541352514E-2</v>
      </c>
    </row>
    <row r="39" spans="1:13">
      <c r="A39" s="83" t="s">
        <v>126</v>
      </c>
      <c r="B39" s="2" t="s">
        <v>35</v>
      </c>
      <c r="C39" s="52">
        <f>SUM('BUNGALOW:WIDEHORIZONS &amp; WH En'!C39)</f>
        <v>27877.35</v>
      </c>
      <c r="D39" s="52">
        <f>SUM('BUNGALOW:WIDEHORIZONS &amp; WH En'!D39)</f>
        <v>-27877.35</v>
      </c>
      <c r="E39" s="52">
        <f>SUM('BUNGALOW:WIDEHORIZONS &amp; WH En'!E39)</f>
        <v>0</v>
      </c>
      <c r="F39" s="52">
        <f>SUM('BUNGALOW:WIDEHORIZONS &amp; WH En'!F39)</f>
        <v>0</v>
      </c>
      <c r="G39" s="52">
        <f>SUM('BUNGALOW:WIDEHORIZONS &amp; WH En'!G39)</f>
        <v>0</v>
      </c>
      <c r="H39" s="134"/>
      <c r="I39" s="134"/>
      <c r="J39" s="8"/>
      <c r="K39" s="106">
        <f t="shared" si="1"/>
        <v>0</v>
      </c>
      <c r="M39" s="107">
        <f t="shared" si="2"/>
        <v>0</v>
      </c>
    </row>
    <row r="40" spans="1:13">
      <c r="A40" s="83" t="s">
        <v>127</v>
      </c>
      <c r="B40" s="2" t="s">
        <v>36</v>
      </c>
      <c r="C40" s="52">
        <f>SUM('BUNGALOW:WIDEHORIZONS &amp; WH En'!C40)</f>
        <v>49241</v>
      </c>
      <c r="D40" s="52">
        <f>SUM('BUNGALOW:WIDEHORIZONS &amp; WH En'!D40)</f>
        <v>-49241</v>
      </c>
      <c r="E40" s="52">
        <f>SUM('BUNGALOW:WIDEHORIZONS &amp; WH En'!E40)</f>
        <v>0</v>
      </c>
      <c r="F40" s="52">
        <f>SUM('BUNGALOW:WIDEHORIZONS &amp; WH En'!F40)</f>
        <v>0</v>
      </c>
      <c r="G40" s="52">
        <f>SUM('BUNGALOW:WIDEHORIZONS &amp; WH En'!G40)</f>
        <v>0</v>
      </c>
      <c r="H40" s="134"/>
      <c r="I40" s="134"/>
      <c r="J40" s="8"/>
      <c r="K40" s="106">
        <f t="shared" si="1"/>
        <v>0</v>
      </c>
      <c r="M40" s="107">
        <f t="shared" si="2"/>
        <v>0</v>
      </c>
    </row>
    <row r="41" spans="1:13">
      <c r="A41" s="83" t="s">
        <v>128</v>
      </c>
      <c r="B41" s="2" t="s">
        <v>37</v>
      </c>
      <c r="C41" s="52">
        <f>SUM('BUNGALOW:WIDEHORIZONS &amp; WH En'!C41)</f>
        <v>221</v>
      </c>
      <c r="D41" s="52">
        <f>SUM('BUNGALOW:WIDEHORIZONS &amp; WH En'!D41)</f>
        <v>-221</v>
      </c>
      <c r="E41" s="52">
        <f>SUM('BUNGALOW:WIDEHORIZONS &amp; WH En'!E41)</f>
        <v>0</v>
      </c>
      <c r="F41" s="52">
        <f>SUM('BUNGALOW:WIDEHORIZONS &amp; WH En'!F41)</f>
        <v>0</v>
      </c>
      <c r="G41" s="52">
        <f>SUM('BUNGALOW:WIDEHORIZONS &amp; WH En'!G41)</f>
        <v>0</v>
      </c>
      <c r="H41" s="134"/>
      <c r="I41" s="134"/>
      <c r="J41" s="8"/>
      <c r="K41" s="106">
        <f t="shared" si="1"/>
        <v>0</v>
      </c>
      <c r="M41" s="107">
        <f t="shared" si="2"/>
        <v>0</v>
      </c>
    </row>
    <row r="42" spans="1:13">
      <c r="A42" s="83">
        <v>220</v>
      </c>
      <c r="B42" s="2" t="s">
        <v>147</v>
      </c>
      <c r="C42" s="52">
        <f>SUM('BUNGALOW:WIDEHORIZONS &amp; WH En'!C42)</f>
        <v>302025</v>
      </c>
      <c r="D42" s="52">
        <f>SUM('BUNGALOW:WIDEHORIZONS &amp; WH En'!D42)</f>
        <v>36454</v>
      </c>
      <c r="E42" s="52">
        <f>SUM('BUNGALOW:WIDEHORIZONS &amp; WH En'!E42)</f>
        <v>338479</v>
      </c>
      <c r="F42" s="52">
        <f>SUM('BUNGALOW:WIDEHORIZONS &amp; WH En'!F42)</f>
        <v>7538</v>
      </c>
      <c r="G42" s="52">
        <f>SUM('BUNGALOW:WIDEHORIZONS &amp; WH En'!G42)</f>
        <v>346017</v>
      </c>
      <c r="H42" s="134"/>
      <c r="I42" s="134"/>
      <c r="J42" s="8"/>
      <c r="K42" s="106">
        <f t="shared" si="1"/>
        <v>9.4586968978009854E-3</v>
      </c>
      <c r="M42" s="107">
        <f t="shared" si="2"/>
        <v>1.6054610834009975</v>
      </c>
    </row>
    <row r="43" spans="1:13">
      <c r="A43" s="83">
        <v>230</v>
      </c>
      <c r="B43" s="2" t="s">
        <v>148</v>
      </c>
      <c r="C43" s="52">
        <f>SUM('BUNGALOW:WIDEHORIZONS &amp; WH En'!C43)</f>
        <v>96683.07</v>
      </c>
      <c r="D43" s="52">
        <f>SUM('BUNGALOW:WIDEHORIZONS &amp; WH En'!D43)</f>
        <v>71147</v>
      </c>
      <c r="E43" s="52">
        <f>SUM('BUNGALOW:WIDEHORIZONS &amp; WH En'!E43)</f>
        <v>167830.07</v>
      </c>
      <c r="F43" s="52">
        <f>SUM('BUNGALOW:WIDEHORIZONS &amp; WH En'!F43)</f>
        <v>5606</v>
      </c>
      <c r="G43" s="52">
        <f>SUM('BUNGALOW:WIDEHORIZONS &amp; WH En'!G43)</f>
        <v>173436.07</v>
      </c>
      <c r="H43" s="134"/>
      <c r="I43" s="134"/>
      <c r="J43" s="8"/>
      <c r="K43" s="106">
        <f t="shared" si="1"/>
        <v>4.7410364729935078E-3</v>
      </c>
      <c r="M43" s="107">
        <f t="shared" si="2"/>
        <v>0.80471439508177711</v>
      </c>
    </row>
    <row r="44" spans="1:13">
      <c r="A44" s="83">
        <v>240</v>
      </c>
      <c r="B44" s="2" t="s">
        <v>167</v>
      </c>
      <c r="C44" s="52">
        <f>SUM('BUNGALOW:WIDEHORIZONS &amp; WH En'!C44)</f>
        <v>0</v>
      </c>
      <c r="D44" s="52">
        <f>SUM('BUNGALOW:WIDEHORIZONS &amp; WH En'!D44)</f>
        <v>0</v>
      </c>
      <c r="E44" s="52">
        <f>SUM('BUNGALOW:WIDEHORIZONS &amp; WH En'!E44)</f>
        <v>0</v>
      </c>
      <c r="F44" s="52">
        <f>SUM('BUNGALOW:WIDEHORIZONS &amp; WH En'!F44)</f>
        <v>0</v>
      </c>
      <c r="G44" s="52">
        <f>SUM('BUNGALOW:WIDEHORIZONS &amp; WH En'!G44)</f>
        <v>0</v>
      </c>
      <c r="H44" s="134"/>
      <c r="I44" s="134"/>
      <c r="J44" s="8"/>
      <c r="K44" s="106">
        <f t="shared" si="1"/>
        <v>0</v>
      </c>
      <c r="M44" s="107">
        <f t="shared" ref="M44:M56" si="3">G44/$G$198</f>
        <v>0</v>
      </c>
    </row>
    <row r="45" spans="1:13">
      <c r="A45" s="83">
        <v>250</v>
      </c>
      <c r="B45" s="2" t="s">
        <v>168</v>
      </c>
      <c r="C45" s="52">
        <f>SUM('BUNGALOW:WIDEHORIZONS &amp; WH En'!C45)</f>
        <v>180566.9</v>
      </c>
      <c r="D45" s="52">
        <f>SUM('BUNGALOW:WIDEHORIZONS &amp; WH En'!D45)</f>
        <v>3331</v>
      </c>
      <c r="E45" s="52">
        <f>SUM('BUNGALOW:WIDEHORIZONS &amp; WH En'!E45)</f>
        <v>183897.9</v>
      </c>
      <c r="F45" s="52">
        <f>SUM('BUNGALOW:WIDEHORIZONS &amp; WH En'!F45)</f>
        <v>492</v>
      </c>
      <c r="G45" s="52">
        <f>SUM('BUNGALOW:WIDEHORIZONS &amp; WH En'!G45)</f>
        <v>184389.9</v>
      </c>
      <c r="H45" s="134"/>
      <c r="I45" s="134"/>
      <c r="J45" s="8"/>
      <c r="K45" s="106">
        <f t="shared" si="1"/>
        <v>5.0404696159894857E-3</v>
      </c>
      <c r="M45" s="107">
        <f t="shared" si="3"/>
        <v>0.85553833661988166</v>
      </c>
    </row>
    <row r="46" spans="1:13">
      <c r="A46" s="83">
        <v>270</v>
      </c>
      <c r="B46" s="2" t="s">
        <v>215</v>
      </c>
      <c r="C46" s="52">
        <f>SUM('BUNGALOW:WIDEHORIZONS &amp; WH En'!C46)</f>
        <v>1593</v>
      </c>
      <c r="D46" s="52">
        <f>SUM('BUNGALOW:WIDEHORIZONS &amp; WH En'!D46)</f>
        <v>-1593</v>
      </c>
      <c r="E46" s="52">
        <f>SUM('BUNGALOW:WIDEHORIZONS &amp; WH En'!E46)</f>
        <v>0</v>
      </c>
      <c r="F46" s="52">
        <f>SUM('BUNGALOW:WIDEHORIZONS &amp; WH En'!F46)</f>
        <v>0</v>
      </c>
      <c r="G46" s="52">
        <f>SUM('BUNGALOW:WIDEHORIZONS &amp; WH En'!G46)</f>
        <v>0</v>
      </c>
      <c r="H46" s="134"/>
      <c r="I46" s="134"/>
      <c r="J46" s="8"/>
      <c r="K46" s="106">
        <f t="shared" si="1"/>
        <v>0</v>
      </c>
      <c r="M46" s="107">
        <f t="shared" si="3"/>
        <v>0</v>
      </c>
    </row>
    <row r="47" spans="1:13">
      <c r="A47" s="83">
        <v>280</v>
      </c>
      <c r="B47" s="2" t="s">
        <v>169</v>
      </c>
      <c r="C47" s="52">
        <f>SUM('BUNGALOW:WIDEHORIZONS &amp; WH En'!C47)</f>
        <v>33512</v>
      </c>
      <c r="D47" s="52">
        <f>SUM('BUNGALOW:WIDEHORIZONS &amp; WH En'!D47)</f>
        <v>0</v>
      </c>
      <c r="E47" s="52">
        <f>SUM('BUNGALOW:WIDEHORIZONS &amp; WH En'!E47)</f>
        <v>33512</v>
      </c>
      <c r="F47" s="52">
        <f>SUM('BUNGALOW:WIDEHORIZONS &amp; WH En'!F47)</f>
        <v>0</v>
      </c>
      <c r="G47" s="52">
        <f>SUM('BUNGALOW:WIDEHORIZONS &amp; WH En'!G47)</f>
        <v>33512</v>
      </c>
      <c r="H47" s="293">
        <f>SUM('BUNGALOW:WIDEHORIZONS &amp; WH En'!J47)</f>
        <v>2498.88</v>
      </c>
      <c r="I47" s="293">
        <f>SUM('BUNGALOW:WIDEHORIZONS &amp; WH En'!K47)</f>
        <v>2767.78</v>
      </c>
      <c r="J47" s="8"/>
      <c r="K47" s="106">
        <f t="shared" si="1"/>
        <v>9.1608172557737521E-4</v>
      </c>
      <c r="M47" s="107">
        <f t="shared" si="3"/>
        <v>0.15549008235703515</v>
      </c>
    </row>
    <row r="48" spans="1:13">
      <c r="A48" s="83">
        <v>290</v>
      </c>
      <c r="B48" s="2" t="s">
        <v>170</v>
      </c>
      <c r="C48" s="52">
        <f>SUM('BUNGALOW:WIDEHORIZONS &amp; WH En'!C48)</f>
        <v>0</v>
      </c>
      <c r="D48" s="52">
        <f>SUM('BUNGALOW:WIDEHORIZONS &amp; WH En'!D48)</f>
        <v>9984.33</v>
      </c>
      <c r="E48" s="52">
        <f>SUM('BUNGALOW:WIDEHORIZONS &amp; WH En'!E48)</f>
        <v>9984.33</v>
      </c>
      <c r="F48" s="52">
        <f>SUM('BUNGALOW:WIDEHORIZONS &amp; WH En'!F48)</f>
        <v>0</v>
      </c>
      <c r="G48" s="52">
        <f>SUM('BUNGALOW:WIDEHORIZONS &amp; WH En'!G48)</f>
        <v>9984.33</v>
      </c>
      <c r="H48" s="134"/>
      <c r="I48" s="134"/>
      <c r="J48" s="8"/>
      <c r="K48" s="106">
        <f t="shared" si="1"/>
        <v>2.7293095772063604E-4</v>
      </c>
      <c r="M48" s="107">
        <f t="shared" si="3"/>
        <v>4.6325623477554805E-2</v>
      </c>
    </row>
    <row r="49" spans="1:13">
      <c r="A49" s="83">
        <v>300</v>
      </c>
      <c r="B49" s="2" t="s">
        <v>171</v>
      </c>
      <c r="C49" s="52">
        <f>SUM('BUNGALOW:WIDEHORIZONS &amp; WH En'!C49)</f>
        <v>6143</v>
      </c>
      <c r="D49" s="52">
        <f>SUM('BUNGALOW:WIDEHORIZONS &amp; WH En'!D49)</f>
        <v>0</v>
      </c>
      <c r="E49" s="52">
        <f>SUM('BUNGALOW:WIDEHORIZONS &amp; WH En'!E49)</f>
        <v>6143</v>
      </c>
      <c r="F49" s="52">
        <f>SUM('BUNGALOW:WIDEHORIZONS &amp; WH En'!F49)</f>
        <v>-2150</v>
      </c>
      <c r="G49" s="52">
        <f>SUM('BUNGALOW:WIDEHORIZONS &amp; WH En'!G49)</f>
        <v>3993</v>
      </c>
      <c r="H49" s="134"/>
      <c r="I49" s="134"/>
      <c r="J49" s="8"/>
      <c r="K49" s="106">
        <f t="shared" si="1"/>
        <v>1.0915237318663343E-4</v>
      </c>
      <c r="M49" s="107">
        <f t="shared" si="3"/>
        <v>1.85268530332908E-2</v>
      </c>
    </row>
    <row r="50" spans="1:13">
      <c r="A50" s="83">
        <v>310</v>
      </c>
      <c r="B50" s="2" t="s">
        <v>172</v>
      </c>
      <c r="C50" s="52">
        <f>SUM('BUNGALOW:WIDEHORIZONS &amp; WH En'!C50)</f>
        <v>21128.39</v>
      </c>
      <c r="D50" s="52">
        <f>SUM('BUNGALOW:WIDEHORIZONS &amp; WH En'!D50)</f>
        <v>66</v>
      </c>
      <c r="E50" s="52">
        <f>SUM('BUNGALOW:WIDEHORIZONS &amp; WH En'!E50)</f>
        <v>21194.39</v>
      </c>
      <c r="F50" s="52">
        <f>SUM('BUNGALOW:WIDEHORIZONS &amp; WH En'!F50)</f>
        <v>558</v>
      </c>
      <c r="G50" s="52">
        <f>SUM('BUNGALOW:WIDEHORIZONS &amp; WH En'!G50)</f>
        <v>21752.39</v>
      </c>
      <c r="H50" s="123"/>
      <c r="I50" s="123"/>
      <c r="J50" s="8"/>
      <c r="K50" s="106">
        <f t="shared" si="1"/>
        <v>5.946218359582251E-4</v>
      </c>
      <c r="M50" s="107">
        <f t="shared" si="3"/>
        <v>0.10092745621157638</v>
      </c>
    </row>
    <row r="51" spans="1:13">
      <c r="A51" s="83">
        <v>320</v>
      </c>
      <c r="B51" s="2" t="s">
        <v>173</v>
      </c>
      <c r="C51" s="52">
        <f>SUM('BUNGALOW:WIDEHORIZONS &amp; WH En'!C51)</f>
        <v>7079.55</v>
      </c>
      <c r="D51" s="52">
        <f>SUM('BUNGALOW:WIDEHORIZONS &amp; WH En'!D51)</f>
        <v>-6123</v>
      </c>
      <c r="E51" s="52">
        <f>SUM('BUNGALOW:WIDEHORIZONS &amp; WH En'!E51)</f>
        <v>956.55</v>
      </c>
      <c r="F51" s="52">
        <f>SUM('BUNGALOW:WIDEHORIZONS &amp; WH En'!F51)</f>
        <v>0</v>
      </c>
      <c r="G51" s="52">
        <f>SUM('BUNGALOW:WIDEHORIZONS &amp; WH En'!G51)</f>
        <v>956.55</v>
      </c>
      <c r="H51" s="134"/>
      <c r="I51" s="134"/>
      <c r="J51" s="8"/>
      <c r="K51" s="106">
        <f t="shared" si="1"/>
        <v>2.6148184966610114E-5</v>
      </c>
      <c r="M51" s="107">
        <f t="shared" si="3"/>
        <v>4.4382322236399489E-3</v>
      </c>
    </row>
    <row r="52" spans="1:13">
      <c r="A52" s="83">
        <v>330</v>
      </c>
      <c r="B52" s="2" t="s">
        <v>44</v>
      </c>
      <c r="C52" s="52">
        <f>SUM('BUNGALOW:WIDEHORIZONS &amp; WH En'!C52)</f>
        <v>67421.489999999991</v>
      </c>
      <c r="D52" s="52">
        <f>SUM('BUNGALOW:WIDEHORIZONS &amp; WH En'!D52)</f>
        <v>0</v>
      </c>
      <c r="E52" s="52">
        <f>SUM('BUNGALOW:WIDEHORIZONS &amp; WH En'!E52)</f>
        <v>67421.489999999991</v>
      </c>
      <c r="F52" s="52">
        <f>SUM('BUNGALOW:WIDEHORIZONS &amp; WH En'!F52)</f>
        <v>938</v>
      </c>
      <c r="G52" s="52">
        <f>SUM('BUNGALOW:WIDEHORIZONS &amp; WH En'!G52)</f>
        <v>68359.489999999991</v>
      </c>
      <c r="H52" s="134"/>
      <c r="I52" s="134"/>
      <c r="J52" s="8"/>
      <c r="K52" s="106">
        <f t="shared" si="1"/>
        <v>1.8686703138812758E-3</v>
      </c>
      <c r="M52" s="107">
        <f t="shared" si="3"/>
        <v>0.31717661524185126</v>
      </c>
    </row>
    <row r="53" spans="1:13">
      <c r="A53" s="83">
        <v>340</v>
      </c>
      <c r="B53" s="2" t="s">
        <v>174</v>
      </c>
      <c r="C53" s="52">
        <f>SUM('BUNGALOW:WIDEHORIZONS &amp; WH En'!C53)</f>
        <v>12509</v>
      </c>
      <c r="D53" s="52">
        <f>SUM('BUNGALOW:WIDEHORIZONS &amp; WH En'!D53)</f>
        <v>0</v>
      </c>
      <c r="E53" s="52">
        <f>SUM('BUNGALOW:WIDEHORIZONS &amp; WH En'!E53)</f>
        <v>12509</v>
      </c>
      <c r="F53" s="52">
        <f>SUM('BUNGALOW:WIDEHORIZONS &amp; WH En'!F53)</f>
        <v>288</v>
      </c>
      <c r="G53" s="52">
        <f>SUM('BUNGALOW:WIDEHORIZONS &amp; WH En'!G53)</f>
        <v>12797</v>
      </c>
      <c r="H53" s="134"/>
      <c r="I53" s="134"/>
      <c r="J53" s="8"/>
      <c r="K53" s="106">
        <f t="shared" si="1"/>
        <v>3.4981791126204552E-4</v>
      </c>
      <c r="M53" s="107">
        <f t="shared" si="3"/>
        <v>5.9375942466071224E-2</v>
      </c>
    </row>
    <row r="54" spans="1:13">
      <c r="A54" s="83">
        <v>350</v>
      </c>
      <c r="B54" s="2" t="s">
        <v>175</v>
      </c>
      <c r="C54" s="52">
        <f>SUM('BUNGALOW:WIDEHORIZONS &amp; WH En'!C54)</f>
        <v>22524</v>
      </c>
      <c r="D54" s="52">
        <f>SUM('BUNGALOW:WIDEHORIZONS &amp; WH En'!D54)</f>
        <v>-6115</v>
      </c>
      <c r="E54" s="52">
        <f>SUM('BUNGALOW:WIDEHORIZONS &amp; WH En'!E54)</f>
        <v>16409</v>
      </c>
      <c r="F54" s="52">
        <f>SUM('BUNGALOW:WIDEHORIZONS &amp; WH En'!F54)</f>
        <v>-12497</v>
      </c>
      <c r="G54" s="52">
        <f>SUM('BUNGALOW:WIDEHORIZONS &amp; WH En'!G54)</f>
        <v>3912</v>
      </c>
      <c r="H54" s="134"/>
      <c r="I54" s="134"/>
      <c r="J54" s="8"/>
      <c r="K54" s="106">
        <f t="shared" si="1"/>
        <v>1.0693816276135986E-4</v>
      </c>
      <c r="M54" s="107">
        <f t="shared" si="3"/>
        <v>1.815102656304373E-2</v>
      </c>
    </row>
    <row r="55" spans="1:13">
      <c r="A55" s="83">
        <v>360</v>
      </c>
      <c r="B55" s="2" t="s">
        <v>176</v>
      </c>
      <c r="C55" s="52">
        <f>SUM('BUNGALOW:WIDEHORIZONS &amp; WH En'!C55)</f>
        <v>0</v>
      </c>
      <c r="D55" s="52">
        <f>SUM('BUNGALOW:WIDEHORIZONS &amp; WH En'!D55)</f>
        <v>0</v>
      </c>
      <c r="E55" s="52">
        <f>SUM('BUNGALOW:WIDEHORIZONS &amp; WH En'!E55)</f>
        <v>0</v>
      </c>
      <c r="F55" s="52">
        <f>SUM('BUNGALOW:WIDEHORIZONS &amp; WH En'!F55)</f>
        <v>0</v>
      </c>
      <c r="G55" s="52">
        <f>SUM('BUNGALOW:WIDEHORIZONS &amp; WH En'!G55)</f>
        <v>0</v>
      </c>
      <c r="H55" s="134"/>
      <c r="I55" s="134"/>
      <c r="J55" s="8"/>
      <c r="K55" s="106">
        <f t="shared" si="1"/>
        <v>0</v>
      </c>
      <c r="M55" s="107">
        <f t="shared" si="3"/>
        <v>0</v>
      </c>
    </row>
    <row r="56" spans="1:13">
      <c r="A56" s="83">
        <v>490</v>
      </c>
      <c r="B56" s="2" t="s">
        <v>155</v>
      </c>
      <c r="C56" s="52">
        <f>SUM('BUNGALOW:WIDEHORIZONS &amp; WH En'!C56)</f>
        <v>103434.7</v>
      </c>
      <c r="D56" s="52">
        <f>SUM('BUNGALOW:WIDEHORIZONS &amp; WH En'!D56)</f>
        <v>-21977.29</v>
      </c>
      <c r="E56" s="52">
        <f>SUM('BUNGALOW:WIDEHORIZONS &amp; WH En'!E56)</f>
        <v>81457.41</v>
      </c>
      <c r="F56" s="52">
        <f>SUM('BUNGALOW:WIDEHORIZONS &amp; WH En'!F56)</f>
        <v>1549</v>
      </c>
      <c r="G56" s="52">
        <f>SUM('BUNGALOW:WIDEHORIZONS &amp; WH En'!G56)</f>
        <v>83006.41</v>
      </c>
      <c r="H56" s="134"/>
      <c r="I56" s="134"/>
      <c r="J56" s="8"/>
      <c r="K56" s="106">
        <f t="shared" si="1"/>
        <v>2.2690575109448287E-3</v>
      </c>
      <c r="M56" s="107">
        <f t="shared" si="3"/>
        <v>0.38513587750840972</v>
      </c>
    </row>
    <row r="57" spans="1:13" ht="24.75" customHeight="1">
      <c r="A57" s="83"/>
      <c r="B57" s="47" t="s">
        <v>217</v>
      </c>
      <c r="C57" s="52">
        <f>SUM(C21:C56)</f>
        <v>9942690.7899999972</v>
      </c>
      <c r="D57" s="52">
        <f>SUM(D21:D56)</f>
        <v>-2214758.1999999997</v>
      </c>
      <c r="E57" s="52">
        <f>SUM(E21:E56)</f>
        <v>7727932.5899999999</v>
      </c>
      <c r="F57" s="52">
        <f>SUM(F21:F56)</f>
        <v>159222</v>
      </c>
      <c r="G57" s="52">
        <f>SUM(G21:G56)</f>
        <v>7887154.5899999999</v>
      </c>
      <c r="H57" s="134"/>
      <c r="I57" s="134"/>
      <c r="J57" s="8"/>
      <c r="K57" s="106">
        <f t="shared" si="1"/>
        <v>0.21560271504842191</v>
      </c>
      <c r="L57" s="65"/>
      <c r="M57" s="107">
        <f>G57/$G$198</f>
        <v>36.595079874724512</v>
      </c>
    </row>
    <row r="58" spans="1:13">
      <c r="B58" s="1"/>
      <c r="C58" s="39"/>
      <c r="D58" s="39"/>
      <c r="E58" s="39"/>
      <c r="F58" s="39"/>
      <c r="G58" s="39"/>
      <c r="H58" s="134"/>
      <c r="I58" s="134"/>
      <c r="J58" s="9"/>
      <c r="K58" s="12"/>
      <c r="M58" s="13"/>
    </row>
    <row r="59" spans="1:13">
      <c r="A59" s="83" t="s">
        <v>129</v>
      </c>
      <c r="B59" s="7" t="s">
        <v>38</v>
      </c>
      <c r="C59" s="1"/>
      <c r="D59" s="1"/>
      <c r="E59" s="1"/>
      <c r="F59" s="1"/>
      <c r="G59" s="1"/>
      <c r="H59" s="134"/>
      <c r="I59" s="134"/>
      <c r="J59" s="9"/>
      <c r="K59" s="12"/>
      <c r="M59" s="13"/>
    </row>
    <row r="60" spans="1:13">
      <c r="A60" s="83" t="s">
        <v>130</v>
      </c>
      <c r="B60" s="2" t="s">
        <v>261</v>
      </c>
      <c r="C60" s="52">
        <f>SUM('BUNGALOW:WIDEHORIZONS &amp; WH En'!C60)</f>
        <v>2365630.2800000003</v>
      </c>
      <c r="D60" s="52">
        <f>SUM('BUNGALOW:WIDEHORIZONS &amp; WH En'!D60)</f>
        <v>-1399911</v>
      </c>
      <c r="E60" s="52">
        <f>SUM('BUNGALOW:WIDEHORIZONS &amp; WH En'!E60)</f>
        <v>965719.28</v>
      </c>
      <c r="F60" s="52">
        <f>SUM('BUNGALOW:WIDEHORIZONS &amp; WH En'!F60)</f>
        <v>0</v>
      </c>
      <c r="G60" s="52">
        <f>SUM('BUNGALOW:WIDEHORIZONS &amp; WH En'!G60)</f>
        <v>965719.28</v>
      </c>
      <c r="H60" s="134"/>
      <c r="I60" s="134"/>
      <c r="J60" s="8"/>
      <c r="K60" s="106">
        <f>G60/$G$183</f>
        <v>2.6398835773625579E-2</v>
      </c>
      <c r="M60" s="107">
        <f>G60/$G$198</f>
        <v>4.4807761512585547</v>
      </c>
    </row>
    <row r="61" spans="1:13">
      <c r="A61" s="83" t="s">
        <v>131</v>
      </c>
      <c r="B61" s="2" t="s">
        <v>262</v>
      </c>
      <c r="C61" s="52">
        <f>SUM('BUNGALOW:WIDEHORIZONS &amp; WH En'!C61)</f>
        <v>110620.98</v>
      </c>
      <c r="D61" s="52">
        <f>SUM('BUNGALOW:WIDEHORIZONS &amp; WH En'!D61)</f>
        <v>197371</v>
      </c>
      <c r="E61" s="52">
        <f>SUM('BUNGALOW:WIDEHORIZONS &amp; WH En'!E61)</f>
        <v>307991.98</v>
      </c>
      <c r="F61" s="52">
        <f>SUM('BUNGALOW:WIDEHORIZONS &amp; WH En'!F61)</f>
        <v>3848</v>
      </c>
      <c r="G61" s="52">
        <f>SUM('BUNGALOW:WIDEHORIZONS &amp; WH En'!G61)</f>
        <v>311839.98</v>
      </c>
      <c r="H61" s="134"/>
      <c r="I61" s="134"/>
      <c r="J61" s="8"/>
      <c r="K61" s="106">
        <f t="shared" ref="K61:K76" si="4">G61/$G$183</f>
        <v>8.5244362312728028E-3</v>
      </c>
      <c r="M61" s="107">
        <f t="shared" ref="M61:M76" si="5">G61/$G$198</f>
        <v>1.4468854193249041</v>
      </c>
    </row>
    <row r="62" spans="1:13">
      <c r="A62" s="83" t="s">
        <v>132</v>
      </c>
      <c r="B62" s="2" t="s">
        <v>263</v>
      </c>
      <c r="C62" s="52">
        <f>SUM('BUNGALOW:WIDEHORIZONS &amp; WH En'!C62)</f>
        <v>351091</v>
      </c>
      <c r="D62" s="52">
        <f>SUM('BUNGALOW:WIDEHORIZONS &amp; WH En'!D62)</f>
        <v>396749.35</v>
      </c>
      <c r="E62" s="52">
        <f>SUM('BUNGALOW:WIDEHORIZONS &amp; WH En'!E62)</f>
        <v>747840.35</v>
      </c>
      <c r="F62" s="52">
        <f>SUM('BUNGALOW:WIDEHORIZONS &amp; WH En'!F62)</f>
        <v>3428</v>
      </c>
      <c r="G62" s="52">
        <f>SUM('BUNGALOW:WIDEHORIZONS &amp; WH En'!G62)</f>
        <v>751268.35</v>
      </c>
      <c r="H62" s="134"/>
      <c r="I62" s="134"/>
      <c r="J62" s="8"/>
      <c r="K62" s="106">
        <f t="shared" si="4"/>
        <v>2.0536619910469903E-2</v>
      </c>
      <c r="M62" s="107">
        <f t="shared" si="5"/>
        <v>3.4857596566523603</v>
      </c>
    </row>
    <row r="63" spans="1:13">
      <c r="A63" s="83" t="s">
        <v>133</v>
      </c>
      <c r="B63" s="2" t="s">
        <v>264</v>
      </c>
      <c r="C63" s="52">
        <f>SUM('BUNGALOW:WIDEHORIZONS &amp; WH En'!C63)</f>
        <v>110263.45</v>
      </c>
      <c r="D63" s="52">
        <f>SUM('BUNGALOW:WIDEHORIZONS &amp; WH En'!D63)</f>
        <v>5133</v>
      </c>
      <c r="E63" s="52">
        <f>SUM('BUNGALOW:WIDEHORIZONS &amp; WH En'!E63)</f>
        <v>115396.45</v>
      </c>
      <c r="F63" s="52">
        <f>SUM('BUNGALOW:WIDEHORIZONS &amp; WH En'!F63)</f>
        <v>949</v>
      </c>
      <c r="G63" s="52">
        <f>SUM('BUNGALOW:WIDEHORIZONS &amp; WH En'!G63)</f>
        <v>116345.45</v>
      </c>
      <c r="H63" s="134"/>
      <c r="I63" s="134"/>
      <c r="J63" s="8"/>
      <c r="K63" s="106">
        <f t="shared" si="4"/>
        <v>3.180411213865965E-3</v>
      </c>
      <c r="M63" s="107">
        <f t="shared" si="5"/>
        <v>0.53982345435564316</v>
      </c>
    </row>
    <row r="64" spans="1:13">
      <c r="A64" s="83" t="s">
        <v>134</v>
      </c>
      <c r="B64" s="2" t="s">
        <v>265</v>
      </c>
      <c r="C64" s="52">
        <f>SUM('BUNGALOW:WIDEHORIZONS &amp; WH En'!C64)</f>
        <v>110524</v>
      </c>
      <c r="D64" s="52">
        <f>SUM('BUNGALOW:WIDEHORIZONS &amp; WH En'!D64)</f>
        <v>-12836</v>
      </c>
      <c r="E64" s="52">
        <f>SUM('BUNGALOW:WIDEHORIZONS &amp; WH En'!E64)</f>
        <v>97688</v>
      </c>
      <c r="F64" s="52">
        <f>SUM('BUNGALOW:WIDEHORIZONS &amp; WH En'!F64)</f>
        <v>0</v>
      </c>
      <c r="G64" s="52">
        <f>SUM('BUNGALOW:WIDEHORIZONS &amp; WH En'!G64)</f>
        <v>97688</v>
      </c>
      <c r="H64" s="134"/>
      <c r="I64" s="134"/>
      <c r="J64" s="8"/>
      <c r="K64" s="106">
        <f t="shared" si="4"/>
        <v>2.6703924447422601E-3</v>
      </c>
      <c r="M64" s="107">
        <f t="shared" si="5"/>
        <v>0.45325600278389977</v>
      </c>
    </row>
    <row r="65" spans="1:13">
      <c r="A65" s="83">
        <v>272</v>
      </c>
      <c r="B65" s="2" t="s">
        <v>338</v>
      </c>
      <c r="C65" s="52">
        <f>SUM('BUNGALOW:WIDEHORIZONS &amp; WH En'!C65)</f>
        <v>0</v>
      </c>
      <c r="D65" s="52">
        <f>SUM('BUNGALOW:WIDEHORIZONS &amp; WH En'!D65)</f>
        <v>0</v>
      </c>
      <c r="E65" s="52">
        <f>SUM('BUNGALOW:WIDEHORIZONS &amp; WH En'!E65)</f>
        <v>0</v>
      </c>
      <c r="F65" s="52">
        <f>SUM('BUNGALOW:WIDEHORIZONS &amp; WH En'!F65)</f>
        <v>0</v>
      </c>
      <c r="G65" s="52">
        <f>SUM('BUNGALOW:WIDEHORIZONS &amp; WH En'!G65)</f>
        <v>0</v>
      </c>
      <c r="H65" s="134"/>
      <c r="I65" s="134"/>
      <c r="J65" s="8"/>
      <c r="K65" s="106">
        <f t="shared" si="4"/>
        <v>0</v>
      </c>
      <c r="M65" s="107">
        <f t="shared" si="5"/>
        <v>0</v>
      </c>
    </row>
    <row r="66" spans="1:13">
      <c r="A66" s="83">
        <v>274</v>
      </c>
      <c r="B66" s="2" t="s">
        <v>340</v>
      </c>
      <c r="C66" s="52">
        <f>SUM('BUNGALOW:WIDEHORIZONS &amp; WH En'!C66)</f>
        <v>0</v>
      </c>
      <c r="D66" s="52">
        <f>SUM('BUNGALOW:WIDEHORIZONS &amp; WH En'!D66)</f>
        <v>0</v>
      </c>
      <c r="E66" s="52">
        <f>SUM('BUNGALOW:WIDEHORIZONS &amp; WH En'!E66)</f>
        <v>0</v>
      </c>
      <c r="F66" s="52">
        <f>SUM('BUNGALOW:WIDEHORIZONS &amp; WH En'!F66)</f>
        <v>0</v>
      </c>
      <c r="G66" s="52">
        <f>SUM('BUNGALOW:WIDEHORIZONS &amp; WH En'!G66)</f>
        <v>0</v>
      </c>
      <c r="H66" s="134"/>
      <c r="I66" s="134"/>
      <c r="J66" s="8"/>
      <c r="K66" s="106">
        <f t="shared" si="4"/>
        <v>0</v>
      </c>
      <c r="M66" s="107">
        <f t="shared" si="5"/>
        <v>0</v>
      </c>
    </row>
    <row r="67" spans="1:13">
      <c r="A67" s="83">
        <v>280</v>
      </c>
      <c r="B67" s="2" t="s">
        <v>266</v>
      </c>
      <c r="C67" s="52">
        <f>SUM('BUNGALOW:WIDEHORIZONS &amp; WH En'!C67)</f>
        <v>91489.459999999992</v>
      </c>
      <c r="D67" s="52">
        <f>SUM('BUNGALOW:WIDEHORIZONS &amp; WH En'!D67)</f>
        <v>5549</v>
      </c>
      <c r="E67" s="52">
        <f>SUM('BUNGALOW:WIDEHORIZONS &amp; WH En'!E67)</f>
        <v>97038.459999999992</v>
      </c>
      <c r="F67" s="52">
        <f>SUM('BUNGALOW:WIDEHORIZONS &amp; WH En'!F67)</f>
        <v>4963</v>
      </c>
      <c r="G67" s="52">
        <f>SUM('BUNGALOW:WIDEHORIZONS &amp; WH En'!G67)</f>
        <v>102001.45999999999</v>
      </c>
      <c r="H67" s="134"/>
      <c r="I67" s="134"/>
      <c r="J67" s="8"/>
      <c r="K67" s="106">
        <f t="shared" si="4"/>
        <v>2.7883048904336241E-3</v>
      </c>
      <c r="M67" s="107">
        <f t="shared" si="5"/>
        <v>0.47326973668947914</v>
      </c>
    </row>
    <row r="68" spans="1:13">
      <c r="A68" s="83">
        <v>290</v>
      </c>
      <c r="B68" s="2" t="s">
        <v>267</v>
      </c>
      <c r="C68" s="52">
        <f>SUM('BUNGALOW:WIDEHORIZONS &amp; WH En'!C68)</f>
        <v>11302</v>
      </c>
      <c r="D68" s="52">
        <f>SUM('BUNGALOW:WIDEHORIZONS &amp; WH En'!D68)</f>
        <v>75</v>
      </c>
      <c r="E68" s="52">
        <f>SUM('BUNGALOW:WIDEHORIZONS &amp; WH En'!E68)</f>
        <v>11377</v>
      </c>
      <c r="F68" s="52">
        <f>SUM('BUNGALOW:WIDEHORIZONS &amp; WH En'!F68)</f>
        <v>0</v>
      </c>
      <c r="G68" s="52">
        <f>SUM('BUNGALOW:WIDEHORIZONS &amp; WH En'!G68)</f>
        <v>11377</v>
      </c>
      <c r="H68" s="134"/>
      <c r="I68" s="134"/>
      <c r="J68" s="8"/>
      <c r="K68" s="106">
        <f t="shared" si="4"/>
        <v>3.1100088899181779E-4</v>
      </c>
      <c r="M68" s="107">
        <f t="shared" si="5"/>
        <v>5.2787379654332445E-2</v>
      </c>
    </row>
    <row r="69" spans="1:13">
      <c r="A69" s="83">
        <v>300</v>
      </c>
      <c r="B69" s="2" t="s">
        <v>269</v>
      </c>
      <c r="C69" s="52">
        <f>SUM('BUNGALOW:WIDEHORIZONS &amp; WH En'!C69)</f>
        <v>1646</v>
      </c>
      <c r="D69" s="52">
        <f>SUM('BUNGALOW:WIDEHORIZONS &amp; WH En'!D69)</f>
        <v>0</v>
      </c>
      <c r="E69" s="52">
        <f>SUM('BUNGALOW:WIDEHORIZONS &amp; WH En'!E69)</f>
        <v>1646</v>
      </c>
      <c r="F69" s="52">
        <f>SUM('BUNGALOW:WIDEHORIZONS &amp; WH En'!F69)</f>
        <v>0</v>
      </c>
      <c r="G69" s="52">
        <f>SUM('BUNGALOW:WIDEHORIZONS &amp; WH En'!G69)</f>
        <v>1646</v>
      </c>
      <c r="H69" s="134"/>
      <c r="I69" s="134"/>
      <c r="J69" s="8"/>
      <c r="K69" s="106">
        <f t="shared" si="4"/>
        <v>4.4994942716052746E-5</v>
      </c>
      <c r="M69" s="107">
        <f t="shared" si="5"/>
        <v>7.6371650620577656E-3</v>
      </c>
    </row>
    <row r="70" spans="1:13">
      <c r="A70" s="83">
        <v>310</v>
      </c>
      <c r="B70" s="2" t="s">
        <v>268</v>
      </c>
      <c r="C70" s="52">
        <f>SUM('BUNGALOW:WIDEHORIZONS &amp; WH En'!C70)</f>
        <v>78221</v>
      </c>
      <c r="D70" s="52">
        <f>SUM('BUNGALOW:WIDEHORIZONS &amp; WH En'!D70)</f>
        <v>15111</v>
      </c>
      <c r="E70" s="52">
        <f>SUM('BUNGALOW:WIDEHORIZONS &amp; WH En'!E70)</f>
        <v>93332</v>
      </c>
      <c r="F70" s="52">
        <f>SUM('BUNGALOW:WIDEHORIZONS &amp; WH En'!F70)</f>
        <v>807</v>
      </c>
      <c r="G70" s="52">
        <f>SUM('BUNGALOW:WIDEHORIZONS &amp; WH En'!G70)</f>
        <v>94139</v>
      </c>
      <c r="H70" s="134"/>
      <c r="I70" s="134"/>
      <c r="J70" s="8"/>
      <c r="K70" s="106">
        <f t="shared" si="4"/>
        <v>2.5733772249978671E-3</v>
      </c>
      <c r="M70" s="107">
        <f t="shared" si="5"/>
        <v>0.43678923558751886</v>
      </c>
    </row>
    <row r="71" spans="1:13">
      <c r="A71" s="83">
        <v>320</v>
      </c>
      <c r="B71" s="2" t="s">
        <v>270</v>
      </c>
      <c r="C71" s="52">
        <f>SUM('BUNGALOW:WIDEHORIZONS &amp; WH En'!C71)</f>
        <v>0</v>
      </c>
      <c r="D71" s="52">
        <f>SUM('BUNGALOW:WIDEHORIZONS &amp; WH En'!D71)</f>
        <v>0</v>
      </c>
      <c r="E71" s="52">
        <f>SUM('BUNGALOW:WIDEHORIZONS &amp; WH En'!E71)</f>
        <v>0</v>
      </c>
      <c r="F71" s="52">
        <f>SUM('BUNGALOW:WIDEHORIZONS &amp; WH En'!F71)</f>
        <v>56</v>
      </c>
      <c r="G71" s="52">
        <f>SUM('BUNGALOW:WIDEHORIZONS &amp; WH En'!G71)</f>
        <v>56</v>
      </c>
      <c r="H71" s="134"/>
      <c r="I71" s="134"/>
      <c r="J71" s="8"/>
      <c r="K71" s="106">
        <f t="shared" si="4"/>
        <v>1.5308121458681371E-6</v>
      </c>
      <c r="M71" s="107">
        <f t="shared" si="5"/>
        <v>2.5983064609674052E-4</v>
      </c>
    </row>
    <row r="72" spans="1:13">
      <c r="A72" s="83">
        <v>330</v>
      </c>
      <c r="B72" s="2" t="s">
        <v>271</v>
      </c>
      <c r="C72" s="52">
        <f>SUM('BUNGALOW:WIDEHORIZONS &amp; WH En'!C72)</f>
        <v>308383</v>
      </c>
      <c r="D72" s="52">
        <f>SUM('BUNGALOW:WIDEHORIZONS &amp; WH En'!D72)</f>
        <v>-137854</v>
      </c>
      <c r="E72" s="52">
        <f>SUM('BUNGALOW:WIDEHORIZONS &amp; WH En'!E72)</f>
        <v>170529</v>
      </c>
      <c r="F72" s="52">
        <f>SUM('BUNGALOW:WIDEHORIZONS &amp; WH En'!F72)</f>
        <v>6335</v>
      </c>
      <c r="G72" s="52">
        <f>SUM('BUNGALOW:WIDEHORIZONS &amp; WH En'!G72)</f>
        <v>176864</v>
      </c>
      <c r="H72" s="134"/>
      <c r="I72" s="134"/>
      <c r="J72" s="8"/>
      <c r="K72" s="106">
        <f t="shared" si="4"/>
        <v>4.8347421315503968E-3</v>
      </c>
      <c r="M72" s="107">
        <f t="shared" si="5"/>
        <v>0.82061941770096281</v>
      </c>
    </row>
    <row r="73" spans="1:13">
      <c r="A73" s="83">
        <v>340</v>
      </c>
      <c r="B73" s="2" t="s">
        <v>272</v>
      </c>
      <c r="C73" s="52">
        <f>SUM('BUNGALOW:WIDEHORIZONS &amp; WH En'!C73)</f>
        <v>0</v>
      </c>
      <c r="D73" s="52">
        <f>SUM('BUNGALOW:WIDEHORIZONS &amp; WH En'!D73)</f>
        <v>0</v>
      </c>
      <c r="E73" s="52">
        <f>SUM('BUNGALOW:WIDEHORIZONS &amp; WH En'!E73)</f>
        <v>0</v>
      </c>
      <c r="F73" s="52">
        <f>SUM('BUNGALOW:WIDEHORIZONS &amp; WH En'!F73)</f>
        <v>0</v>
      </c>
      <c r="G73" s="52">
        <f>SUM('BUNGALOW:WIDEHORIZONS &amp; WH En'!G73)</f>
        <v>0</v>
      </c>
      <c r="H73" s="134"/>
      <c r="I73" s="134"/>
      <c r="J73" s="8"/>
      <c r="K73" s="106">
        <f t="shared" si="4"/>
        <v>0</v>
      </c>
      <c r="M73" s="107">
        <f t="shared" si="5"/>
        <v>0</v>
      </c>
    </row>
    <row r="74" spans="1:13">
      <c r="A74" s="83">
        <v>350</v>
      </c>
      <c r="B74" s="2" t="s">
        <v>332</v>
      </c>
      <c r="C74" s="52">
        <f>SUM('BUNGALOW:WIDEHORIZONS &amp; WH En'!C74)</f>
        <v>1015</v>
      </c>
      <c r="D74" s="52">
        <f>SUM('BUNGALOW:WIDEHORIZONS &amp; WH En'!D74)</f>
        <v>0</v>
      </c>
      <c r="E74" s="52">
        <f>SUM('BUNGALOW:WIDEHORIZONS &amp; WH En'!E74)</f>
        <v>1015</v>
      </c>
      <c r="F74" s="52">
        <f>SUM('BUNGALOW:WIDEHORIZONS &amp; WH En'!F74)</f>
        <v>0</v>
      </c>
      <c r="G74" s="52">
        <f>SUM('BUNGALOW:WIDEHORIZONS &amp; WH En'!G74)</f>
        <v>1015</v>
      </c>
      <c r="H74" s="134"/>
      <c r="I74" s="134"/>
      <c r="J74" s="8"/>
      <c r="K74" s="106">
        <f t="shared" si="4"/>
        <v>2.7745970143859984E-5</v>
      </c>
      <c r="M74" s="107">
        <f t="shared" si="5"/>
        <v>4.7094304605034215E-3</v>
      </c>
    </row>
    <row r="75" spans="1:13">
      <c r="A75" s="83">
        <v>360</v>
      </c>
      <c r="B75" s="2" t="s">
        <v>177</v>
      </c>
      <c r="C75" s="52">
        <f>SUM('BUNGALOW:WIDEHORIZONS &amp; WH En'!C75)</f>
        <v>900</v>
      </c>
      <c r="D75" s="52">
        <f>SUM('BUNGALOW:WIDEHORIZONS &amp; WH En'!D75)</f>
        <v>-13700</v>
      </c>
      <c r="E75" s="52">
        <f>SUM('BUNGALOW:WIDEHORIZONS &amp; WH En'!E75)</f>
        <v>-12800</v>
      </c>
      <c r="F75" s="52">
        <f>SUM('BUNGALOW:WIDEHORIZONS &amp; WH En'!F75)</f>
        <v>0</v>
      </c>
      <c r="G75" s="52">
        <f>SUM('BUNGALOW:WIDEHORIZONS &amp; WH En'!G75)</f>
        <v>-12800</v>
      </c>
      <c r="H75" s="134"/>
      <c r="I75" s="134"/>
      <c r="J75" s="8"/>
      <c r="K75" s="106">
        <f t="shared" si="4"/>
        <v>-3.4989991905557419E-4</v>
      </c>
      <c r="M75" s="107">
        <f t="shared" si="5"/>
        <v>-5.9389861964969259E-2</v>
      </c>
    </row>
    <row r="76" spans="1:13">
      <c r="A76" s="83">
        <v>490</v>
      </c>
      <c r="B76" s="2" t="s">
        <v>155</v>
      </c>
      <c r="C76" s="52">
        <f>SUM('BUNGALOW:WIDEHORIZONS &amp; WH En'!C76)</f>
        <v>443</v>
      </c>
      <c r="D76" s="52">
        <f>SUM('BUNGALOW:WIDEHORIZONS &amp; WH En'!D76)</f>
        <v>902</v>
      </c>
      <c r="E76" s="52">
        <f>SUM('BUNGALOW:WIDEHORIZONS &amp; WH En'!E76)</f>
        <v>1345</v>
      </c>
      <c r="F76" s="52">
        <f>SUM('BUNGALOW:WIDEHORIZONS &amp; WH En'!F76)</f>
        <v>0</v>
      </c>
      <c r="G76" s="52">
        <f>SUM('BUNGALOW:WIDEHORIZONS &amp; WH En'!G76)</f>
        <v>1345</v>
      </c>
      <c r="H76" s="134"/>
      <c r="I76" s="134"/>
      <c r="J76" s="8"/>
      <c r="K76" s="106">
        <f t="shared" si="4"/>
        <v>3.6766827432011505E-5</v>
      </c>
      <c r="M76" s="107">
        <f t="shared" si="5"/>
        <v>6.2405753392877853E-3</v>
      </c>
    </row>
    <row r="77" spans="1:13" ht="22.5" customHeight="1">
      <c r="B77" s="47" t="s">
        <v>219</v>
      </c>
      <c r="C77" s="52">
        <f>SUM(C60:C76)</f>
        <v>3541529.1700000004</v>
      </c>
      <c r="D77" s="52">
        <f>SUM(D60:D76)</f>
        <v>-943410.65</v>
      </c>
      <c r="E77" s="52">
        <f>SUM(E60:E76)</f>
        <v>2598118.52</v>
      </c>
      <c r="F77" s="52">
        <f>SUM(F60:F76)</f>
        <v>20386</v>
      </c>
      <c r="G77" s="52">
        <f>SUM(G60:G76)</f>
        <v>2618504.52</v>
      </c>
      <c r="H77" s="121"/>
      <c r="I77" s="121"/>
      <c r="J77" s="8"/>
      <c r="K77" s="106">
        <f>G77/$G$183</f>
        <v>7.1579259343332438E-2</v>
      </c>
      <c r="L77" s="65"/>
      <c r="M77" s="107">
        <f>G77/$G$198</f>
        <v>12.149423593550631</v>
      </c>
    </row>
    <row r="78" spans="1:13">
      <c r="B78" s="1"/>
      <c r="C78" s="39"/>
      <c r="D78" s="39"/>
      <c r="E78" s="39"/>
      <c r="F78" s="39"/>
      <c r="G78" s="39"/>
      <c r="H78" s="121"/>
      <c r="I78" s="121"/>
      <c r="J78" s="9"/>
      <c r="K78" s="12"/>
      <c r="M78" s="13"/>
    </row>
    <row r="79" spans="1:13">
      <c r="A79" s="83" t="s">
        <v>92</v>
      </c>
      <c r="B79" s="7" t="s">
        <v>39</v>
      </c>
      <c r="C79" s="1"/>
      <c r="D79" s="1"/>
      <c r="E79" s="1"/>
      <c r="F79" s="1"/>
      <c r="G79" s="1"/>
      <c r="H79" s="121"/>
      <c r="I79" s="121"/>
      <c r="J79" s="9"/>
      <c r="K79" s="12"/>
      <c r="M79" s="13"/>
    </row>
    <row r="80" spans="1:13">
      <c r="A80" s="83" t="s">
        <v>112</v>
      </c>
      <c r="B80" s="7" t="s">
        <v>40</v>
      </c>
      <c r="C80" s="52">
        <f>SUM('BUNGALOW:WIDEHORIZONS &amp; WH En'!C80)</f>
        <v>629169.75</v>
      </c>
      <c r="D80" s="52">
        <f>SUM('BUNGALOW:WIDEHORIZONS &amp; WH En'!D80)</f>
        <v>0</v>
      </c>
      <c r="E80" s="52">
        <f>SUM('BUNGALOW:WIDEHORIZONS &amp; WH En'!E80)</f>
        <v>629169.75</v>
      </c>
      <c r="F80" s="52">
        <f>SUM('BUNGALOW:WIDEHORIZONS &amp; WH En'!F80)</f>
        <v>5829</v>
      </c>
      <c r="G80" s="52">
        <f>SUM('BUNGALOW:WIDEHORIZONS &amp; WH En'!G80)</f>
        <v>634998.75</v>
      </c>
      <c r="H80" s="293">
        <f>SUM('BUNGALOW:WIDEHORIZONS &amp; WH En'!J80)</f>
        <v>32080.95</v>
      </c>
      <c r="I80" s="293">
        <f>SUM('BUNGALOW:WIDEHORIZONS &amp; WH En'!K80)</f>
        <v>34463.449999999997</v>
      </c>
      <c r="J80" s="8"/>
      <c r="K80" s="106">
        <f t="shared" ref="K80:K92" si="6">G80/$G$183</f>
        <v>1.7358282126983655E-2</v>
      </c>
      <c r="M80" s="107">
        <f>G80/$G$198</f>
        <v>2.9462881336271893</v>
      </c>
    </row>
    <row r="81" spans="1:13">
      <c r="A81" s="83" t="s">
        <v>113</v>
      </c>
      <c r="B81" s="7" t="s">
        <v>273</v>
      </c>
      <c r="C81" s="52">
        <f>SUM('BUNGALOW:WIDEHORIZONS &amp; WH En'!C81)</f>
        <v>26264.18</v>
      </c>
      <c r="D81" s="52">
        <f>SUM('BUNGALOW:WIDEHORIZONS &amp; WH En'!D81)</f>
        <v>100019.13</v>
      </c>
      <c r="E81" s="52">
        <f>SUM('BUNGALOW:WIDEHORIZONS &amp; WH En'!E81)</f>
        <v>126283.31</v>
      </c>
      <c r="F81" s="52">
        <f>SUM('BUNGALOW:WIDEHORIZONS &amp; WH En'!F81)</f>
        <v>644</v>
      </c>
      <c r="G81" s="52">
        <f>SUM('BUNGALOW:WIDEHORIZONS &amp; WH En'!G81)</f>
        <v>126927.31</v>
      </c>
      <c r="H81" s="121"/>
      <c r="I81" s="121"/>
      <c r="J81" s="8"/>
      <c r="K81" s="106">
        <f t="shared" si="6"/>
        <v>3.4696762105423259E-3</v>
      </c>
      <c r="M81" s="107">
        <f>G81/$G$198</f>
        <v>0.58892151722537989</v>
      </c>
    </row>
    <row r="82" spans="1:13">
      <c r="A82" s="83" t="s">
        <v>119</v>
      </c>
      <c r="B82" s="7" t="s">
        <v>43</v>
      </c>
      <c r="C82" s="52">
        <f>SUM('BUNGALOW:WIDEHORIZONS &amp; WH En'!C82)</f>
        <v>84593.85</v>
      </c>
      <c r="D82" s="52">
        <f>SUM('BUNGALOW:WIDEHORIZONS &amp; WH En'!D82)</f>
        <v>266</v>
      </c>
      <c r="E82" s="52">
        <f>SUM('BUNGALOW:WIDEHORIZONS &amp; WH En'!E82)</f>
        <v>84859.85</v>
      </c>
      <c r="F82" s="52">
        <f>SUM('BUNGALOW:WIDEHORIZONS &amp; WH En'!F82)</f>
        <v>-6894</v>
      </c>
      <c r="G82" s="52">
        <f>SUM('BUNGALOW:WIDEHORIZONS &amp; WH En'!G82)</f>
        <v>77965.850000000006</v>
      </c>
      <c r="H82" s="121"/>
      <c r="I82" s="121"/>
      <c r="J82" s="8"/>
      <c r="K82" s="106">
        <f t="shared" si="6"/>
        <v>2.1312691096952376E-3</v>
      </c>
      <c r="M82" s="107">
        <f>G82/$G$198</f>
        <v>0.36174852105324212</v>
      </c>
    </row>
    <row r="83" spans="1:13">
      <c r="A83" s="83" t="s">
        <v>130</v>
      </c>
      <c r="B83" s="7" t="s">
        <v>42</v>
      </c>
      <c r="C83" s="52">
        <f>SUM('BUNGALOW:WIDEHORIZONS &amp; WH En'!C83)</f>
        <v>23879.95</v>
      </c>
      <c r="D83" s="52">
        <f>SUM('BUNGALOW:WIDEHORIZONS &amp; WH En'!D83)</f>
        <v>0</v>
      </c>
      <c r="E83" s="52">
        <f>SUM('BUNGALOW:WIDEHORIZONS &amp; WH En'!E83)</f>
        <v>23879.95</v>
      </c>
      <c r="F83" s="52">
        <f>SUM('BUNGALOW:WIDEHORIZONS &amp; WH En'!F83)</f>
        <v>0</v>
      </c>
      <c r="G83" s="52">
        <f>SUM('BUNGALOW:WIDEHORIZONS &amp; WH En'!G83)</f>
        <v>23879.95</v>
      </c>
      <c r="H83" s="121"/>
      <c r="I83" s="121"/>
      <c r="J83" s="8"/>
      <c r="K83" s="106">
        <f t="shared" si="6"/>
        <v>6.5278066969149686E-4</v>
      </c>
      <c r="M83" s="107">
        <f>G83/$G$198</f>
        <v>0.11079897923674747</v>
      </c>
    </row>
    <row r="84" spans="1:13">
      <c r="A84" s="83">
        <v>240</v>
      </c>
      <c r="B84" s="7" t="s">
        <v>274</v>
      </c>
      <c r="C84" s="52">
        <f>SUM('BUNGALOW:WIDEHORIZONS &amp; WH En'!C84)</f>
        <v>23181.91</v>
      </c>
      <c r="D84" s="52">
        <f>SUM('BUNGALOW:WIDEHORIZONS &amp; WH En'!D84)</f>
        <v>0</v>
      </c>
      <c r="E84" s="52">
        <f>SUM('BUNGALOW:WIDEHORIZONS &amp; WH En'!E84)</f>
        <v>23181.91</v>
      </c>
      <c r="F84" s="52">
        <f>SUM('BUNGALOW:WIDEHORIZONS &amp; WH En'!F84)</f>
        <v>2137</v>
      </c>
      <c r="G84" s="52">
        <f>SUM('BUNGALOW:WIDEHORIZONS &amp; WH En'!G84)</f>
        <v>25318.91</v>
      </c>
      <c r="H84" s="121"/>
      <c r="I84" s="121"/>
      <c r="J84" s="8"/>
      <c r="K84" s="106">
        <f t="shared" si="6"/>
        <v>6.9211598121682566E-4</v>
      </c>
      <c r="M84" s="107">
        <f>G84/$G$198</f>
        <v>0.11747551328152187</v>
      </c>
    </row>
    <row r="85" spans="1:13">
      <c r="A85" s="83" t="s">
        <v>93</v>
      </c>
      <c r="B85" s="7" t="s">
        <v>44</v>
      </c>
      <c r="C85" s="52">
        <f>SUM('BUNGALOW:WIDEHORIZONS &amp; WH En'!C85)</f>
        <v>146647.65</v>
      </c>
      <c r="D85" s="52">
        <f>SUM('BUNGALOW:WIDEHORIZONS &amp; WH En'!D85)</f>
        <v>0</v>
      </c>
      <c r="E85" s="52">
        <f>SUM('BUNGALOW:WIDEHORIZONS &amp; WH En'!E85)</f>
        <v>146647.65</v>
      </c>
      <c r="F85" s="52">
        <f>SUM('BUNGALOW:WIDEHORIZONS &amp; WH En'!F85)</f>
        <v>-2007</v>
      </c>
      <c r="G85" s="52">
        <f>SUM('BUNGALOW:WIDEHORIZONS &amp; WH En'!G85)</f>
        <v>144640.65</v>
      </c>
      <c r="H85" s="121"/>
      <c r="I85" s="121"/>
      <c r="J85" s="8"/>
      <c r="K85" s="106">
        <f t="shared" si="6"/>
        <v>3.9538868536832528E-3</v>
      </c>
      <c r="M85" s="107">
        <f t="shared" ref="M85:M92" si="7">G85/$G$198</f>
        <v>0.67110845609558056</v>
      </c>
    </row>
    <row r="86" spans="1:13">
      <c r="A86" s="83" t="s">
        <v>94</v>
      </c>
      <c r="B86" s="7" t="s">
        <v>45</v>
      </c>
      <c r="C86" s="52">
        <f>SUM('BUNGALOW:WIDEHORIZONS &amp; WH En'!C86)</f>
        <v>166821.65</v>
      </c>
      <c r="D86" s="52">
        <f>SUM('BUNGALOW:WIDEHORIZONS &amp; WH En'!D86)</f>
        <v>713</v>
      </c>
      <c r="E86" s="52">
        <f>SUM('BUNGALOW:WIDEHORIZONS &amp; WH En'!E86)</f>
        <v>167534.65</v>
      </c>
      <c r="F86" s="52">
        <f>SUM('BUNGALOW:WIDEHORIZONS &amp; WH En'!F86)</f>
        <v>-6077</v>
      </c>
      <c r="G86" s="52">
        <f>SUM('BUNGALOW:WIDEHORIZONS &amp; WH En'!G86)</f>
        <v>161457.65</v>
      </c>
      <c r="H86" s="122"/>
      <c r="I86" s="122"/>
      <c r="J86" s="8"/>
      <c r="K86" s="106">
        <f t="shared" si="6"/>
        <v>4.4135952082736893E-3</v>
      </c>
      <c r="M86" s="107">
        <f t="shared" si="7"/>
        <v>0.74913652708502487</v>
      </c>
    </row>
    <row r="87" spans="1:13">
      <c r="A87" s="83" t="s">
        <v>95</v>
      </c>
      <c r="B87" s="7" t="s">
        <v>46</v>
      </c>
      <c r="C87" s="52">
        <f>SUM('BUNGALOW:WIDEHORIZONS &amp; WH En'!C87)</f>
        <v>178093.4</v>
      </c>
      <c r="D87" s="52">
        <f>SUM('BUNGALOW:WIDEHORIZONS &amp; WH En'!D87)</f>
        <v>0</v>
      </c>
      <c r="E87" s="52">
        <f>SUM('BUNGALOW:WIDEHORIZONS &amp; WH En'!E87)</f>
        <v>178093.4</v>
      </c>
      <c r="F87" s="52">
        <f>SUM('BUNGALOW:WIDEHORIZONS &amp; WH En'!F87)</f>
        <v>0</v>
      </c>
      <c r="G87" s="52">
        <f>SUM('BUNGALOW:WIDEHORIZONS &amp; WH En'!G87)</f>
        <v>178093.4</v>
      </c>
      <c r="H87" s="122"/>
      <c r="I87" s="122"/>
      <c r="J87" s="8"/>
      <c r="K87" s="106">
        <f t="shared" si="6"/>
        <v>4.8683489253384367E-3</v>
      </c>
      <c r="M87" s="107">
        <f t="shared" si="7"/>
        <v>0.82632362834937945</v>
      </c>
    </row>
    <row r="88" spans="1:13">
      <c r="A88" s="83" t="s">
        <v>96</v>
      </c>
      <c r="B88" s="7" t="s">
        <v>47</v>
      </c>
      <c r="C88" s="52">
        <f>SUM('BUNGALOW:WIDEHORIZONS &amp; WH En'!C88)</f>
        <v>134015.63</v>
      </c>
      <c r="D88" s="52">
        <f>SUM('BUNGALOW:WIDEHORIZONS &amp; WH En'!D88)</f>
        <v>12427</v>
      </c>
      <c r="E88" s="52">
        <f>SUM('BUNGALOW:WIDEHORIZONS &amp; WH En'!E88)</f>
        <v>146442.63</v>
      </c>
      <c r="F88" s="52">
        <f>SUM('BUNGALOW:WIDEHORIZONS &amp; WH En'!F88)</f>
        <v>-215</v>
      </c>
      <c r="G88" s="52">
        <f>SUM('BUNGALOW:WIDEHORIZONS &amp; WH En'!G88)</f>
        <v>146227.63</v>
      </c>
      <c r="H88" s="123"/>
      <c r="I88" s="123"/>
      <c r="J88" s="8"/>
      <c r="K88" s="106">
        <f t="shared" si="6"/>
        <v>3.9972684297412851E-3</v>
      </c>
      <c r="M88" s="107">
        <f t="shared" si="7"/>
        <v>0.67847177821598426</v>
      </c>
    </row>
    <row r="89" spans="1:13">
      <c r="A89" s="83" t="s">
        <v>97</v>
      </c>
      <c r="B89" s="7" t="s">
        <v>48</v>
      </c>
      <c r="C89" s="52">
        <f>SUM('BUNGALOW:WIDEHORIZONS &amp; WH En'!C89)</f>
        <v>503515.6</v>
      </c>
      <c r="D89" s="52">
        <f>SUM('BUNGALOW:WIDEHORIZONS &amp; WH En'!D89)</f>
        <v>3481</v>
      </c>
      <c r="E89" s="52">
        <f>SUM('BUNGALOW:WIDEHORIZONS &amp; WH En'!E89)</f>
        <v>506996.6</v>
      </c>
      <c r="F89" s="52">
        <f>SUM('BUNGALOW:WIDEHORIZONS &amp; WH En'!F89)</f>
        <v>6875</v>
      </c>
      <c r="G89" s="52">
        <f>SUM('BUNGALOW:WIDEHORIZONS &amp; WH En'!G89)</f>
        <v>513871.6</v>
      </c>
      <c r="H89" s="121"/>
      <c r="I89" s="121"/>
      <c r="J89" s="8"/>
      <c r="K89" s="106">
        <f t="shared" si="6"/>
        <v>1.4047158691012375E-2</v>
      </c>
      <c r="M89" s="107">
        <f t="shared" si="7"/>
        <v>2.3842783899779607</v>
      </c>
    </row>
    <row r="90" spans="1:13">
      <c r="A90" s="83">
        <v>360</v>
      </c>
      <c r="B90" s="7" t="s">
        <v>178</v>
      </c>
      <c r="C90" s="52">
        <f>SUM('BUNGALOW:WIDEHORIZONS &amp; WH En'!C90)</f>
        <v>9221</v>
      </c>
      <c r="D90" s="52">
        <f>SUM('BUNGALOW:WIDEHORIZONS &amp; WH En'!D90)</f>
        <v>0</v>
      </c>
      <c r="E90" s="52">
        <f>SUM('BUNGALOW:WIDEHORIZONS &amp; WH En'!E90)</f>
        <v>9221</v>
      </c>
      <c r="F90" s="52">
        <f>SUM('BUNGALOW:WIDEHORIZONS &amp; WH En'!F90)</f>
        <v>0</v>
      </c>
      <c r="G90" s="52">
        <f>SUM('BUNGALOW:WIDEHORIZONS &amp; WH En'!G90)</f>
        <v>9221</v>
      </c>
      <c r="H90" s="121"/>
      <c r="I90" s="121"/>
      <c r="J90" s="8"/>
      <c r="K90" s="106">
        <f t="shared" si="6"/>
        <v>2.5206462137589451E-4</v>
      </c>
      <c r="M90" s="107">
        <f t="shared" si="7"/>
        <v>4.2783899779607934E-2</v>
      </c>
    </row>
    <row r="91" spans="1:13">
      <c r="A91" s="83">
        <v>490</v>
      </c>
      <c r="B91" s="7" t="s">
        <v>155</v>
      </c>
      <c r="C91" s="52">
        <f>SUM('BUNGALOW:WIDEHORIZONS &amp; WH En'!C91)</f>
        <v>105900</v>
      </c>
      <c r="D91" s="52">
        <f>SUM('BUNGALOW:WIDEHORIZONS &amp; WH En'!D91)</f>
        <v>32107</v>
      </c>
      <c r="E91" s="52">
        <f>SUM('BUNGALOW:WIDEHORIZONS &amp; WH En'!E91)</f>
        <v>138007</v>
      </c>
      <c r="F91" s="52">
        <f>SUM('BUNGALOW:WIDEHORIZONS &amp; WH En'!F91)</f>
        <v>0</v>
      </c>
      <c r="G91" s="52">
        <f>SUM('BUNGALOW:WIDEHORIZONS &amp; WH En'!G91)</f>
        <v>138007</v>
      </c>
      <c r="H91" s="121"/>
      <c r="I91" s="121"/>
      <c r="J91" s="8"/>
      <c r="K91" s="106">
        <f t="shared" si="6"/>
        <v>3.7725498538361429E-3</v>
      </c>
      <c r="M91" s="107">
        <f t="shared" si="7"/>
        <v>0.64032942814058691</v>
      </c>
    </row>
    <row r="92" spans="1:13" ht="22.5" customHeight="1">
      <c r="A92" s="83"/>
      <c r="B92" s="47" t="s">
        <v>304</v>
      </c>
      <c r="C92" s="52">
        <f>SUM(C80:C91)</f>
        <v>2031304.5699999998</v>
      </c>
      <c r="D92" s="52">
        <f>SUM(D80:D91)</f>
        <v>149013.13</v>
      </c>
      <c r="E92" s="52">
        <f>SUM(E80:E91)</f>
        <v>2180317.7000000002</v>
      </c>
      <c r="F92" s="52">
        <f>SUM(F80:F91)</f>
        <v>292</v>
      </c>
      <c r="G92" s="52">
        <f>SUM(G80:G91)</f>
        <v>2180609.7000000002</v>
      </c>
      <c r="H92" s="121"/>
      <c r="I92" s="121"/>
      <c r="J92" s="8"/>
      <c r="K92" s="106">
        <f t="shared" si="6"/>
        <v>5.9608996681390622E-2</v>
      </c>
      <c r="L92" s="65"/>
      <c r="M92" s="107">
        <f t="shared" si="7"/>
        <v>10.117664772068206</v>
      </c>
    </row>
    <row r="93" spans="1:13">
      <c r="C93" s="39"/>
      <c r="D93" s="39"/>
      <c r="E93" s="39"/>
      <c r="F93" s="39"/>
      <c r="G93" s="39"/>
      <c r="H93" s="121"/>
      <c r="I93" s="121"/>
      <c r="J93" s="9"/>
      <c r="K93" s="12"/>
      <c r="M93" s="13"/>
    </row>
    <row r="94" spans="1:13">
      <c r="A94" s="83" t="s">
        <v>98</v>
      </c>
      <c r="B94" s="7" t="s">
        <v>50</v>
      </c>
      <c r="C94" s="1"/>
      <c r="D94" s="1"/>
      <c r="E94" s="1"/>
      <c r="F94" s="1"/>
      <c r="G94" s="1"/>
      <c r="H94" s="121"/>
      <c r="I94" s="121"/>
      <c r="J94" s="9"/>
      <c r="K94" s="12"/>
      <c r="M94" s="13"/>
    </row>
    <row r="95" spans="1:13">
      <c r="A95" s="83" t="s">
        <v>112</v>
      </c>
      <c r="B95" s="7" t="s">
        <v>40</v>
      </c>
      <c r="C95" s="52">
        <f>SUM('BUNGALOW:WIDEHORIZONS &amp; WH En'!C95)</f>
        <v>1017842.3200000001</v>
      </c>
      <c r="D95" s="52">
        <f>SUM('BUNGALOW:WIDEHORIZONS &amp; WH En'!D95)</f>
        <v>0</v>
      </c>
      <c r="E95" s="52">
        <f>SUM('BUNGALOW:WIDEHORIZONS &amp; WH En'!E95)</f>
        <v>1017842.3200000001</v>
      </c>
      <c r="F95" s="52">
        <f>SUM('BUNGALOW:WIDEHORIZONS &amp; WH En'!F95)</f>
        <v>14096</v>
      </c>
      <c r="G95" s="52">
        <f>SUM('BUNGALOW:WIDEHORIZONS &amp; WH En'!G95)</f>
        <v>1031938.3200000001</v>
      </c>
      <c r="H95" s="293">
        <f>SUM('BUNGALOW:WIDEHORIZONS &amp; WH En'!J95)</f>
        <v>74453.475000000006</v>
      </c>
      <c r="I95" s="293">
        <f>SUM('BUNGALOW:WIDEHORIZONS &amp; WH En'!K95)</f>
        <v>78006.535000000003</v>
      </c>
      <c r="J95" s="8"/>
      <c r="K95" s="106">
        <f t="shared" ref="K95:K101" si="8">G95/$G$183</f>
        <v>2.8208994893620724E-2</v>
      </c>
      <c r="M95" s="107">
        <f t="shared" ref="M95:M101" si="9">G95/$G$198</f>
        <v>4.7880214360283029</v>
      </c>
    </row>
    <row r="96" spans="1:13">
      <c r="A96" s="83" t="s">
        <v>113</v>
      </c>
      <c r="B96" s="7" t="s">
        <v>41</v>
      </c>
      <c r="C96" s="52">
        <f>SUM('BUNGALOW:WIDEHORIZONS &amp; WH En'!C96)</f>
        <v>52674.66</v>
      </c>
      <c r="D96" s="52">
        <f>SUM('BUNGALOW:WIDEHORIZONS &amp; WH En'!D96)</f>
        <v>142812.09</v>
      </c>
      <c r="E96" s="52">
        <f>SUM('BUNGALOW:WIDEHORIZONS &amp; WH En'!E96)</f>
        <v>195486.75</v>
      </c>
      <c r="F96" s="52">
        <f>SUM('BUNGALOW:WIDEHORIZONS &amp; WH En'!F96)</f>
        <v>1558</v>
      </c>
      <c r="G96" s="52">
        <f>SUM('BUNGALOW:WIDEHORIZONS &amp; WH En'!G96)</f>
        <v>197044.75</v>
      </c>
      <c r="H96" s="121"/>
      <c r="I96" s="121"/>
      <c r="J96" s="8"/>
      <c r="K96" s="106">
        <f t="shared" si="8"/>
        <v>5.386401724634832E-3</v>
      </c>
      <c r="M96" s="107">
        <f t="shared" si="9"/>
        <v>0.91425472682983411</v>
      </c>
    </row>
    <row r="97" spans="1:13">
      <c r="A97" s="83" t="s">
        <v>93</v>
      </c>
      <c r="B97" s="7" t="s">
        <v>53</v>
      </c>
      <c r="C97" s="52">
        <f>SUM('BUNGALOW:WIDEHORIZONS &amp; WH En'!C97)</f>
        <v>435446</v>
      </c>
      <c r="D97" s="52">
        <f>SUM('BUNGALOW:WIDEHORIZONS &amp; WH En'!D97)</f>
        <v>-167249</v>
      </c>
      <c r="E97" s="52">
        <f>SUM('BUNGALOW:WIDEHORIZONS &amp; WH En'!E97)</f>
        <v>268197</v>
      </c>
      <c r="F97" s="52">
        <f>SUM('BUNGALOW:WIDEHORIZONS &amp; WH En'!F97)</f>
        <v>1841</v>
      </c>
      <c r="G97" s="52">
        <f>SUM('BUNGALOW:WIDEHORIZONS &amp; WH En'!G97)</f>
        <v>270038</v>
      </c>
      <c r="H97" s="121"/>
      <c r="I97" s="121"/>
      <c r="J97" s="8"/>
      <c r="K97" s="106">
        <f t="shared" si="8"/>
        <v>7.3817401829632144E-3</v>
      </c>
      <c r="M97" s="107">
        <f t="shared" si="9"/>
        <v>1.2529312144762788</v>
      </c>
    </row>
    <row r="98" spans="1:13">
      <c r="A98" s="83" t="s">
        <v>99</v>
      </c>
      <c r="B98" s="7" t="s">
        <v>51</v>
      </c>
      <c r="C98" s="52">
        <f>SUM('BUNGALOW:WIDEHORIZONS &amp; WH En'!C98)</f>
        <v>1228925.07</v>
      </c>
      <c r="D98" s="52">
        <f>SUM('BUNGALOW:WIDEHORIZONS &amp; WH En'!D98)</f>
        <v>153908</v>
      </c>
      <c r="E98" s="52">
        <f>SUM('BUNGALOW:WIDEHORIZONS &amp; WH En'!E98)</f>
        <v>1382833.07</v>
      </c>
      <c r="F98" s="52">
        <f>SUM('BUNGALOW:WIDEHORIZONS &amp; WH En'!F98)</f>
        <v>32181</v>
      </c>
      <c r="G98" s="52">
        <f>SUM('BUNGALOW:WIDEHORIZONS &amp; WH En'!G98)</f>
        <v>1415014.07</v>
      </c>
      <c r="H98" s="121"/>
      <c r="I98" s="121"/>
      <c r="J98" s="8"/>
      <c r="K98" s="106">
        <f t="shared" si="8"/>
        <v>3.8680727230898326E-2</v>
      </c>
      <c r="M98" s="107">
        <f t="shared" si="9"/>
        <v>6.5654289293585437</v>
      </c>
    </row>
    <row r="99" spans="1:13">
      <c r="A99" s="83">
        <v>390</v>
      </c>
      <c r="B99" s="7" t="s">
        <v>52</v>
      </c>
      <c r="C99" s="52">
        <f>SUM('BUNGALOW:WIDEHORIZONS &amp; WH En'!C99)</f>
        <v>141462.75</v>
      </c>
      <c r="D99" s="52">
        <f>SUM('BUNGALOW:WIDEHORIZONS &amp; WH En'!D99)</f>
        <v>480</v>
      </c>
      <c r="E99" s="52">
        <f>SUM('BUNGALOW:WIDEHORIZONS &amp; WH En'!E99)</f>
        <v>141942.75</v>
      </c>
      <c r="F99" s="52">
        <f>SUM('BUNGALOW:WIDEHORIZONS &amp; WH En'!F99)</f>
        <v>510</v>
      </c>
      <c r="G99" s="52">
        <f>SUM('BUNGALOW:WIDEHORIZONS &amp; WH En'!G99)</f>
        <v>142452.75</v>
      </c>
      <c r="H99" s="121"/>
      <c r="I99" s="121"/>
      <c r="J99" s="8"/>
      <c r="K99" s="106">
        <f t="shared" si="8"/>
        <v>3.8940785698628085E-3</v>
      </c>
      <c r="M99" s="107">
        <f t="shared" si="9"/>
        <v>0.66095696554924022</v>
      </c>
    </row>
    <row r="100" spans="1:13">
      <c r="A100" s="83">
        <v>490</v>
      </c>
      <c r="B100" s="7" t="s">
        <v>155</v>
      </c>
      <c r="C100" s="52">
        <f>SUM('BUNGALOW:WIDEHORIZONS &amp; WH En'!C100)</f>
        <v>2853</v>
      </c>
      <c r="D100" s="52">
        <f>SUM('BUNGALOW:WIDEHORIZONS &amp; WH En'!D100)</f>
        <v>6</v>
      </c>
      <c r="E100" s="52">
        <f>SUM('BUNGALOW:WIDEHORIZONS &amp; WH En'!E100)</f>
        <v>2859</v>
      </c>
      <c r="F100" s="52">
        <f>SUM('BUNGALOW:WIDEHORIZONS &amp; WH En'!F100)</f>
        <v>0</v>
      </c>
      <c r="G100" s="52">
        <f>SUM('BUNGALOW:WIDEHORIZONS &amp; WH En'!G100)</f>
        <v>2859</v>
      </c>
      <c r="H100" s="122"/>
      <c r="I100" s="122"/>
      <c r="J100" s="8"/>
      <c r="K100" s="106">
        <f t="shared" si="8"/>
        <v>7.8153427232803641E-5</v>
      </c>
      <c r="M100" s="107">
        <f t="shared" si="9"/>
        <v>1.3265282449831805E-2</v>
      </c>
    </row>
    <row r="101" spans="1:13" ht="23.25" customHeight="1">
      <c r="A101" s="83"/>
      <c r="B101" s="47" t="s">
        <v>54</v>
      </c>
      <c r="C101" s="52">
        <f>SUM(C95:C100)</f>
        <v>2879203.8</v>
      </c>
      <c r="D101" s="52">
        <f>SUM(D95:D100)</f>
        <v>129957.09</v>
      </c>
      <c r="E101" s="52">
        <f>SUM(E95:E100)</f>
        <v>3009160.89</v>
      </c>
      <c r="F101" s="52">
        <f>SUM(F95:F100)</f>
        <v>50186</v>
      </c>
      <c r="G101" s="52">
        <f>SUM(G95:G100)</f>
        <v>3059346.89</v>
      </c>
      <c r="H101" s="122"/>
      <c r="I101" s="122"/>
      <c r="J101" s="8"/>
      <c r="K101" s="106">
        <f t="shared" si="8"/>
        <v>8.3630096029212717E-2</v>
      </c>
      <c r="L101" s="65"/>
      <c r="M101" s="107">
        <f t="shared" si="9"/>
        <v>14.194858554692031</v>
      </c>
    </row>
    <row r="102" spans="1:13">
      <c r="C102" s="39"/>
      <c r="D102" s="39"/>
      <c r="E102" s="39"/>
      <c r="F102" s="39"/>
      <c r="G102" s="39"/>
      <c r="H102" s="123"/>
      <c r="I102" s="123"/>
      <c r="J102" s="9"/>
      <c r="K102" s="12"/>
      <c r="M102" s="13"/>
    </row>
    <row r="103" spans="1:13">
      <c r="A103" s="83" t="s">
        <v>101</v>
      </c>
      <c r="B103" s="7" t="s">
        <v>55</v>
      </c>
      <c r="C103" s="1"/>
      <c r="D103" s="1"/>
      <c r="E103" s="1"/>
      <c r="F103" s="1"/>
      <c r="G103" s="1"/>
      <c r="H103" s="121"/>
      <c r="I103" s="121"/>
      <c r="J103" s="9"/>
      <c r="K103" s="12"/>
      <c r="M103" s="13"/>
    </row>
    <row r="104" spans="1:13">
      <c r="A104" s="83" t="s">
        <v>112</v>
      </c>
      <c r="B104" s="7" t="s">
        <v>40</v>
      </c>
      <c r="C104" s="52">
        <f>SUM('BUNGALOW:WIDEHORIZONS &amp; WH En'!C104)</f>
        <v>376355.92</v>
      </c>
      <c r="D104" s="52">
        <f>SUM('BUNGALOW:WIDEHORIZONS &amp; WH En'!D104)</f>
        <v>0</v>
      </c>
      <c r="E104" s="52">
        <f>SUM('BUNGALOW:WIDEHORIZONS &amp; WH En'!E104)</f>
        <v>376355.92</v>
      </c>
      <c r="F104" s="52">
        <f>SUM('BUNGALOW:WIDEHORIZONS &amp; WH En'!F104)</f>
        <v>5640</v>
      </c>
      <c r="G104" s="52">
        <f>SUM('BUNGALOW:WIDEHORIZONS &amp; WH En'!G104)</f>
        <v>381995.92</v>
      </c>
      <c r="H104" s="293">
        <f>SUM('BUNGALOW:WIDEHORIZONS &amp; WH En'!J104)</f>
        <v>34065.1</v>
      </c>
      <c r="I104" s="293">
        <f>SUM('BUNGALOW:WIDEHORIZONS &amp; WH En'!K104)</f>
        <v>36061.689999999995</v>
      </c>
      <c r="J104" s="8"/>
      <c r="K104" s="106">
        <f t="shared" ref="K104:K110" si="10">G104/$G$183</f>
        <v>1.0442214178715593E-2</v>
      </c>
      <c r="M104" s="107">
        <f t="shared" ref="M104:M110" si="11">G104/$G$198</f>
        <v>1.77239726249855</v>
      </c>
    </row>
    <row r="105" spans="1:13">
      <c r="A105" s="83" t="s">
        <v>113</v>
      </c>
      <c r="B105" s="7" t="s">
        <v>41</v>
      </c>
      <c r="C105" s="52">
        <f>SUM('BUNGALOW:WIDEHORIZONS &amp; WH En'!C105)</f>
        <v>4536.46</v>
      </c>
      <c r="D105" s="52">
        <f>SUM('BUNGALOW:WIDEHORIZONS &amp; WH En'!D105)</f>
        <v>59695.59</v>
      </c>
      <c r="E105" s="52">
        <f>SUM('BUNGALOW:WIDEHORIZONS &amp; WH En'!E105)</f>
        <v>64232.05</v>
      </c>
      <c r="F105" s="52">
        <f>SUM('BUNGALOW:WIDEHORIZONS &amp; WH En'!F105)</f>
        <v>623</v>
      </c>
      <c r="G105" s="52">
        <f>SUM('BUNGALOW:WIDEHORIZONS &amp; WH En'!G105)</f>
        <v>64855.05</v>
      </c>
      <c r="H105" s="121"/>
      <c r="I105" s="121"/>
      <c r="J105" s="8"/>
      <c r="K105" s="106">
        <f t="shared" si="10"/>
        <v>1.7728731832300953E-3</v>
      </c>
      <c r="M105" s="107">
        <f t="shared" si="11"/>
        <v>0.30091659900243595</v>
      </c>
    </row>
    <row r="106" spans="1:13">
      <c r="A106" s="83" t="s">
        <v>119</v>
      </c>
      <c r="B106" s="7" t="s">
        <v>43</v>
      </c>
      <c r="C106" s="52">
        <f>SUM('BUNGALOW:WIDEHORIZONS &amp; WH En'!C106)</f>
        <v>25839.03</v>
      </c>
      <c r="D106" s="52">
        <f>SUM('BUNGALOW:WIDEHORIZONS &amp; WH En'!D106)</f>
        <v>0</v>
      </c>
      <c r="E106" s="52">
        <f>SUM('BUNGALOW:WIDEHORIZONS &amp; WH En'!E106)</f>
        <v>25839.03</v>
      </c>
      <c r="F106" s="52">
        <f>SUM('BUNGALOW:WIDEHORIZONS &amp; WH En'!F106)</f>
        <v>-5979</v>
      </c>
      <c r="G106" s="52">
        <f>SUM('BUNGALOW:WIDEHORIZONS &amp; WH En'!G106)</f>
        <v>19860.03</v>
      </c>
      <c r="H106" s="121"/>
      <c r="I106" s="121"/>
      <c r="J106" s="8"/>
      <c r="K106" s="106">
        <f t="shared" si="10"/>
        <v>5.4289241323759964E-4</v>
      </c>
      <c r="M106" s="107">
        <f t="shared" si="11"/>
        <v>9.2147221900011594E-2</v>
      </c>
    </row>
    <row r="107" spans="1:13">
      <c r="A107" s="83" t="s">
        <v>93</v>
      </c>
      <c r="B107" s="7" t="s">
        <v>57</v>
      </c>
      <c r="C107" s="52">
        <f>SUM('BUNGALOW:WIDEHORIZONS &amp; WH En'!C107)</f>
        <v>74409</v>
      </c>
      <c r="D107" s="52">
        <f>SUM('BUNGALOW:WIDEHORIZONS &amp; WH En'!D107)</f>
        <v>0</v>
      </c>
      <c r="E107" s="52">
        <f>SUM('BUNGALOW:WIDEHORIZONS &amp; WH En'!E107)</f>
        <v>74409</v>
      </c>
      <c r="F107" s="52">
        <f>SUM('BUNGALOW:WIDEHORIZONS &amp; WH En'!F107)</f>
        <v>0</v>
      </c>
      <c r="G107" s="52">
        <f>SUM('BUNGALOW:WIDEHORIZONS &amp; WH En'!G107)</f>
        <v>74409</v>
      </c>
      <c r="H107" s="121"/>
      <c r="I107" s="121"/>
      <c r="J107" s="8"/>
      <c r="K107" s="106">
        <f t="shared" si="10"/>
        <v>2.0340393028911111E-3</v>
      </c>
      <c r="M107" s="107">
        <f t="shared" si="11"/>
        <v>0.34524533116807793</v>
      </c>
    </row>
    <row r="108" spans="1:13">
      <c r="A108" s="83">
        <v>410</v>
      </c>
      <c r="B108" s="7" t="s">
        <v>56</v>
      </c>
      <c r="C108" s="52">
        <f>SUM('BUNGALOW:WIDEHORIZONS &amp; WH En'!C108)</f>
        <v>28395.53</v>
      </c>
      <c r="D108" s="52">
        <f>SUM('BUNGALOW:WIDEHORIZONS &amp; WH En'!D108)</f>
        <v>0</v>
      </c>
      <c r="E108" s="52">
        <f>SUM('BUNGALOW:WIDEHORIZONS &amp; WH En'!E108)</f>
        <v>28395.53</v>
      </c>
      <c r="F108" s="52">
        <f>SUM('BUNGALOW:WIDEHORIZONS &amp; WH En'!F108)</f>
        <v>0</v>
      </c>
      <c r="G108" s="52">
        <f>SUM('BUNGALOW:WIDEHORIZONS &amp; WH En'!G108)</f>
        <v>28395.53</v>
      </c>
      <c r="H108" s="121"/>
      <c r="I108" s="121"/>
      <c r="J108" s="8"/>
      <c r="K108" s="106">
        <f t="shared" si="10"/>
        <v>7.762182537921975E-4</v>
      </c>
      <c r="M108" s="107">
        <f t="shared" si="11"/>
        <v>0.13175051618141748</v>
      </c>
    </row>
    <row r="109" spans="1:13">
      <c r="A109" s="83" t="s">
        <v>102</v>
      </c>
      <c r="B109" s="7" t="s">
        <v>155</v>
      </c>
      <c r="C109" s="52">
        <f>SUM('BUNGALOW:WIDEHORIZONS &amp; WH En'!C109)</f>
        <v>135</v>
      </c>
      <c r="D109" s="52">
        <f>SUM('BUNGALOW:WIDEHORIZONS &amp; WH En'!D109)</f>
        <v>0</v>
      </c>
      <c r="E109" s="52">
        <f>SUM('BUNGALOW:WIDEHORIZONS &amp; WH En'!E109)</f>
        <v>135</v>
      </c>
      <c r="F109" s="52">
        <f>SUM('BUNGALOW:WIDEHORIZONS &amp; WH En'!F109)</f>
        <v>0</v>
      </c>
      <c r="G109" s="52">
        <f>SUM('BUNGALOW:WIDEHORIZONS &amp; WH En'!G109)</f>
        <v>135</v>
      </c>
      <c r="H109" s="122"/>
      <c r="I109" s="122"/>
      <c r="J109" s="8"/>
      <c r="K109" s="106">
        <f t="shared" si="10"/>
        <v>3.6903507087892591E-6</v>
      </c>
      <c r="M109" s="107">
        <f t="shared" si="11"/>
        <v>6.2637745041178514E-4</v>
      </c>
    </row>
    <row r="110" spans="1:13" ht="21.75" customHeight="1">
      <c r="A110" s="83"/>
      <c r="B110" s="47" t="s">
        <v>58</v>
      </c>
      <c r="C110" s="52">
        <f>SUM(C104:C109)</f>
        <v>509670.94000000006</v>
      </c>
      <c r="D110" s="52">
        <f>SUM(D104:D109)</f>
        <v>59695.59</v>
      </c>
      <c r="E110" s="52">
        <f>SUM(E104:E109)</f>
        <v>569366.53</v>
      </c>
      <c r="F110" s="52">
        <f>SUM(F104:F109)</f>
        <v>284</v>
      </c>
      <c r="G110" s="52">
        <f>SUM(G104:G109)</f>
        <v>569650.53</v>
      </c>
      <c r="H110" s="122"/>
      <c r="I110" s="122"/>
      <c r="J110" s="8"/>
      <c r="K110" s="106">
        <f t="shared" si="10"/>
        <v>1.5571927682575386E-2</v>
      </c>
      <c r="L110" s="65"/>
      <c r="M110" s="107">
        <f t="shared" si="11"/>
        <v>2.6430833082009051</v>
      </c>
    </row>
    <row r="111" spans="1:13">
      <c r="A111" s="83"/>
      <c r="B111" s="7"/>
      <c r="C111" s="39"/>
      <c r="D111" s="39"/>
      <c r="E111" s="39"/>
      <c r="F111" s="39"/>
      <c r="G111" s="39"/>
      <c r="H111" s="123"/>
      <c r="I111" s="123"/>
      <c r="J111" s="8"/>
      <c r="K111" s="12"/>
      <c r="M111" s="13"/>
    </row>
    <row r="112" spans="1:13">
      <c r="A112" s="83" t="s">
        <v>103</v>
      </c>
      <c r="B112" s="7" t="s">
        <v>59</v>
      </c>
      <c r="C112" s="1"/>
      <c r="D112" s="1"/>
      <c r="E112" s="1"/>
      <c r="F112" s="1"/>
      <c r="G112" s="1"/>
      <c r="H112" s="121"/>
      <c r="I112" s="121"/>
      <c r="J112" s="9"/>
      <c r="K112" s="12"/>
      <c r="M112" s="13"/>
    </row>
    <row r="113" spans="1:13">
      <c r="A113" s="83" t="s">
        <v>112</v>
      </c>
      <c r="B113" s="7" t="s">
        <v>40</v>
      </c>
      <c r="C113" s="52">
        <f>SUM('BUNGALOW:WIDEHORIZONS &amp; WH En'!C113)</f>
        <v>325465.03000000003</v>
      </c>
      <c r="D113" s="52">
        <f>SUM('BUNGALOW:WIDEHORIZONS &amp; WH En'!D113)</f>
        <v>0</v>
      </c>
      <c r="E113" s="52">
        <f>SUM('BUNGALOW:WIDEHORIZONS &amp; WH En'!E113)</f>
        <v>325465.03000000003</v>
      </c>
      <c r="F113" s="52">
        <f>SUM('BUNGALOW:WIDEHORIZONS &amp; WH En'!F113)</f>
        <v>6294</v>
      </c>
      <c r="G113" s="52">
        <f>SUM('BUNGALOW:WIDEHORIZONS &amp; WH En'!G113)</f>
        <v>331759.03000000003</v>
      </c>
      <c r="H113" s="293">
        <f>SUM('BUNGALOW:WIDEHORIZONS &amp; WH En'!J113)</f>
        <v>33172.43</v>
      </c>
      <c r="I113" s="293">
        <f>SUM('BUNGALOW:WIDEHORIZONS &amp; WH En'!K113)</f>
        <v>34382.94</v>
      </c>
      <c r="J113" s="8"/>
      <c r="K113" s="106">
        <f t="shared" ref="K113:K118" si="12">G113/$G$183</f>
        <v>9.0689420111684238E-3</v>
      </c>
      <c r="M113" s="107">
        <f t="shared" ref="M113:M118" si="13">G113/$G$198</f>
        <v>1.5393064841665702</v>
      </c>
    </row>
    <row r="114" spans="1:13">
      <c r="A114" s="83" t="s">
        <v>113</v>
      </c>
      <c r="B114" s="7" t="s">
        <v>41</v>
      </c>
      <c r="C114" s="52">
        <f>SUM('BUNGALOW:WIDEHORIZONS &amp; WH En'!C114)</f>
        <v>30259.010000000002</v>
      </c>
      <c r="D114" s="52">
        <f>SUM('BUNGALOW:WIDEHORIZONS &amp; WH En'!D114)</f>
        <v>44416.67</v>
      </c>
      <c r="E114" s="52">
        <f>SUM('BUNGALOW:WIDEHORIZONS &amp; WH En'!E114)</f>
        <v>74675.680000000008</v>
      </c>
      <c r="F114" s="52">
        <f>SUM('BUNGALOW:WIDEHORIZONS &amp; WH En'!F114)</f>
        <v>696</v>
      </c>
      <c r="G114" s="52">
        <f>SUM('BUNGALOW:WIDEHORIZONS &amp; WH En'!G114)</f>
        <v>75371.680000000008</v>
      </c>
      <c r="H114" s="121"/>
      <c r="I114" s="121"/>
      <c r="J114" s="8"/>
      <c r="K114" s="106">
        <f t="shared" si="12"/>
        <v>2.0603550571158314E-3</v>
      </c>
      <c r="M114" s="107">
        <f t="shared" si="13"/>
        <v>0.34971200556779958</v>
      </c>
    </row>
    <row r="115" spans="1:13">
      <c r="A115" s="83" t="s">
        <v>119</v>
      </c>
      <c r="B115" s="7" t="s">
        <v>43</v>
      </c>
      <c r="C115" s="52">
        <f>SUM('BUNGALOW:WIDEHORIZONS &amp; WH En'!C115)</f>
        <v>193710.66999999998</v>
      </c>
      <c r="D115" s="52">
        <f>SUM('BUNGALOW:WIDEHORIZONS &amp; WH En'!D115)</f>
        <v>285</v>
      </c>
      <c r="E115" s="52">
        <f>SUM('BUNGALOW:WIDEHORIZONS &amp; WH En'!E115)</f>
        <v>193995.66999999998</v>
      </c>
      <c r="F115" s="52">
        <f>SUM('BUNGALOW:WIDEHORIZONS &amp; WH En'!F115)</f>
        <v>1581</v>
      </c>
      <c r="G115" s="52">
        <f>SUM('BUNGALOW:WIDEHORIZONS &amp; WH En'!G115)</f>
        <v>195576.66999999998</v>
      </c>
      <c r="H115" s="121"/>
      <c r="I115" s="121"/>
      <c r="J115" s="8"/>
      <c r="K115" s="106">
        <f t="shared" si="12"/>
        <v>5.346270390793652E-3</v>
      </c>
      <c r="M115" s="107">
        <f t="shared" si="13"/>
        <v>0.90744308084908931</v>
      </c>
    </row>
    <row r="116" spans="1:13">
      <c r="A116" s="83">
        <v>310</v>
      </c>
      <c r="B116" s="7" t="s">
        <v>57</v>
      </c>
      <c r="C116" s="52">
        <f>SUM('BUNGALOW:WIDEHORIZONS &amp; WH En'!C116)</f>
        <v>111900</v>
      </c>
      <c r="D116" s="52">
        <f>SUM('BUNGALOW:WIDEHORIZONS &amp; WH En'!D116)</f>
        <v>0</v>
      </c>
      <c r="E116" s="52">
        <f>SUM('BUNGALOW:WIDEHORIZONS &amp; WH En'!E116)</f>
        <v>111900</v>
      </c>
      <c r="F116" s="52">
        <f>SUM('BUNGALOW:WIDEHORIZONS &amp; WH En'!F116)</f>
        <v>0</v>
      </c>
      <c r="G116" s="52">
        <f>SUM('BUNGALOW:WIDEHORIZONS &amp; WH En'!G116)</f>
        <v>111900</v>
      </c>
      <c r="H116" s="121"/>
      <c r="I116" s="121"/>
      <c r="J116" s="8"/>
      <c r="K116" s="106">
        <f t="shared" si="12"/>
        <v>3.0588906986186524E-3</v>
      </c>
      <c r="M116" s="107">
        <f t="shared" si="13"/>
        <v>0.51919730889687976</v>
      </c>
    </row>
    <row r="117" spans="1:13">
      <c r="A117" s="83" t="s">
        <v>102</v>
      </c>
      <c r="B117" s="7" t="s">
        <v>155</v>
      </c>
      <c r="C117" s="52">
        <f>SUM('BUNGALOW:WIDEHORIZONS &amp; WH En'!C117)</f>
        <v>75</v>
      </c>
      <c r="D117" s="52">
        <f>SUM('BUNGALOW:WIDEHORIZONS &amp; WH En'!D117)</f>
        <v>-27</v>
      </c>
      <c r="E117" s="52">
        <f>SUM('BUNGALOW:WIDEHORIZONS &amp; WH En'!E117)</f>
        <v>48</v>
      </c>
      <c r="F117" s="52">
        <f>SUM('BUNGALOW:WIDEHORIZONS &amp; WH En'!F117)</f>
        <v>0</v>
      </c>
      <c r="G117" s="52">
        <f>SUM('BUNGALOW:WIDEHORIZONS &amp; WH En'!G117)</f>
        <v>48</v>
      </c>
      <c r="H117" s="121"/>
      <c r="I117" s="121"/>
      <c r="J117" s="8"/>
      <c r="K117" s="106">
        <f t="shared" si="12"/>
        <v>1.3121246964584031E-6</v>
      </c>
      <c r="M117" s="107">
        <f t="shared" si="13"/>
        <v>2.2271198236863474E-4</v>
      </c>
    </row>
    <row r="118" spans="1:13" ht="22.5" customHeight="1">
      <c r="A118" s="83"/>
      <c r="B118" s="47" t="s">
        <v>60</v>
      </c>
      <c r="C118" s="52">
        <f>SUM(C113:C117)</f>
        <v>661409.71</v>
      </c>
      <c r="D118" s="52">
        <f>SUM(D113:D117)</f>
        <v>44674.67</v>
      </c>
      <c r="E118" s="52">
        <f>SUM(E113:E117)</f>
        <v>706084.38</v>
      </c>
      <c r="F118" s="52">
        <f>SUM(F113:F117)</f>
        <v>8571</v>
      </c>
      <c r="G118" s="52">
        <f>SUM(G113:G117)</f>
        <v>714655.38</v>
      </c>
      <c r="H118" s="122"/>
      <c r="I118" s="122"/>
      <c r="J118" s="8"/>
      <c r="K118" s="106">
        <f t="shared" si="12"/>
        <v>1.9535770282393016E-2</v>
      </c>
      <c r="L118" s="65"/>
      <c r="M118" s="107">
        <f t="shared" si="13"/>
        <v>3.3158815914627073</v>
      </c>
    </row>
    <row r="119" spans="1:13">
      <c r="C119" s="39"/>
      <c r="D119" s="39"/>
      <c r="E119" s="39"/>
      <c r="F119" s="39"/>
      <c r="G119" s="39"/>
      <c r="H119" s="122"/>
      <c r="I119" s="122"/>
      <c r="J119" s="9"/>
      <c r="K119" s="12"/>
      <c r="M119" s="13"/>
    </row>
    <row r="120" spans="1:13">
      <c r="A120" s="83" t="s">
        <v>104</v>
      </c>
      <c r="B120" s="7" t="s">
        <v>61</v>
      </c>
      <c r="C120" s="1"/>
      <c r="D120" s="1"/>
      <c r="E120" s="1"/>
      <c r="F120" s="1"/>
      <c r="G120" s="1"/>
      <c r="H120" s="123"/>
      <c r="I120" s="123"/>
      <c r="J120" s="9"/>
      <c r="K120" s="12"/>
      <c r="M120" s="13"/>
    </row>
    <row r="121" spans="1:13">
      <c r="A121" s="83" t="s">
        <v>112</v>
      </c>
      <c r="B121" s="7" t="s">
        <v>63</v>
      </c>
      <c r="C121" s="52">
        <f>SUM('BUNGALOW:WIDEHORIZONS &amp; WH En'!C121)</f>
        <v>796848.9</v>
      </c>
      <c r="D121" s="52">
        <f>SUM('BUNGALOW:WIDEHORIZONS &amp; WH En'!D121)</f>
        <v>0</v>
      </c>
      <c r="E121" s="52">
        <f>SUM('BUNGALOW:WIDEHORIZONS &amp; WH En'!E121)</f>
        <v>796848.9</v>
      </c>
      <c r="F121" s="52">
        <f>SUM('BUNGALOW:WIDEHORIZONS &amp; WH En'!F121)</f>
        <v>15315</v>
      </c>
      <c r="G121" s="52">
        <f>SUM('BUNGALOW:WIDEHORIZONS &amp; WH En'!G121)</f>
        <v>812163.9</v>
      </c>
      <c r="H121" s="293">
        <f>SUM('BUNGALOW:WIDEHORIZONS &amp; WH En'!J121)</f>
        <v>28582.2</v>
      </c>
      <c r="I121" s="293">
        <f>SUM('BUNGALOW:WIDEHORIZONS &amp; WH En'!K121)</f>
        <v>31151.96</v>
      </c>
      <c r="J121" s="8"/>
      <c r="K121" s="106">
        <f t="shared" ref="K121:K139" si="14">G121/$G$183</f>
        <v>2.2201256474207769E-2</v>
      </c>
      <c r="M121" s="107">
        <f t="shared" ref="M121:M126" si="15">G121/$G$198</f>
        <v>3.7683048370258674</v>
      </c>
    </row>
    <row r="122" spans="1:13">
      <c r="A122" s="83" t="s">
        <v>135</v>
      </c>
      <c r="B122" s="7" t="s">
        <v>65</v>
      </c>
      <c r="C122" s="52">
        <f>SUM('BUNGALOW:WIDEHORIZONS &amp; WH En'!C122)</f>
        <v>35825.089999999997</v>
      </c>
      <c r="D122" s="52">
        <f>SUM('BUNGALOW:WIDEHORIZONS &amp; WH En'!D122)</f>
        <v>87244.760000000009</v>
      </c>
      <c r="E122" s="52">
        <f>SUM('BUNGALOW:WIDEHORIZONS &amp; WH En'!E122)</f>
        <v>123069.85</v>
      </c>
      <c r="F122" s="52">
        <f>SUM('BUNGALOW:WIDEHORIZONS &amp; WH En'!F122)</f>
        <v>1693</v>
      </c>
      <c r="G122" s="52">
        <f>SUM('BUNGALOW:WIDEHORIZONS &amp; WH En'!G122)</f>
        <v>124762.85</v>
      </c>
      <c r="H122" s="135"/>
      <c r="I122" s="136"/>
      <c r="J122" s="8"/>
      <c r="K122" s="106">
        <f t="shared" si="14"/>
        <v>3.4105086809486521E-3</v>
      </c>
      <c r="M122" s="107">
        <f t="shared" si="15"/>
        <v>0.57887878436376294</v>
      </c>
    </row>
    <row r="123" spans="1:13">
      <c r="A123" s="83" t="s">
        <v>113</v>
      </c>
      <c r="B123" s="7" t="s">
        <v>67</v>
      </c>
      <c r="C123" s="52">
        <f>SUM('BUNGALOW:WIDEHORIZONS &amp; WH En'!C123)</f>
        <v>5212285.51</v>
      </c>
      <c r="D123" s="52">
        <f>SUM('BUNGALOW:WIDEHORIZONS &amp; WH En'!D123)</f>
        <v>0</v>
      </c>
      <c r="E123" s="52">
        <f>SUM('BUNGALOW:WIDEHORIZONS &amp; WH En'!E123)</f>
        <v>5212285.51</v>
      </c>
      <c r="F123" s="52">
        <f>SUM('BUNGALOW:WIDEHORIZONS &amp; WH En'!F123)</f>
        <v>91537</v>
      </c>
      <c r="G123" s="52">
        <f>SUM('BUNGALOW:WIDEHORIZONS &amp; WH En'!G123)</f>
        <v>5303822.51</v>
      </c>
      <c r="H123" s="293">
        <f>SUM('BUNGALOW:WIDEHORIZONS &amp; WH En'!J123)</f>
        <v>412135.38</v>
      </c>
      <c r="I123" s="293">
        <f>SUM('BUNGALOW:WIDEHORIZONS &amp; WH En'!K123)</f>
        <v>431235.47000000003</v>
      </c>
      <c r="J123" s="8"/>
      <c r="K123" s="106">
        <f t="shared" si="14"/>
        <v>0.14498492710422908</v>
      </c>
      <c r="M123" s="107">
        <f t="shared" si="15"/>
        <v>24.608850527780998</v>
      </c>
    </row>
    <row r="124" spans="1:13">
      <c r="A124" s="83" t="s">
        <v>136</v>
      </c>
      <c r="B124" s="7" t="s">
        <v>275</v>
      </c>
      <c r="C124" s="52">
        <f>SUM('BUNGALOW:WIDEHORIZONS &amp; WH En'!C124)</f>
        <v>173172.74</v>
      </c>
      <c r="D124" s="52">
        <f>SUM('BUNGALOW:WIDEHORIZONS &amp; WH En'!D124)</f>
        <v>1004638.4299999999</v>
      </c>
      <c r="E124" s="52">
        <f>SUM('BUNGALOW:WIDEHORIZONS &amp; WH En'!E124)</f>
        <v>1177811.17</v>
      </c>
      <c r="F124" s="52">
        <f>SUM('BUNGALOW:WIDEHORIZONS &amp; WH En'!F124)</f>
        <v>14530</v>
      </c>
      <c r="G124" s="52">
        <f>SUM('BUNGALOW:WIDEHORIZONS &amp; WH En'!G124)</f>
        <v>1192341.17</v>
      </c>
      <c r="H124" s="147"/>
      <c r="I124" s="147"/>
      <c r="J124" s="8"/>
      <c r="K124" s="106">
        <f t="shared" si="14"/>
        <v>3.2593756161689733E-2</v>
      </c>
      <c r="M124" s="107">
        <f t="shared" si="15"/>
        <v>5.5322638673007765</v>
      </c>
    </row>
    <row r="125" spans="1:13">
      <c r="A125" s="83" t="s">
        <v>149</v>
      </c>
      <c r="B125" s="7" t="s">
        <v>150</v>
      </c>
      <c r="C125" s="52">
        <f>SUM('BUNGALOW:WIDEHORIZONS &amp; WH En'!C125)</f>
        <v>60837</v>
      </c>
      <c r="D125" s="52">
        <f>SUM('BUNGALOW:WIDEHORIZONS &amp; WH En'!D125)</f>
        <v>0</v>
      </c>
      <c r="E125" s="52">
        <f>SUM('BUNGALOW:WIDEHORIZONS &amp; WH En'!E125)</f>
        <v>60837</v>
      </c>
      <c r="F125" s="52">
        <f>SUM('BUNGALOW:WIDEHORIZONS &amp; WH En'!F125)</f>
        <v>0</v>
      </c>
      <c r="G125" s="52">
        <f>SUM('BUNGALOW:WIDEHORIZONS &amp; WH En'!G125)</f>
        <v>60837</v>
      </c>
      <c r="H125" s="293">
        <f>SUM('BUNGALOW:WIDEHORIZONS &amp; WH En'!J125)</f>
        <v>260</v>
      </c>
      <c r="I125" s="293">
        <f>SUM('BUNGALOW:WIDEHORIZONS &amp; WH En'!K125)</f>
        <v>260</v>
      </c>
      <c r="J125" s="8"/>
      <c r="K125" s="106">
        <f t="shared" si="14"/>
        <v>1.6630360449674975E-3</v>
      </c>
      <c r="M125" s="107">
        <f t="shared" si="15"/>
        <v>0.2822735181533465</v>
      </c>
    </row>
    <row r="126" spans="1:13">
      <c r="A126" s="83" t="s">
        <v>119</v>
      </c>
      <c r="B126" s="7" t="s">
        <v>69</v>
      </c>
      <c r="C126" s="52">
        <f>SUM('BUNGALOW:WIDEHORIZONS &amp; WH En'!C126)</f>
        <v>372917.89</v>
      </c>
      <c r="D126" s="52">
        <f>SUM('BUNGALOW:WIDEHORIZONS &amp; WH En'!D126)</f>
        <v>0</v>
      </c>
      <c r="E126" s="52">
        <f>SUM('BUNGALOW:WIDEHORIZONS &amp; WH En'!E126)</f>
        <v>372917.89</v>
      </c>
      <c r="F126" s="52">
        <f>SUM('BUNGALOW:WIDEHORIZONS &amp; WH En'!F126)</f>
        <v>-1819</v>
      </c>
      <c r="G126" s="52">
        <f>SUM('BUNGALOW:WIDEHORIZONS &amp; WH En'!G126)</f>
        <v>371098.89</v>
      </c>
      <c r="H126" s="139"/>
      <c r="I126" s="139"/>
      <c r="J126" s="8"/>
      <c r="K126" s="106">
        <f t="shared" si="14"/>
        <v>1.0144333716610424E-2</v>
      </c>
      <c r="M126" s="107">
        <f t="shared" si="15"/>
        <v>1.7218368634729151</v>
      </c>
    </row>
    <row r="127" spans="1:13">
      <c r="A127" s="83">
        <v>111</v>
      </c>
      <c r="B127" s="7" t="s">
        <v>107</v>
      </c>
      <c r="C127" s="52">
        <f>SUM('BUNGALOW:WIDEHORIZONS &amp; WH En'!C127)</f>
        <v>1842</v>
      </c>
      <c r="D127" s="52">
        <f>SUM('BUNGALOW:WIDEHORIZONS &amp; WH En'!D127)</f>
        <v>0</v>
      </c>
      <c r="E127" s="52">
        <f>SUM('BUNGALOW:WIDEHORIZONS &amp; WH En'!E127)</f>
        <v>1842</v>
      </c>
      <c r="F127" s="52">
        <f>SUM('BUNGALOW:WIDEHORIZONS &amp; WH En'!F127)</f>
        <v>0</v>
      </c>
      <c r="G127" s="52">
        <f>SUM('BUNGALOW:WIDEHORIZONS &amp; WH En'!G127)</f>
        <v>1842</v>
      </c>
      <c r="H127" s="139"/>
      <c r="I127" s="139"/>
      <c r="J127" s="8"/>
      <c r="K127" s="106">
        <f t="shared" si="14"/>
        <v>5.0352785226591223E-5</v>
      </c>
      <c r="M127" s="107">
        <f t="shared" ref="M127:M138" si="16">G127/$G$198</f>
        <v>8.5465723233963571E-3</v>
      </c>
    </row>
    <row r="128" spans="1:13">
      <c r="A128" s="83" t="s">
        <v>130</v>
      </c>
      <c r="B128" s="7" t="s">
        <v>108</v>
      </c>
      <c r="C128" s="52">
        <f>SUM('BUNGALOW:WIDEHORIZONS &amp; WH En'!C128)</f>
        <v>0</v>
      </c>
      <c r="D128" s="52">
        <f>SUM('BUNGALOW:WIDEHORIZONS &amp; WH En'!D128)</f>
        <v>0</v>
      </c>
      <c r="E128" s="52">
        <f>SUM('BUNGALOW:WIDEHORIZONS &amp; WH En'!E128)</f>
        <v>0</v>
      </c>
      <c r="F128" s="52">
        <f>SUM('BUNGALOW:WIDEHORIZONS &amp; WH En'!F128)</f>
        <v>0</v>
      </c>
      <c r="G128" s="52">
        <f>SUM('BUNGALOW:WIDEHORIZONS &amp; WH En'!G128)</f>
        <v>0</v>
      </c>
      <c r="H128" s="123"/>
      <c r="I128" s="123"/>
      <c r="J128" s="8"/>
      <c r="K128" s="106">
        <f t="shared" si="14"/>
        <v>0</v>
      </c>
      <c r="M128" s="107">
        <f t="shared" si="16"/>
        <v>0</v>
      </c>
    </row>
    <row r="129" spans="1:13">
      <c r="A129" s="83" t="s">
        <v>93</v>
      </c>
      <c r="B129" s="7" t="s">
        <v>77</v>
      </c>
      <c r="C129" s="52">
        <f>SUM('BUNGALOW:WIDEHORIZONS &amp; WH En'!C129)</f>
        <v>99587</v>
      </c>
      <c r="D129" s="52">
        <f>SUM('BUNGALOW:WIDEHORIZONS &amp; WH En'!D129)</f>
        <v>0</v>
      </c>
      <c r="E129" s="52">
        <f>SUM('BUNGALOW:WIDEHORIZONS &amp; WH En'!E129)</f>
        <v>99587</v>
      </c>
      <c r="F129" s="52">
        <f>SUM('BUNGALOW:WIDEHORIZONS &amp; WH En'!F129)</f>
        <v>1965</v>
      </c>
      <c r="G129" s="52">
        <f>SUM('BUNGALOW:WIDEHORIZONS &amp; WH En'!G129)</f>
        <v>101552</v>
      </c>
      <c r="H129" s="123"/>
      <c r="I129" s="123"/>
      <c r="J129" s="8"/>
      <c r="K129" s="106">
        <f t="shared" si="14"/>
        <v>2.7760184828071618E-3</v>
      </c>
      <c r="M129" s="107">
        <f t="shared" si="16"/>
        <v>0.47118431736457489</v>
      </c>
    </row>
    <row r="130" spans="1:13">
      <c r="A130" s="83">
        <v>330</v>
      </c>
      <c r="B130" s="7" t="s">
        <v>311</v>
      </c>
      <c r="C130" s="52">
        <f>SUM('BUNGALOW:WIDEHORIZONS &amp; WH En'!C130)</f>
        <v>51574</v>
      </c>
      <c r="D130" s="52">
        <f>SUM('BUNGALOW:WIDEHORIZONS &amp; WH En'!D130)</f>
        <v>0</v>
      </c>
      <c r="E130" s="52">
        <f>SUM('BUNGALOW:WIDEHORIZONS &amp; WH En'!E130)</f>
        <v>51574</v>
      </c>
      <c r="F130" s="52">
        <f>SUM('BUNGALOW:WIDEHORIZONS &amp; WH En'!F130)</f>
        <v>0</v>
      </c>
      <c r="G130" s="52">
        <f>SUM('BUNGALOW:WIDEHORIZONS &amp; WH En'!G130)</f>
        <v>51574</v>
      </c>
      <c r="H130" s="123"/>
      <c r="I130" s="123"/>
      <c r="J130" s="8"/>
      <c r="K130" s="106">
        <f t="shared" si="14"/>
        <v>1.4098233144822019E-3</v>
      </c>
      <c r="M130" s="107">
        <f t="shared" si="16"/>
        <v>0.23929474538916598</v>
      </c>
    </row>
    <row r="131" spans="1:13">
      <c r="A131" s="83" t="s">
        <v>100</v>
      </c>
      <c r="B131" s="7" t="s">
        <v>70</v>
      </c>
      <c r="C131" s="52">
        <f>SUM('BUNGALOW:WIDEHORIZONS &amp; WH En'!C131)</f>
        <v>6820.66</v>
      </c>
      <c r="D131" s="52">
        <f>SUM('BUNGALOW:WIDEHORIZONS &amp; WH En'!D131)</f>
        <v>0</v>
      </c>
      <c r="E131" s="52">
        <f>SUM('BUNGALOW:WIDEHORIZONS &amp; WH En'!E131)</f>
        <v>6820.66</v>
      </c>
      <c r="F131" s="52">
        <f>SUM('BUNGALOW:WIDEHORIZONS &amp; WH En'!F131)</f>
        <v>0</v>
      </c>
      <c r="G131" s="52">
        <f>SUM('BUNGALOW:WIDEHORIZONS &amp; WH En'!G131)</f>
        <v>6820.66</v>
      </c>
      <c r="H131" s="121"/>
      <c r="I131" s="121"/>
      <c r="J131" s="8"/>
      <c r="K131" s="106">
        <f t="shared" si="14"/>
        <v>1.8644909233637443E-4</v>
      </c>
      <c r="M131" s="107">
        <f t="shared" si="16"/>
        <v>3.1646723117967755E-2</v>
      </c>
    </row>
    <row r="132" spans="1:13">
      <c r="B132" s="150" t="s">
        <v>234</v>
      </c>
      <c r="C132" s="151"/>
      <c r="D132" s="151"/>
      <c r="E132" s="152"/>
      <c r="F132" s="151"/>
      <c r="G132" s="152"/>
      <c r="H132" s="121"/>
      <c r="I132" s="121"/>
      <c r="J132" s="8"/>
      <c r="K132" s="106">
        <f t="shared" si="14"/>
        <v>0</v>
      </c>
      <c r="M132" s="107">
        <f t="shared" si="16"/>
        <v>0</v>
      </c>
    </row>
    <row r="133" spans="1:13">
      <c r="A133" s="83">
        <v>440.1</v>
      </c>
      <c r="B133" s="58" t="s">
        <v>151</v>
      </c>
      <c r="C133" s="52">
        <f>SUM('BUNGALOW:WIDEHORIZONS &amp; WH En'!C133)</f>
        <v>575</v>
      </c>
      <c r="D133" s="52">
        <f>SUM('BUNGALOW:WIDEHORIZONS &amp; WH En'!D133)</f>
        <v>0</v>
      </c>
      <c r="E133" s="52">
        <f>SUM('BUNGALOW:WIDEHORIZONS &amp; WH En'!E133)</f>
        <v>575</v>
      </c>
      <c r="F133" s="52">
        <f>SUM('BUNGALOW:WIDEHORIZONS &amp; WH En'!F133)</f>
        <v>0</v>
      </c>
      <c r="G133" s="52">
        <f>SUM('BUNGALOW:WIDEHORIZONS &amp; WH En'!G133)</f>
        <v>575</v>
      </c>
      <c r="H133" s="121"/>
      <c r="I133" s="121"/>
      <c r="J133" s="8"/>
      <c r="K133" s="106">
        <f t="shared" si="14"/>
        <v>1.5718160426324624E-5</v>
      </c>
      <c r="M133" s="107">
        <f t="shared" si="16"/>
        <v>2.6679039554576033E-3</v>
      </c>
    </row>
    <row r="134" spans="1:13">
      <c r="A134" s="4">
        <v>440.2</v>
      </c>
      <c r="B134" s="4" t="s">
        <v>152</v>
      </c>
      <c r="C134" s="52">
        <f>SUM('BUNGALOW:WIDEHORIZONS &amp; WH En'!C134)</f>
        <v>1550</v>
      </c>
      <c r="D134" s="52">
        <f>SUM('BUNGALOW:WIDEHORIZONS &amp; WH En'!D134)</f>
        <v>0</v>
      </c>
      <c r="E134" s="52">
        <f>SUM('BUNGALOW:WIDEHORIZONS &amp; WH En'!E134)</f>
        <v>1550</v>
      </c>
      <c r="F134" s="52">
        <f>SUM('BUNGALOW:WIDEHORIZONS &amp; WH En'!F134)</f>
        <v>0</v>
      </c>
      <c r="G134" s="52">
        <f>SUM('BUNGALOW:WIDEHORIZONS &amp; WH En'!G134)</f>
        <v>1550</v>
      </c>
      <c r="H134" s="134"/>
      <c r="I134" s="134"/>
      <c r="J134" s="8"/>
      <c r="K134" s="106">
        <f t="shared" si="14"/>
        <v>4.2370693323135939E-5</v>
      </c>
      <c r="M134" s="107">
        <f t="shared" si="16"/>
        <v>7.191741097320496E-3</v>
      </c>
    </row>
    <row r="135" spans="1:13">
      <c r="A135" s="83">
        <v>440.3</v>
      </c>
      <c r="B135" s="4" t="s">
        <v>153</v>
      </c>
      <c r="C135" s="52">
        <f>SUM('BUNGALOW:WIDEHORIZONS &amp; WH En'!C135)</f>
        <v>300</v>
      </c>
      <c r="D135" s="52">
        <f>SUM('BUNGALOW:WIDEHORIZONS &amp; WH En'!D135)</f>
        <v>0</v>
      </c>
      <c r="E135" s="52">
        <f>SUM('BUNGALOW:WIDEHORIZONS &amp; WH En'!E135)</f>
        <v>300</v>
      </c>
      <c r="F135" s="52">
        <f>SUM('BUNGALOW:WIDEHORIZONS &amp; WH En'!F135)</f>
        <v>0</v>
      </c>
      <c r="G135" s="52">
        <f>SUM('BUNGALOW:WIDEHORIZONS &amp; WH En'!G135)</f>
        <v>300</v>
      </c>
      <c r="H135" s="134"/>
      <c r="I135" s="134"/>
      <c r="J135" s="8"/>
      <c r="K135" s="106">
        <f t="shared" si="14"/>
        <v>8.2007793528650205E-6</v>
      </c>
      <c r="M135" s="107">
        <f t="shared" si="16"/>
        <v>1.391949889803967E-3</v>
      </c>
    </row>
    <row r="136" spans="1:13">
      <c r="A136" s="4">
        <v>440.4</v>
      </c>
      <c r="B136" s="4" t="s">
        <v>154</v>
      </c>
      <c r="C136" s="52">
        <f>SUM('BUNGALOW:WIDEHORIZONS &amp; WH En'!C136)</f>
        <v>700</v>
      </c>
      <c r="D136" s="52">
        <f>SUM('BUNGALOW:WIDEHORIZONS &amp; WH En'!D136)</f>
        <v>0</v>
      </c>
      <c r="E136" s="52">
        <f>SUM('BUNGALOW:WIDEHORIZONS &amp; WH En'!E136)</f>
        <v>700</v>
      </c>
      <c r="F136" s="52">
        <f>SUM('BUNGALOW:WIDEHORIZONS &amp; WH En'!F136)</f>
        <v>0</v>
      </c>
      <c r="G136" s="52">
        <f>SUM('BUNGALOW:WIDEHORIZONS &amp; WH En'!G136)</f>
        <v>700</v>
      </c>
      <c r="H136" s="121"/>
      <c r="I136" s="121"/>
      <c r="J136" s="8"/>
      <c r="K136" s="106">
        <f t="shared" si="14"/>
        <v>1.9135151823351714E-5</v>
      </c>
      <c r="M136" s="107">
        <f t="shared" si="16"/>
        <v>3.2478830762092564E-3</v>
      </c>
    </row>
    <row r="137" spans="1:13">
      <c r="A137" s="83">
        <v>440.5</v>
      </c>
      <c r="B137" s="4" t="s">
        <v>155</v>
      </c>
      <c r="C137" s="52">
        <f>SUM('BUNGALOW:WIDEHORIZONS &amp; WH En'!C137)</f>
        <v>1383.79</v>
      </c>
      <c r="D137" s="52">
        <f>SUM('BUNGALOW:WIDEHORIZONS &amp; WH En'!D137)</f>
        <v>0</v>
      </c>
      <c r="E137" s="52">
        <f>SUM('BUNGALOW:WIDEHORIZONS &amp; WH En'!E137)</f>
        <v>1383.79</v>
      </c>
      <c r="F137" s="52">
        <f>SUM('BUNGALOW:WIDEHORIZONS &amp; WH En'!F137)</f>
        <v>0</v>
      </c>
      <c r="G137" s="52">
        <f>SUM('BUNGALOW:WIDEHORIZONS &amp; WH En'!G137)</f>
        <v>1383.79</v>
      </c>
      <c r="H137" s="121"/>
      <c r="I137" s="121"/>
      <c r="J137" s="8"/>
      <c r="K137" s="106">
        <f t="shared" si="14"/>
        <v>3.782718820233695E-5</v>
      </c>
      <c r="M137" s="107">
        <f t="shared" si="16"/>
        <v>6.4205544600394382E-3</v>
      </c>
    </row>
    <row r="138" spans="1:13">
      <c r="A138" s="83">
        <v>490</v>
      </c>
      <c r="B138" s="7" t="s">
        <v>155</v>
      </c>
      <c r="C138" s="52">
        <f>SUM('BUNGALOW:WIDEHORIZONS &amp; WH En'!C138)</f>
        <v>62037</v>
      </c>
      <c r="D138" s="52">
        <f>SUM('BUNGALOW:WIDEHORIZONS &amp; WH En'!D138)</f>
        <v>72479</v>
      </c>
      <c r="E138" s="52">
        <f>SUM('BUNGALOW:WIDEHORIZONS &amp; WH En'!E138)</f>
        <v>134516</v>
      </c>
      <c r="F138" s="52">
        <f>SUM('BUNGALOW:WIDEHORIZONS &amp; WH En'!F138)</f>
        <v>0</v>
      </c>
      <c r="G138" s="52">
        <f>SUM('BUNGALOW:WIDEHORIZONS &amp; WH En'!G138)</f>
        <v>134516</v>
      </c>
      <c r="H138" s="121"/>
      <c r="I138" s="121"/>
      <c r="J138" s="8"/>
      <c r="K138" s="106">
        <f t="shared" si="14"/>
        <v>3.6771201180999702E-3</v>
      </c>
      <c r="M138" s="107">
        <f t="shared" si="16"/>
        <v>0.62413177125623476</v>
      </c>
    </row>
    <row r="139" spans="1:13" ht="21" customHeight="1">
      <c r="A139" s="83"/>
      <c r="B139" s="47" t="s">
        <v>71</v>
      </c>
      <c r="C139" s="52">
        <f>SUM(C121:C138)</f>
        <v>6878256.5800000001</v>
      </c>
      <c r="D139" s="52">
        <f>SUM(D121:D138)</f>
        <v>1164362.19</v>
      </c>
      <c r="E139" s="52">
        <f>SUM(E121:E138)</f>
        <v>8042618.7699999996</v>
      </c>
      <c r="F139" s="52">
        <f>SUM(F121:F138)</f>
        <v>123221</v>
      </c>
      <c r="G139" s="52">
        <f>SUM(G121:G138)</f>
        <v>8165839.7699999996</v>
      </c>
      <c r="H139" s="121"/>
      <c r="I139" s="121"/>
      <c r="J139" s="8"/>
      <c r="K139" s="106">
        <f t="shared" si="14"/>
        <v>0.22322083394873346</v>
      </c>
      <c r="L139" s="65"/>
      <c r="M139" s="107">
        <f>G139/$G$198</f>
        <v>37.888132560027834</v>
      </c>
    </row>
    <row r="140" spans="1:13">
      <c r="C140" s="39"/>
      <c r="D140" s="39"/>
      <c r="E140" s="39"/>
      <c r="F140" s="39"/>
      <c r="G140" s="39"/>
      <c r="H140" s="121"/>
      <c r="I140" s="121"/>
      <c r="J140" s="9"/>
      <c r="K140" s="12"/>
      <c r="M140" s="13"/>
    </row>
    <row r="141" spans="1:13">
      <c r="A141" s="83" t="s">
        <v>105</v>
      </c>
      <c r="B141" s="7" t="s">
        <v>72</v>
      </c>
      <c r="C141" s="1"/>
      <c r="D141" s="1"/>
      <c r="E141" s="1"/>
      <c r="F141" s="1"/>
      <c r="G141" s="1"/>
      <c r="H141" s="134"/>
      <c r="I141" s="134"/>
      <c r="J141" s="9"/>
      <c r="K141" s="12"/>
      <c r="M141" s="13"/>
    </row>
    <row r="142" spans="1:13">
      <c r="A142" s="83" t="s">
        <v>112</v>
      </c>
      <c r="B142" s="7" t="s">
        <v>73</v>
      </c>
      <c r="C142" s="52">
        <f>SUM('BUNGALOW:WIDEHORIZONS &amp; WH En'!C142)</f>
        <v>563534.26</v>
      </c>
      <c r="D142" s="52">
        <f>SUM('BUNGALOW:WIDEHORIZONS &amp; WH En'!D142)</f>
        <v>0</v>
      </c>
      <c r="E142" s="52">
        <f>SUM('BUNGALOW:WIDEHORIZONS &amp; WH En'!E142)</f>
        <v>563534.26</v>
      </c>
      <c r="F142" s="52">
        <f>SUM('BUNGALOW:WIDEHORIZONS &amp; WH En'!F142)</f>
        <v>20836</v>
      </c>
      <c r="G142" s="52">
        <f>SUM('BUNGALOW:WIDEHORIZONS &amp; WH En'!G142)</f>
        <v>584370.26</v>
      </c>
      <c r="H142" s="293">
        <f>SUM('BUNGALOW:WIDEHORIZONS &amp; WH En'!J142)</f>
        <v>33258.699999999997</v>
      </c>
      <c r="I142" s="293">
        <f>SUM('BUNGALOW:WIDEHORIZONS &amp; WH En'!K142)</f>
        <v>35170.28</v>
      </c>
      <c r="J142" s="8"/>
      <c r="K142" s="106">
        <f t="shared" ref="K142:K147" si="17">G142/$G$183</f>
        <v>1.597430520878788E-2</v>
      </c>
      <c r="M142" s="107">
        <f t="shared" ref="M142:M147" si="18">G142/$G$198</f>
        <v>2.7113803967057186</v>
      </c>
    </row>
    <row r="143" spans="1:13">
      <c r="A143" s="83" t="s">
        <v>113</v>
      </c>
      <c r="B143" s="7" t="s">
        <v>41</v>
      </c>
      <c r="C143" s="52">
        <f>SUM('BUNGALOW:WIDEHORIZONS &amp; WH En'!C143)</f>
        <v>49620.78</v>
      </c>
      <c r="D143" s="52">
        <f>SUM('BUNGALOW:WIDEHORIZONS &amp; WH En'!D143)</f>
        <v>47871.93</v>
      </c>
      <c r="E143" s="52">
        <f>SUM('BUNGALOW:WIDEHORIZONS &amp; WH En'!E143)</f>
        <v>97492.709999999992</v>
      </c>
      <c r="F143" s="52">
        <f>SUM('BUNGALOW:WIDEHORIZONS &amp; WH En'!F143)</f>
        <v>0</v>
      </c>
      <c r="G143" s="52">
        <f>SUM('BUNGALOW:WIDEHORIZONS &amp; WH En'!G143)</f>
        <v>97492.709999999992</v>
      </c>
      <c r="H143" s="121"/>
      <c r="I143" s="121"/>
      <c r="J143" s="8"/>
      <c r="K143" s="106">
        <f t="shared" si="17"/>
        <v>2.6650540107428567E-3</v>
      </c>
      <c r="M143" s="107">
        <f t="shared" si="18"/>
        <v>0.45234988980396701</v>
      </c>
    </row>
    <row r="144" spans="1:13">
      <c r="A144" s="83">
        <v>110</v>
      </c>
      <c r="B144" s="7" t="s">
        <v>258</v>
      </c>
      <c r="C144" s="52">
        <f>SUM('BUNGALOW:WIDEHORIZONS &amp; WH En'!C144)</f>
        <v>46684.49</v>
      </c>
      <c r="D144" s="52">
        <f>SUM('BUNGALOW:WIDEHORIZONS &amp; WH En'!D144)</f>
        <v>4616</v>
      </c>
      <c r="E144" s="52">
        <f>SUM('BUNGALOW:WIDEHORIZONS &amp; WH En'!E144)</f>
        <v>51300.49</v>
      </c>
      <c r="F144" s="52">
        <f>SUM('BUNGALOW:WIDEHORIZONS &amp; WH En'!F144)</f>
        <v>794</v>
      </c>
      <c r="G144" s="52">
        <f>SUM('BUNGALOW:WIDEHORIZONS &amp; WH En'!G144)</f>
        <v>52094.49</v>
      </c>
      <c r="H144" s="121"/>
      <c r="I144" s="121"/>
      <c r="J144" s="8"/>
      <c r="K144" s="106">
        <f t="shared" si="17"/>
        <v>1.4240513933001108E-3</v>
      </c>
      <c r="M144" s="107">
        <f t="shared" si="18"/>
        <v>0.24170973204964621</v>
      </c>
    </row>
    <row r="145" spans="1:13">
      <c r="A145" s="83" t="s">
        <v>93</v>
      </c>
      <c r="B145" s="7" t="s">
        <v>53</v>
      </c>
      <c r="C145" s="52">
        <f>SUM('BUNGALOW:WIDEHORIZONS &amp; WH En'!C145)</f>
        <v>15303.32</v>
      </c>
      <c r="D145" s="52">
        <f>SUM('BUNGALOW:WIDEHORIZONS &amp; WH En'!D145)</f>
        <v>93</v>
      </c>
      <c r="E145" s="52">
        <f>SUM('BUNGALOW:WIDEHORIZONS &amp; WH En'!E145)</f>
        <v>15396.32</v>
      </c>
      <c r="F145" s="52">
        <f>SUM('BUNGALOW:WIDEHORIZONS &amp; WH En'!F145)</f>
        <v>721</v>
      </c>
      <c r="G145" s="52">
        <f>SUM('BUNGALOW:WIDEHORIZONS &amp; WH En'!G145)</f>
        <v>16117.32</v>
      </c>
      <c r="H145" s="121"/>
      <c r="I145" s="121"/>
      <c r="J145" s="8"/>
      <c r="K145" s="106">
        <f t="shared" si="17"/>
        <v>4.4058195026506147E-4</v>
      </c>
      <c r="M145" s="107">
        <f t="shared" si="18"/>
        <v>7.4781672659784248E-2</v>
      </c>
    </row>
    <row r="146" spans="1:13">
      <c r="A146" s="83" t="s">
        <v>106</v>
      </c>
      <c r="B146" s="7" t="s">
        <v>74</v>
      </c>
      <c r="C146" s="52">
        <f>SUM('BUNGALOW:WIDEHORIZONS &amp; WH En'!C146)</f>
        <v>32142</v>
      </c>
      <c r="D146" s="52">
        <f>SUM('BUNGALOW:WIDEHORIZONS &amp; WH En'!D146)</f>
        <v>0</v>
      </c>
      <c r="E146" s="52">
        <f>SUM('BUNGALOW:WIDEHORIZONS &amp; WH En'!E146)</f>
        <v>32142</v>
      </c>
      <c r="F146" s="52">
        <f>SUM('BUNGALOW:WIDEHORIZONS &amp; WH En'!F146)</f>
        <v>1287</v>
      </c>
      <c r="G146" s="52">
        <f>SUM('BUNGALOW:WIDEHORIZONS &amp; WH En'!G146)</f>
        <v>33429</v>
      </c>
      <c r="H146" s="121"/>
      <c r="I146" s="121"/>
      <c r="J146" s="8"/>
      <c r="K146" s="106">
        <f t="shared" si="17"/>
        <v>9.1381284328974919E-4</v>
      </c>
      <c r="M146" s="107">
        <f t="shared" si="18"/>
        <v>0.15510497622085606</v>
      </c>
    </row>
    <row r="147" spans="1:13" ht="20.25" customHeight="1">
      <c r="A147" s="83"/>
      <c r="B147" s="47" t="s">
        <v>303</v>
      </c>
      <c r="C147" s="52">
        <f>SUM(C142:C146)</f>
        <v>707284.85</v>
      </c>
      <c r="D147" s="52">
        <f>SUM(D142:D146)</f>
        <v>52580.93</v>
      </c>
      <c r="E147" s="52">
        <f>SUM(E142:E146)</f>
        <v>759865.77999999991</v>
      </c>
      <c r="F147" s="52">
        <f>SUM(F142:F146)</f>
        <v>23638</v>
      </c>
      <c r="G147" s="52">
        <f>SUM(G142:G146)</f>
        <v>783503.77999999991</v>
      </c>
      <c r="H147" s="121"/>
      <c r="I147" s="121"/>
      <c r="J147" s="8"/>
      <c r="K147" s="106">
        <f t="shared" si="17"/>
        <v>2.1417805406385656E-2</v>
      </c>
      <c r="L147" s="65"/>
      <c r="M147" s="107">
        <f t="shared" si="18"/>
        <v>3.6353266674399718</v>
      </c>
    </row>
    <row r="148" spans="1:13">
      <c r="C148" s="39"/>
      <c r="D148" s="39"/>
      <c r="E148" s="39"/>
      <c r="F148" s="39"/>
      <c r="G148" s="39"/>
      <c r="H148" s="121"/>
      <c r="I148" s="121"/>
      <c r="J148" s="9"/>
      <c r="K148" s="12"/>
      <c r="M148" s="13"/>
    </row>
    <row r="149" spans="1:13">
      <c r="A149" s="83" t="s">
        <v>137</v>
      </c>
      <c r="B149" s="7" t="s">
        <v>75</v>
      </c>
      <c r="C149" s="1"/>
      <c r="D149" s="1"/>
      <c r="E149" s="1"/>
      <c r="F149" s="1"/>
      <c r="G149" s="1"/>
      <c r="H149" s="121"/>
      <c r="I149" s="121"/>
      <c r="J149" s="9"/>
      <c r="K149" s="12"/>
      <c r="M149" s="13"/>
    </row>
    <row r="150" spans="1:13">
      <c r="A150" s="83" t="s">
        <v>112</v>
      </c>
      <c r="B150" s="7" t="s">
        <v>40</v>
      </c>
      <c r="C150" s="52">
        <f>SUM('BUNGALOW:WIDEHORIZONS &amp; WH En'!C150)</f>
        <v>5839605.4199999999</v>
      </c>
      <c r="D150" s="52">
        <f>SUM('BUNGALOW:WIDEHORIZONS &amp; WH En'!D150)</f>
        <v>0</v>
      </c>
      <c r="E150" s="52">
        <f>SUM('BUNGALOW:WIDEHORIZONS &amp; WH En'!E150)</f>
        <v>5839605.4199999999</v>
      </c>
      <c r="F150" s="52">
        <f>SUM('BUNGALOW:WIDEHORIZONS &amp; WH En'!F150)</f>
        <v>40841</v>
      </c>
      <c r="G150" s="52">
        <f>SUM('BUNGALOW:WIDEHORIZONS &amp; WH En'!G150)</f>
        <v>5880446.4199999999</v>
      </c>
      <c r="H150" s="293">
        <f>SUM('BUNGALOW:WIDEHORIZONS &amp; WH En'!J150)</f>
        <v>374386.03</v>
      </c>
      <c r="I150" s="293">
        <f>SUM('BUNGALOW:WIDEHORIZONS &amp; WH En'!K150)</f>
        <v>395226.00000000006</v>
      </c>
      <c r="J150" s="8"/>
      <c r="K150" s="106">
        <f>G150/$G$183</f>
        <v>0.16074747862255007</v>
      </c>
      <c r="M150" s="107">
        <f>G150/$G$198</f>
        <v>27.284289154390443</v>
      </c>
    </row>
    <row r="151" spans="1:13">
      <c r="A151" s="83" t="s">
        <v>113</v>
      </c>
      <c r="B151" s="7" t="s">
        <v>76</v>
      </c>
      <c r="C151" s="52">
        <f>SUM('BUNGALOW:WIDEHORIZONS &amp; WH En'!C151)</f>
        <v>246010.7</v>
      </c>
      <c r="D151" s="52">
        <f>SUM('BUNGALOW:WIDEHORIZONS &amp; WH En'!D151)</f>
        <v>608349.65</v>
      </c>
      <c r="E151" s="52">
        <f>SUM('BUNGALOW:WIDEHORIZONS &amp; WH En'!E151)</f>
        <v>854360.35</v>
      </c>
      <c r="F151" s="52">
        <f>SUM('BUNGALOW:WIDEHORIZONS &amp; WH En'!F151)</f>
        <v>2395</v>
      </c>
      <c r="G151" s="52">
        <f>SUM('BUNGALOW:WIDEHORIZONS &amp; WH En'!G151)</f>
        <v>856755.35</v>
      </c>
      <c r="H151" s="121"/>
      <c r="I151" s="121"/>
      <c r="J151" s="8"/>
      <c r="K151" s="106">
        <f t="shared" ref="K151:K163" si="19">G151/$G$183</f>
        <v>2.3420205282455479E-2</v>
      </c>
      <c r="M151" s="107">
        <f t="shared" ref="M151:M163" si="20">G151/$G$198</f>
        <v>3.9752017167381974</v>
      </c>
    </row>
    <row r="152" spans="1:13">
      <c r="A152" s="83">
        <v>110</v>
      </c>
      <c r="B152" s="7" t="s">
        <v>331</v>
      </c>
      <c r="C152" s="52">
        <f>SUM('BUNGALOW:WIDEHORIZONS &amp; WH En'!C152)</f>
        <v>33309.370000000003</v>
      </c>
      <c r="D152" s="52">
        <f>SUM('BUNGALOW:WIDEHORIZONS &amp; WH En'!D152)</f>
        <v>2495</v>
      </c>
      <c r="E152" s="52">
        <f>SUM('BUNGALOW:WIDEHORIZONS &amp; WH En'!E152)</f>
        <v>35804.370000000003</v>
      </c>
      <c r="F152" s="52">
        <f>SUM('BUNGALOW:WIDEHORIZONS &amp; WH En'!F152)</f>
        <v>0</v>
      </c>
      <c r="G152" s="52">
        <f>SUM('BUNGALOW:WIDEHORIZONS &amp; WH En'!G152)</f>
        <v>35804.370000000003</v>
      </c>
      <c r="H152" s="121"/>
      <c r="I152" s="121"/>
      <c r="J152" s="8"/>
      <c r="K152" s="106">
        <f t="shared" si="19"/>
        <v>9.7874579412779916E-4</v>
      </c>
      <c r="M152" s="107">
        <f t="shared" si="20"/>
        <v>0.16612629625333489</v>
      </c>
    </row>
    <row r="153" spans="1:13">
      <c r="A153" s="83" t="s">
        <v>93</v>
      </c>
      <c r="B153" s="7" t="s">
        <v>77</v>
      </c>
      <c r="C153" s="52">
        <f>SUM('BUNGALOW:WIDEHORIZONS &amp; WH En'!C153)</f>
        <v>355579.92</v>
      </c>
      <c r="D153" s="52">
        <f>SUM('BUNGALOW:WIDEHORIZONS &amp; WH En'!D153)</f>
        <v>0</v>
      </c>
      <c r="E153" s="52">
        <f>SUM('BUNGALOW:WIDEHORIZONS &amp; WH En'!E153)</f>
        <v>355579.92</v>
      </c>
      <c r="F153" s="52">
        <f>SUM('BUNGALOW:WIDEHORIZONS &amp; WH En'!F153)</f>
        <v>22900</v>
      </c>
      <c r="G153" s="52">
        <f>SUM('BUNGALOW:WIDEHORIZONS &amp; WH En'!G153)</f>
        <v>378479.92</v>
      </c>
      <c r="H153" s="137"/>
      <c r="I153" s="138"/>
      <c r="J153" s="8"/>
      <c r="K153" s="106">
        <f t="shared" si="19"/>
        <v>1.0346101044700014E-2</v>
      </c>
      <c r="M153" s="107">
        <f t="shared" si="20"/>
        <v>1.7560836097900474</v>
      </c>
    </row>
    <row r="154" spans="1:13">
      <c r="A154" s="83" t="s">
        <v>138</v>
      </c>
      <c r="B154" s="7" t="s">
        <v>78</v>
      </c>
      <c r="C154" s="52">
        <f>SUM('BUNGALOW:WIDEHORIZONS &amp; WH En'!C154)</f>
        <v>58407</v>
      </c>
      <c r="D154" s="52">
        <f>SUM('BUNGALOW:WIDEHORIZONS &amp; WH En'!D154)</f>
        <v>0</v>
      </c>
      <c r="E154" s="52">
        <f>SUM('BUNGALOW:WIDEHORIZONS &amp; WH En'!E154)</f>
        <v>58407</v>
      </c>
      <c r="F154" s="52">
        <f>SUM('BUNGALOW:WIDEHORIZONS &amp; WH En'!F154)</f>
        <v>0</v>
      </c>
      <c r="G154" s="52">
        <f>SUM('BUNGALOW:WIDEHORIZONS &amp; WH En'!G154)</f>
        <v>58407</v>
      </c>
      <c r="H154" s="140"/>
      <c r="I154" s="134"/>
      <c r="J154" s="8"/>
      <c r="K154" s="106">
        <f t="shared" si="19"/>
        <v>1.5966097322092907E-3</v>
      </c>
      <c r="M154" s="107">
        <f t="shared" si="20"/>
        <v>0.27099872404593434</v>
      </c>
    </row>
    <row r="155" spans="1:13">
      <c r="A155" s="83" t="s">
        <v>139</v>
      </c>
      <c r="B155" s="7" t="s">
        <v>79</v>
      </c>
      <c r="C155" s="52">
        <f>SUM('BUNGALOW:WIDEHORIZONS &amp; WH En'!C155)</f>
        <v>80863</v>
      </c>
      <c r="D155" s="52">
        <f>SUM('BUNGALOW:WIDEHORIZONS &amp; WH En'!D155)</f>
        <v>0</v>
      </c>
      <c r="E155" s="52">
        <f>SUM('BUNGALOW:WIDEHORIZONS &amp; WH En'!E155)</f>
        <v>80863</v>
      </c>
      <c r="F155" s="52">
        <f>SUM('BUNGALOW:WIDEHORIZONS &amp; WH En'!F155)</f>
        <v>0</v>
      </c>
      <c r="G155" s="52">
        <f>SUM('BUNGALOW:WIDEHORIZONS &amp; WH En'!G155)</f>
        <v>80863</v>
      </c>
      <c r="H155" s="137"/>
      <c r="I155" s="138"/>
      <c r="J155" s="8"/>
      <c r="K155" s="106">
        <f t="shared" si="19"/>
        <v>2.2104654027024139E-3</v>
      </c>
      <c r="M155" s="107">
        <f t="shared" si="20"/>
        <v>0.37519081313072727</v>
      </c>
    </row>
    <row r="156" spans="1:13">
      <c r="A156" s="83" t="s">
        <v>140</v>
      </c>
      <c r="B156" s="7" t="s">
        <v>80</v>
      </c>
      <c r="C156" s="52">
        <f>SUM('BUNGALOW:WIDEHORIZONS &amp; WH En'!C156)</f>
        <v>6003.25</v>
      </c>
      <c r="D156" s="52">
        <f>SUM('BUNGALOW:WIDEHORIZONS &amp; WH En'!D156)</f>
        <v>0</v>
      </c>
      <c r="E156" s="52">
        <f>SUM('BUNGALOW:WIDEHORIZONS &amp; WH En'!E156)</f>
        <v>6003.25</v>
      </c>
      <c r="F156" s="52">
        <f>SUM('BUNGALOW:WIDEHORIZONS &amp; WH En'!F156)</f>
        <v>0</v>
      </c>
      <c r="G156" s="52">
        <f>SUM('BUNGALOW:WIDEHORIZONS &amp; WH En'!G156)</f>
        <v>6003.25</v>
      </c>
      <c r="H156" s="140"/>
      <c r="I156" s="134"/>
      <c r="J156" s="8"/>
      <c r="K156" s="106">
        <f t="shared" si="19"/>
        <v>1.6410442883362311E-4</v>
      </c>
      <c r="M156" s="107">
        <f t="shared" si="20"/>
        <v>2.7854077253218885E-2</v>
      </c>
    </row>
    <row r="157" spans="1:13">
      <c r="A157" s="83">
        <v>316</v>
      </c>
      <c r="B157" s="7" t="s">
        <v>81</v>
      </c>
      <c r="C157" s="52">
        <f>SUM('BUNGALOW:WIDEHORIZONS &amp; WH En'!C157)</f>
        <v>42094</v>
      </c>
      <c r="D157" s="52">
        <f>SUM('BUNGALOW:WIDEHORIZONS &amp; WH En'!D157)</f>
        <v>0</v>
      </c>
      <c r="E157" s="52">
        <f>SUM('BUNGALOW:WIDEHORIZONS &amp; WH En'!E157)</f>
        <v>42094</v>
      </c>
      <c r="F157" s="52">
        <f>SUM('BUNGALOW:WIDEHORIZONS &amp; WH En'!F157)</f>
        <v>0</v>
      </c>
      <c r="G157" s="52">
        <f>SUM('BUNGALOW:WIDEHORIZONS &amp; WH En'!G157)</f>
        <v>42094</v>
      </c>
      <c r="H157" s="137"/>
      <c r="I157" s="138"/>
      <c r="J157" s="8"/>
      <c r="K157" s="106">
        <f t="shared" si="19"/>
        <v>1.1506786869316672E-3</v>
      </c>
      <c r="M157" s="107">
        <f t="shared" si="20"/>
        <v>0.19530912887136062</v>
      </c>
    </row>
    <row r="158" spans="1:13">
      <c r="A158" s="83">
        <v>317</v>
      </c>
      <c r="B158" s="7" t="s">
        <v>82</v>
      </c>
      <c r="C158" s="52">
        <f>SUM('BUNGALOW:WIDEHORIZONS &amp; WH En'!C158)</f>
        <v>37895.5</v>
      </c>
      <c r="D158" s="52">
        <f>SUM('BUNGALOW:WIDEHORIZONS &amp; WH En'!D158)</f>
        <v>0</v>
      </c>
      <c r="E158" s="52">
        <f>SUM('BUNGALOW:WIDEHORIZONS &amp; WH En'!E158)</f>
        <v>37895.5</v>
      </c>
      <c r="F158" s="52">
        <f>SUM('BUNGALOW:WIDEHORIZONS &amp; WH En'!F158)</f>
        <v>0</v>
      </c>
      <c r="G158" s="52">
        <f>SUM('BUNGALOW:WIDEHORIZONS &amp; WH En'!G158)</f>
        <v>37895.5</v>
      </c>
      <c r="H158" s="140"/>
      <c r="I158" s="134"/>
      <c r="J158" s="8"/>
      <c r="K158" s="106">
        <f t="shared" si="19"/>
        <v>1.0359087798883213E-3</v>
      </c>
      <c r="M158" s="107">
        <f t="shared" si="20"/>
        <v>0.1758287901635541</v>
      </c>
    </row>
    <row r="159" spans="1:13">
      <c r="A159" s="83" t="s">
        <v>141</v>
      </c>
      <c r="B159" s="7" t="s">
        <v>179</v>
      </c>
      <c r="C159" s="52">
        <f>SUM('BUNGALOW:WIDEHORIZONS &amp; WH En'!C159)</f>
        <v>2413726.84</v>
      </c>
      <c r="D159" s="52">
        <f>SUM('BUNGALOW:WIDEHORIZONS &amp; WH En'!D159)</f>
        <v>0</v>
      </c>
      <c r="E159" s="52">
        <f>SUM('BUNGALOW:WIDEHORIZONS &amp; WH En'!E159)</f>
        <v>2413726.84</v>
      </c>
      <c r="F159" s="52">
        <f>SUM('BUNGALOW:WIDEHORIZONS &amp; WH En'!F159)</f>
        <v>0</v>
      </c>
      <c r="G159" s="52">
        <f>SUM('BUNGALOW:WIDEHORIZONS &amp; WH En'!G159)</f>
        <v>2413726.84</v>
      </c>
      <c r="H159" s="137"/>
      <c r="I159" s="138"/>
      <c r="J159" s="8"/>
      <c r="K159" s="106">
        <f t="shared" si="19"/>
        <v>6.598147077642709E-2</v>
      </c>
      <c r="M159" s="107">
        <f t="shared" si="20"/>
        <v>11.199289363182924</v>
      </c>
    </row>
    <row r="160" spans="1:13">
      <c r="A160" s="83" t="s">
        <v>142</v>
      </c>
      <c r="B160" s="7" t="s">
        <v>83</v>
      </c>
      <c r="C160" s="52">
        <f>SUM('BUNGALOW:WIDEHORIZONS &amp; WH En'!C160)</f>
        <v>506246</v>
      </c>
      <c r="D160" s="52">
        <f>SUM('BUNGALOW:WIDEHORIZONS &amp; WH En'!D160)</f>
        <v>0</v>
      </c>
      <c r="E160" s="52">
        <f>SUM('BUNGALOW:WIDEHORIZONS &amp; WH En'!E160)</f>
        <v>506246</v>
      </c>
      <c r="F160" s="52">
        <f>SUM('BUNGALOW:WIDEHORIZONS &amp; WH En'!F160)</f>
        <v>0</v>
      </c>
      <c r="G160" s="52">
        <f>SUM('BUNGALOW:WIDEHORIZONS &amp; WH En'!G160)</f>
        <v>506246</v>
      </c>
      <c r="H160" s="134"/>
      <c r="I160" s="134"/>
      <c r="J160" s="8"/>
      <c r="K160" s="106">
        <f t="shared" si="19"/>
        <v>1.3838705814235016E-2</v>
      </c>
      <c r="M160" s="107">
        <f t="shared" si="20"/>
        <v>2.3488968797123304</v>
      </c>
    </row>
    <row r="161" spans="1:13">
      <c r="A161" s="83" t="s">
        <v>143</v>
      </c>
      <c r="B161" s="7" t="s">
        <v>84</v>
      </c>
      <c r="C161" s="52">
        <f>SUM('BUNGALOW:WIDEHORIZONS &amp; WH En'!C161)</f>
        <v>2729</v>
      </c>
      <c r="D161" s="52">
        <f>SUM('BUNGALOW:WIDEHORIZONS &amp; WH En'!D161)</f>
        <v>0</v>
      </c>
      <c r="E161" s="52">
        <f>SUM('BUNGALOW:WIDEHORIZONS &amp; WH En'!E161)</f>
        <v>2729</v>
      </c>
      <c r="F161" s="52">
        <f>SUM('BUNGALOW:WIDEHORIZONS &amp; WH En'!F161)</f>
        <v>0</v>
      </c>
      <c r="G161" s="52">
        <f>SUM('BUNGALOW:WIDEHORIZONS &amp; WH En'!G161)</f>
        <v>2729</v>
      </c>
      <c r="H161" s="121"/>
      <c r="I161" s="121"/>
      <c r="J161" s="8"/>
      <c r="K161" s="106">
        <f t="shared" si="19"/>
        <v>7.4599756179895469E-5</v>
      </c>
      <c r="M161" s="107">
        <f t="shared" si="20"/>
        <v>1.2662104164250086E-2</v>
      </c>
    </row>
    <row r="162" spans="1:13">
      <c r="A162" s="83" t="s">
        <v>144</v>
      </c>
      <c r="B162" s="7" t="s">
        <v>85</v>
      </c>
      <c r="C162" s="52">
        <f>SUM('BUNGALOW:WIDEHORIZONS &amp; WH En'!C162)</f>
        <v>52354.71</v>
      </c>
      <c r="D162" s="52">
        <f>SUM('BUNGALOW:WIDEHORIZONS &amp; WH En'!D162)</f>
        <v>0</v>
      </c>
      <c r="E162" s="52">
        <f>SUM('BUNGALOW:WIDEHORIZONS &amp; WH En'!E162)</f>
        <v>52354.71</v>
      </c>
      <c r="F162" s="52">
        <f>SUM('BUNGALOW:WIDEHORIZONS &amp; WH En'!F162)</f>
        <v>-514</v>
      </c>
      <c r="G162" s="52">
        <f>SUM('BUNGALOW:WIDEHORIZONS &amp; WH En'!G162)</f>
        <v>51840.71</v>
      </c>
      <c r="H162" s="121"/>
      <c r="I162" s="121"/>
      <c r="J162" s="8"/>
      <c r="K162" s="106">
        <f t="shared" si="19"/>
        <v>1.4171140806862107E-3</v>
      </c>
      <c r="M162" s="107">
        <f t="shared" si="20"/>
        <v>0.24053223523953138</v>
      </c>
    </row>
    <row r="163" spans="1:13">
      <c r="A163" s="83">
        <v>490</v>
      </c>
      <c r="B163" s="7" t="s">
        <v>155</v>
      </c>
      <c r="C163" s="52">
        <f>SUM('BUNGALOW:WIDEHORIZONS &amp; WH En'!C163)</f>
        <v>87225</v>
      </c>
      <c r="D163" s="52">
        <f>SUM('BUNGALOW:WIDEHORIZONS &amp; WH En'!D163)</f>
        <v>0</v>
      </c>
      <c r="E163" s="52">
        <f>SUM('BUNGALOW:WIDEHORIZONS &amp; WH En'!E163)</f>
        <v>87225</v>
      </c>
      <c r="F163" s="52">
        <f>SUM('BUNGALOW:WIDEHORIZONS &amp; WH En'!F163)</f>
        <v>-3860.52</v>
      </c>
      <c r="G163" s="52">
        <f>SUM('BUNGALOW:WIDEHORIZONS &amp; WH En'!G163)</f>
        <v>83364.479999999996</v>
      </c>
      <c r="H163" s="121"/>
      <c r="I163" s="121"/>
      <c r="J163" s="8"/>
      <c r="K163" s="106">
        <f t="shared" si="19"/>
        <v>2.2788456878210963E-3</v>
      </c>
      <c r="M163" s="107">
        <f t="shared" si="20"/>
        <v>0.38679726249855001</v>
      </c>
    </row>
    <row r="164" spans="1:13" ht="21.75" customHeight="1">
      <c r="A164" s="83"/>
      <c r="B164" s="47" t="s">
        <v>86</v>
      </c>
      <c r="C164" s="52">
        <f>SUM(C150:C163)</f>
        <v>9762049.7100000009</v>
      </c>
      <c r="D164" s="52">
        <f>SUM(D150:D163)</f>
        <v>610844.65</v>
      </c>
      <c r="E164" s="52">
        <f>SUM(E150:E163)</f>
        <v>10372894.359999999</v>
      </c>
      <c r="F164" s="52">
        <f>SUM(F150:F163)</f>
        <v>61761.48</v>
      </c>
      <c r="G164" s="52">
        <f>SUM(G150:G163)</f>
        <v>10434655.84</v>
      </c>
      <c r="H164" s="121"/>
      <c r="I164" s="121"/>
      <c r="J164" s="8"/>
      <c r="K164" s="106">
        <f>G164/$G$183</f>
        <v>0.28524103388974803</v>
      </c>
      <c r="M164" s="107">
        <f>G164/$G$198</f>
        <v>48.415060155434404</v>
      </c>
    </row>
    <row r="165" spans="1:13">
      <c r="C165" s="39"/>
      <c r="D165" s="39"/>
      <c r="E165" s="39"/>
      <c r="F165" s="39"/>
      <c r="G165" s="39"/>
      <c r="H165" s="121"/>
      <c r="I165" s="121"/>
      <c r="J165" s="9"/>
      <c r="K165" s="12"/>
      <c r="M165" s="13"/>
    </row>
    <row r="166" spans="1:13" s="89" customFormat="1">
      <c r="A166" s="42" t="s">
        <v>276</v>
      </c>
      <c r="B166" s="54" t="s">
        <v>277</v>
      </c>
      <c r="C166" s="85"/>
      <c r="D166" s="85"/>
      <c r="E166" s="85"/>
      <c r="F166" s="85"/>
      <c r="G166" s="86"/>
      <c r="H166" s="141"/>
      <c r="I166" s="141"/>
      <c r="J166" s="87"/>
      <c r="K166" s="88"/>
    </row>
    <row r="167" spans="1:13" s="89" customFormat="1">
      <c r="A167" s="42" t="s">
        <v>198</v>
      </c>
      <c r="B167" s="43" t="s">
        <v>278</v>
      </c>
      <c r="C167" s="52">
        <f>SUM('BUNGALOW:WIDEHORIZONS &amp; WH En'!C167)</f>
        <v>0</v>
      </c>
      <c r="D167" s="52">
        <f>SUM('BUNGALOW:WIDEHORIZONS &amp; WH En'!D167)</f>
        <v>0</v>
      </c>
      <c r="E167" s="52">
        <f>SUM('BUNGALOW:WIDEHORIZONS &amp; WH En'!E167)</f>
        <v>0</v>
      </c>
      <c r="F167" s="52">
        <f>SUM('BUNGALOW:WIDEHORIZONS &amp; WH En'!F167)</f>
        <v>0</v>
      </c>
      <c r="G167" s="52">
        <f>SUM('BUNGALOW:WIDEHORIZONS &amp; WH En'!G167)</f>
        <v>0</v>
      </c>
      <c r="H167" s="293">
        <f>SUM('BUNGALOW:WIDEHORIZONS &amp; WH En'!J167)</f>
        <v>0</v>
      </c>
      <c r="I167" s="293">
        <f>SUM('BUNGALOW:WIDEHORIZONS &amp; WH En'!K167)</f>
        <v>0</v>
      </c>
      <c r="K167" s="106">
        <f t="shared" ref="K167:K183" si="21">G167/$G$183</f>
        <v>0</v>
      </c>
      <c r="L167" s="20"/>
      <c r="M167" s="107">
        <f t="shared" ref="M167:M181" si="22">G167/$G$198</f>
        <v>0</v>
      </c>
    </row>
    <row r="168" spans="1:13" s="89" customFormat="1">
      <c r="A168" s="42" t="s">
        <v>279</v>
      </c>
      <c r="B168" s="43" t="s">
        <v>312</v>
      </c>
      <c r="C168" s="52">
        <f>SUM('BUNGALOW:WIDEHORIZONS &amp; WH En'!C168)</f>
        <v>0</v>
      </c>
      <c r="D168" s="52">
        <f>SUM('BUNGALOW:WIDEHORIZONS &amp; WH En'!D168)</f>
        <v>0</v>
      </c>
      <c r="E168" s="52">
        <f>SUM('BUNGALOW:WIDEHORIZONS &amp; WH En'!E168)</f>
        <v>0</v>
      </c>
      <c r="F168" s="52">
        <f>SUM('BUNGALOW:WIDEHORIZONS &amp; WH En'!F168)</f>
        <v>0</v>
      </c>
      <c r="G168" s="52">
        <f>SUM('BUNGALOW:WIDEHORIZONS &amp; WH En'!G168)</f>
        <v>0</v>
      </c>
      <c r="H168" s="141"/>
      <c r="I168" s="142"/>
      <c r="J168" s="90"/>
      <c r="K168" s="106">
        <f t="shared" si="21"/>
        <v>0</v>
      </c>
      <c r="L168" s="20"/>
      <c r="M168" s="107">
        <f t="shared" si="22"/>
        <v>0</v>
      </c>
    </row>
    <row r="169" spans="1:13" s="89" customFormat="1">
      <c r="A169" s="42" t="s">
        <v>280</v>
      </c>
      <c r="B169" s="44" t="s">
        <v>281</v>
      </c>
      <c r="C169" s="52">
        <f>SUM('BUNGALOW:WIDEHORIZONS &amp; WH En'!C169)</f>
        <v>0</v>
      </c>
      <c r="D169" s="52">
        <f>SUM('BUNGALOW:WIDEHORIZONS &amp; WH En'!D169)</f>
        <v>0</v>
      </c>
      <c r="E169" s="52">
        <f>SUM('BUNGALOW:WIDEHORIZONS &amp; WH En'!E169)</f>
        <v>0</v>
      </c>
      <c r="F169" s="52">
        <f>SUM('BUNGALOW:WIDEHORIZONS &amp; WH En'!F169)</f>
        <v>0</v>
      </c>
      <c r="G169" s="52">
        <f>SUM('BUNGALOW:WIDEHORIZONS &amp; WH En'!G169)</f>
        <v>0</v>
      </c>
      <c r="H169" s="143"/>
      <c r="I169" s="142"/>
      <c r="J169" s="88"/>
      <c r="K169" s="106">
        <f t="shared" si="21"/>
        <v>0</v>
      </c>
      <c r="L169" s="20"/>
      <c r="M169" s="107">
        <f t="shared" si="22"/>
        <v>0</v>
      </c>
    </row>
    <row r="170" spans="1:13" s="89" customFormat="1">
      <c r="A170" s="42" t="s">
        <v>202</v>
      </c>
      <c r="B170" s="44" t="s">
        <v>282</v>
      </c>
      <c r="C170" s="52">
        <f>SUM('BUNGALOW:WIDEHORIZONS &amp; WH En'!C170)</f>
        <v>66750</v>
      </c>
      <c r="D170" s="52">
        <f>SUM('BUNGALOW:WIDEHORIZONS &amp; WH En'!D170)</f>
        <v>0</v>
      </c>
      <c r="E170" s="52">
        <f>SUM('BUNGALOW:WIDEHORIZONS &amp; WH En'!E170)</f>
        <v>66750</v>
      </c>
      <c r="F170" s="52">
        <f>SUM('BUNGALOW:WIDEHORIZONS &amp; WH En'!F170)</f>
        <v>0</v>
      </c>
      <c r="G170" s="52">
        <f>SUM('BUNGALOW:WIDEHORIZONS &amp; WH En'!G170)</f>
        <v>66750</v>
      </c>
      <c r="H170" s="143"/>
      <c r="I170" s="142"/>
      <c r="J170" s="88"/>
      <c r="K170" s="106">
        <f t="shared" si="21"/>
        <v>1.8246734060124669E-3</v>
      </c>
      <c r="L170" s="20"/>
      <c r="M170" s="107">
        <f t="shared" si="22"/>
        <v>0.30970885048138269</v>
      </c>
    </row>
    <row r="171" spans="1:13" s="89" customFormat="1">
      <c r="A171" s="42" t="s">
        <v>283</v>
      </c>
      <c r="B171" s="44" t="s">
        <v>284</v>
      </c>
      <c r="C171" s="52">
        <f>SUM('BUNGALOW:WIDEHORIZONS &amp; WH En'!C171)</f>
        <v>313</v>
      </c>
      <c r="D171" s="52">
        <f>SUM('BUNGALOW:WIDEHORIZONS &amp; WH En'!D171)</f>
        <v>0</v>
      </c>
      <c r="E171" s="52">
        <f>SUM('BUNGALOW:WIDEHORIZONS &amp; WH En'!E171)</f>
        <v>313</v>
      </c>
      <c r="F171" s="52">
        <f>SUM('BUNGALOW:WIDEHORIZONS &amp; WH En'!F171)</f>
        <v>0</v>
      </c>
      <c r="G171" s="52">
        <f>SUM('BUNGALOW:WIDEHORIZONS &amp; WH En'!G171)</f>
        <v>313</v>
      </c>
      <c r="H171" s="143"/>
      <c r="I171" s="142"/>
      <c r="J171" s="88"/>
      <c r="K171" s="106">
        <f t="shared" si="21"/>
        <v>8.556146458155837E-6</v>
      </c>
      <c r="L171" s="20"/>
      <c r="M171" s="107">
        <f t="shared" si="22"/>
        <v>1.452267718362139E-3</v>
      </c>
    </row>
    <row r="172" spans="1:13" s="89" customFormat="1">
      <c r="A172" s="42" t="s">
        <v>285</v>
      </c>
      <c r="B172" s="44" t="s">
        <v>286</v>
      </c>
      <c r="C172" s="52">
        <f>SUM('BUNGALOW:WIDEHORIZONS &amp; WH En'!C172)</f>
        <v>66800</v>
      </c>
      <c r="D172" s="52">
        <f>SUM('BUNGALOW:WIDEHORIZONS &amp; WH En'!D172)</f>
        <v>0</v>
      </c>
      <c r="E172" s="52">
        <f>SUM('BUNGALOW:WIDEHORIZONS &amp; WH En'!E172)</f>
        <v>66800</v>
      </c>
      <c r="F172" s="52">
        <f>SUM('BUNGALOW:WIDEHORIZONS &amp; WH En'!F172)</f>
        <v>0</v>
      </c>
      <c r="G172" s="52">
        <f>SUM('BUNGALOW:WIDEHORIZONS &amp; WH En'!G172)</f>
        <v>66800</v>
      </c>
      <c r="H172" s="143"/>
      <c r="I172" s="142"/>
      <c r="J172" s="88"/>
      <c r="K172" s="106">
        <f t="shared" si="21"/>
        <v>1.8260402025712778E-3</v>
      </c>
      <c r="L172" s="20"/>
      <c r="M172" s="107">
        <f t="shared" si="22"/>
        <v>0.30994084212968331</v>
      </c>
    </row>
    <row r="173" spans="1:13" s="89" customFormat="1">
      <c r="A173" s="42" t="s">
        <v>287</v>
      </c>
      <c r="B173" s="44" t="s">
        <v>288</v>
      </c>
      <c r="C173" s="52">
        <f>SUM('BUNGALOW:WIDEHORIZONS &amp; WH En'!C173)</f>
        <v>13928</v>
      </c>
      <c r="D173" s="52">
        <f>SUM('BUNGALOW:WIDEHORIZONS &amp; WH En'!D173)</f>
        <v>0</v>
      </c>
      <c r="E173" s="52">
        <f>SUM('BUNGALOW:WIDEHORIZONS &amp; WH En'!E173)</f>
        <v>13928</v>
      </c>
      <c r="F173" s="52">
        <f>SUM('BUNGALOW:WIDEHORIZONS &amp; WH En'!F173)</f>
        <v>0</v>
      </c>
      <c r="G173" s="52">
        <f>SUM('BUNGALOW:WIDEHORIZONS &amp; WH En'!G173)</f>
        <v>13928</v>
      </c>
      <c r="H173" s="143"/>
      <c r="I173" s="142"/>
      <c r="J173" s="88"/>
      <c r="K173" s="106">
        <f t="shared" si="21"/>
        <v>3.8073484942234667E-4</v>
      </c>
      <c r="L173" s="20"/>
      <c r="M173" s="107">
        <f t="shared" si="22"/>
        <v>6.4623593550632172E-2</v>
      </c>
    </row>
    <row r="174" spans="1:13" s="89" customFormat="1">
      <c r="A174" s="42" t="s">
        <v>289</v>
      </c>
      <c r="B174" s="44" t="s">
        <v>290</v>
      </c>
      <c r="C174" s="52">
        <f>SUM('BUNGALOW:WIDEHORIZONS &amp; WH En'!C174)</f>
        <v>0</v>
      </c>
      <c r="D174" s="52">
        <f>SUM('BUNGALOW:WIDEHORIZONS &amp; WH En'!D174)</f>
        <v>0</v>
      </c>
      <c r="E174" s="52">
        <f>SUM('BUNGALOW:WIDEHORIZONS &amp; WH En'!E174)</f>
        <v>0</v>
      </c>
      <c r="F174" s="52">
        <f>SUM('BUNGALOW:WIDEHORIZONS &amp; WH En'!F174)</f>
        <v>0</v>
      </c>
      <c r="G174" s="52">
        <f>SUM('BUNGALOW:WIDEHORIZONS &amp; WH En'!G174)</f>
        <v>0</v>
      </c>
      <c r="H174" s="143"/>
      <c r="I174" s="142"/>
      <c r="J174" s="88"/>
      <c r="K174" s="106">
        <f t="shared" si="21"/>
        <v>0</v>
      </c>
      <c r="L174" s="20"/>
      <c r="M174" s="107">
        <f t="shared" si="22"/>
        <v>0</v>
      </c>
    </row>
    <row r="175" spans="1:13" s="89" customFormat="1">
      <c r="A175" s="42" t="s">
        <v>291</v>
      </c>
      <c r="B175" s="44" t="s">
        <v>292</v>
      </c>
      <c r="C175" s="52">
        <f>SUM('BUNGALOW:WIDEHORIZONS &amp; WH En'!C175)</f>
        <v>1091</v>
      </c>
      <c r="D175" s="52">
        <f>SUM('BUNGALOW:WIDEHORIZONS &amp; WH En'!D175)</f>
        <v>0</v>
      </c>
      <c r="E175" s="52">
        <f>SUM('BUNGALOW:WIDEHORIZONS &amp; WH En'!E175)</f>
        <v>1091</v>
      </c>
      <c r="F175" s="52">
        <f>SUM('BUNGALOW:WIDEHORIZONS &amp; WH En'!F175)</f>
        <v>0</v>
      </c>
      <c r="G175" s="52">
        <f>SUM('BUNGALOW:WIDEHORIZONS &amp; WH En'!G175)</f>
        <v>1091</v>
      </c>
      <c r="H175" s="143"/>
      <c r="I175" s="142"/>
      <c r="J175" s="88"/>
      <c r="K175" s="106">
        <f t="shared" si="21"/>
        <v>2.9823500913252455E-5</v>
      </c>
      <c r="L175" s="20"/>
      <c r="M175" s="107">
        <f t="shared" si="22"/>
        <v>5.0620577659204269E-3</v>
      </c>
    </row>
    <row r="176" spans="1:13" s="89" customFormat="1">
      <c r="A176" s="42" t="s">
        <v>293</v>
      </c>
      <c r="B176" s="44" t="s">
        <v>294</v>
      </c>
      <c r="C176" s="52">
        <f>SUM('BUNGALOW:WIDEHORIZONS &amp; WH En'!C176)</f>
        <v>0</v>
      </c>
      <c r="D176" s="52">
        <f>SUM('BUNGALOW:WIDEHORIZONS &amp; WH En'!D176)</f>
        <v>0</v>
      </c>
      <c r="E176" s="52">
        <f>SUM('BUNGALOW:WIDEHORIZONS &amp; WH En'!E176)</f>
        <v>0</v>
      </c>
      <c r="F176" s="52">
        <f>SUM('BUNGALOW:WIDEHORIZONS &amp; WH En'!F176)</f>
        <v>0</v>
      </c>
      <c r="G176" s="52">
        <f>SUM('BUNGALOW:WIDEHORIZONS &amp; WH En'!G176)</f>
        <v>0</v>
      </c>
      <c r="H176" s="143"/>
      <c r="I176" s="142"/>
      <c r="J176" s="88"/>
      <c r="K176" s="106">
        <f t="shared" si="21"/>
        <v>0</v>
      </c>
      <c r="L176" s="20"/>
      <c r="M176" s="107">
        <f t="shared" si="22"/>
        <v>0</v>
      </c>
    </row>
    <row r="177" spans="1:20" s="89" customFormat="1">
      <c r="A177" s="42" t="s">
        <v>295</v>
      </c>
      <c r="B177" s="44" t="s">
        <v>296</v>
      </c>
      <c r="C177" s="52">
        <f>SUM('BUNGALOW:WIDEHORIZONS &amp; WH En'!C177)</f>
        <v>0</v>
      </c>
      <c r="D177" s="52">
        <f>SUM('BUNGALOW:WIDEHORIZONS &amp; WH En'!D177)</f>
        <v>0</v>
      </c>
      <c r="E177" s="52">
        <f>SUM('BUNGALOW:WIDEHORIZONS &amp; WH En'!E177)</f>
        <v>0</v>
      </c>
      <c r="F177" s="52">
        <f>SUM('BUNGALOW:WIDEHORIZONS &amp; WH En'!F177)</f>
        <v>0</v>
      </c>
      <c r="G177" s="52">
        <f>SUM('BUNGALOW:WIDEHORIZONS &amp; WH En'!G177)</f>
        <v>0</v>
      </c>
      <c r="H177" s="143"/>
      <c r="I177" s="142"/>
      <c r="J177" s="88"/>
      <c r="K177" s="106">
        <f t="shared" si="21"/>
        <v>0</v>
      </c>
      <c r="L177" s="20"/>
      <c r="M177" s="107">
        <f t="shared" si="22"/>
        <v>0</v>
      </c>
    </row>
    <row r="178" spans="1:20" s="89" customFormat="1">
      <c r="A178" s="42" t="s">
        <v>297</v>
      </c>
      <c r="B178" s="44" t="s">
        <v>298</v>
      </c>
      <c r="C178" s="52">
        <f>SUM('BUNGALOW:WIDEHORIZONS &amp; WH En'!C178)</f>
        <v>16630</v>
      </c>
      <c r="D178" s="52">
        <f>SUM('BUNGALOW:WIDEHORIZONS &amp; WH En'!D178)</f>
        <v>0</v>
      </c>
      <c r="E178" s="52">
        <f>SUM('BUNGALOW:WIDEHORIZONS &amp; WH En'!E178)</f>
        <v>16630</v>
      </c>
      <c r="F178" s="52">
        <f>SUM('BUNGALOW:WIDEHORIZONS &amp; WH En'!F178)</f>
        <v>7</v>
      </c>
      <c r="G178" s="52">
        <f>SUM('BUNGALOW:WIDEHORIZONS &amp; WH En'!G178)</f>
        <v>16637</v>
      </c>
      <c r="H178" s="143"/>
      <c r="I178" s="142"/>
      <c r="J178" s="88"/>
      <c r="K178" s="106">
        <f t="shared" si="21"/>
        <v>4.547878869787178E-4</v>
      </c>
      <c r="L178" s="20"/>
      <c r="M178" s="107">
        <f t="shared" si="22"/>
        <v>7.7192901055561994E-2</v>
      </c>
    </row>
    <row r="179" spans="1:20" s="89" customFormat="1">
      <c r="A179" s="42" t="s">
        <v>299</v>
      </c>
      <c r="B179" s="44" t="s">
        <v>300</v>
      </c>
      <c r="C179" s="52">
        <f>SUM('BUNGALOW:WIDEHORIZONS &amp; WH En'!C179)</f>
        <v>0</v>
      </c>
      <c r="D179" s="52">
        <f>SUM('BUNGALOW:WIDEHORIZONS &amp; WH En'!D179)</f>
        <v>0</v>
      </c>
      <c r="E179" s="52">
        <f>SUM('BUNGALOW:WIDEHORIZONS &amp; WH En'!E179)</f>
        <v>0</v>
      </c>
      <c r="F179" s="52">
        <f>SUM('BUNGALOW:WIDEHORIZONS &amp; WH En'!F179)</f>
        <v>0</v>
      </c>
      <c r="G179" s="52">
        <f>SUM('BUNGALOW:WIDEHORIZONS &amp; WH En'!G179)</f>
        <v>0</v>
      </c>
      <c r="H179" s="143"/>
      <c r="I179" s="142"/>
      <c r="J179" s="88"/>
      <c r="K179" s="106">
        <f t="shared" si="21"/>
        <v>0</v>
      </c>
      <c r="L179" s="20"/>
      <c r="M179" s="107">
        <f t="shared" si="22"/>
        <v>0</v>
      </c>
    </row>
    <row r="180" spans="1:20" s="89" customFormat="1">
      <c r="A180" s="42" t="s">
        <v>242</v>
      </c>
      <c r="B180" s="45" t="s">
        <v>155</v>
      </c>
      <c r="C180" s="52">
        <f>SUM('BUNGALOW:WIDEHORIZONS &amp; WH En'!C180)</f>
        <v>2449</v>
      </c>
      <c r="D180" s="52">
        <f>SUM('BUNGALOW:WIDEHORIZONS &amp; WH En'!D180)</f>
        <v>0</v>
      </c>
      <c r="E180" s="52">
        <f>SUM('BUNGALOW:WIDEHORIZONS &amp; WH En'!E180)</f>
        <v>2449</v>
      </c>
      <c r="F180" s="52">
        <f>SUM('BUNGALOW:WIDEHORIZONS &amp; WH En'!F180)</f>
        <v>0</v>
      </c>
      <c r="G180" s="52">
        <f>SUM('BUNGALOW:WIDEHORIZONS &amp; WH En'!G180)</f>
        <v>2449</v>
      </c>
      <c r="H180" s="143"/>
      <c r="I180" s="143"/>
      <c r="J180" s="88"/>
      <c r="K180" s="106">
        <f t="shared" si="21"/>
        <v>6.6945695450554787E-5</v>
      </c>
      <c r="L180" s="20"/>
      <c r="M180" s="107">
        <f t="shared" si="22"/>
        <v>1.1362950933766384E-2</v>
      </c>
    </row>
    <row r="181" spans="1:20" s="89" customFormat="1">
      <c r="A181" s="46"/>
      <c r="B181" s="48" t="s">
        <v>302</v>
      </c>
      <c r="C181" s="91">
        <f>SUM(C167:C180)</f>
        <v>167961</v>
      </c>
      <c r="D181" s="91">
        <f>SUM(D167:D180)</f>
        <v>0</v>
      </c>
      <c r="E181" s="91">
        <f>SUM(E167:E180)</f>
        <v>167961</v>
      </c>
      <c r="F181" s="91">
        <f>SUM(F167:F180)</f>
        <v>7</v>
      </c>
      <c r="G181" s="148">
        <f>IF(ISERROR(E181+F181),"",(E181+F181))</f>
        <v>167968</v>
      </c>
      <c r="H181" s="138"/>
      <c r="I181" s="138"/>
      <c r="J181" s="87"/>
      <c r="K181" s="106">
        <f t="shared" si="21"/>
        <v>4.5915616878067726E-3</v>
      </c>
      <c r="L181" s="20"/>
      <c r="M181" s="107">
        <f t="shared" si="22"/>
        <v>0.77934346363530915</v>
      </c>
    </row>
    <row r="182" spans="1:20" s="33" customFormat="1">
      <c r="A182" s="92"/>
      <c r="B182" s="93"/>
      <c r="C182" s="16"/>
      <c r="D182" s="16"/>
      <c r="E182" s="16"/>
      <c r="F182" s="16"/>
      <c r="G182" s="16"/>
      <c r="H182" s="149"/>
      <c r="I182" s="149"/>
      <c r="J182" s="16"/>
      <c r="K182" s="112"/>
      <c r="L182" s="84"/>
      <c r="M182" s="18"/>
      <c r="O182" s="20"/>
      <c r="P182" s="20"/>
    </row>
    <row r="183" spans="1:20" s="28" customFormat="1">
      <c r="A183" s="34" t="s">
        <v>162</v>
      </c>
      <c r="B183" s="15" t="s">
        <v>246</v>
      </c>
      <c r="C183" s="29">
        <f>C57+C77+C92+C101+C110+C118+C139+C147+C164+C181</f>
        <v>37081361.120000005</v>
      </c>
      <c r="D183" s="29">
        <f>D57+D77+D92+D101+D110+D118+D139+D147+D164+D181</f>
        <v>-947040.60000000021</v>
      </c>
      <c r="E183" s="29">
        <f>E57+E77+E92+E101+E110+E118+E139+E147+E164+E181</f>
        <v>36134320.519999996</v>
      </c>
      <c r="F183" s="29">
        <f>F57+F77+F92+F101+F110+F118+F139+F147+F164+F181</f>
        <v>447568.48</v>
      </c>
      <c r="G183" s="29">
        <f>G57+G77+G92+G101+G110+G118+G139+G147+G164+G181</f>
        <v>36581889</v>
      </c>
      <c r="H183" s="293">
        <f>SUM('BUNGALOW:WIDEHORIZONS &amp; WH En'!J183)</f>
        <v>1081755.8149999999</v>
      </c>
      <c r="I183" s="293">
        <f>SUM('BUNGALOW:WIDEHORIZONS &amp; WH En'!K183)</f>
        <v>1138591.6149999998</v>
      </c>
      <c r="K183" s="106">
        <f t="shared" si="21"/>
        <v>1</v>
      </c>
      <c r="L183" s="20"/>
      <c r="M183" s="107">
        <f>G183/$G$198</f>
        <v>169.73385454123652</v>
      </c>
      <c r="N183" s="31"/>
    </row>
    <row r="184" spans="1:20" s="33" customFormat="1">
      <c r="A184" s="92"/>
      <c r="B184" s="93"/>
      <c r="C184" s="16"/>
      <c r="D184" s="16"/>
      <c r="E184" s="16"/>
      <c r="F184" s="16"/>
      <c r="G184" s="243"/>
      <c r="H184" s="121"/>
      <c r="I184" s="121"/>
      <c r="J184" s="16"/>
      <c r="K184" s="17"/>
      <c r="L184" s="84"/>
      <c r="M184" s="18"/>
      <c r="O184" s="20"/>
      <c r="P184" s="20"/>
    </row>
    <row r="185" spans="1:20" s="33" customFormat="1" ht="19.25" customHeight="1">
      <c r="A185" s="92"/>
      <c r="B185" s="93" t="s">
        <v>146</v>
      </c>
      <c r="C185" s="52">
        <f>SUM('BUNGALOW:WIDEHORIZONS &amp; WH En'!C186)</f>
        <v>37081360.759999998</v>
      </c>
      <c r="D185" s="16"/>
      <c r="E185" s="16"/>
      <c r="F185" s="16"/>
      <c r="G185" s="16"/>
      <c r="H185" s="121"/>
      <c r="I185" s="121"/>
      <c r="J185" s="16"/>
      <c r="K185" s="17"/>
      <c r="L185" s="84"/>
      <c r="M185" s="18"/>
      <c r="P185" s="94"/>
    </row>
    <row r="186" spans="1:20" ht="19.25" customHeight="1">
      <c r="A186" s="83"/>
      <c r="B186" s="80" t="s">
        <v>180</v>
      </c>
      <c r="C186" s="52">
        <f>SUM('BUNGALOW:WIDEHORIZONS &amp; WH En'!D184)</f>
        <v>0</v>
      </c>
      <c r="D186" s="16"/>
      <c r="E186" s="16"/>
      <c r="F186" s="16"/>
      <c r="G186" s="16"/>
      <c r="H186" s="121"/>
      <c r="I186" s="121"/>
      <c r="J186" s="16"/>
      <c r="K186" s="17"/>
      <c r="L186" s="84"/>
      <c r="M186" s="18"/>
      <c r="N186" s="33"/>
      <c r="O186" s="94"/>
      <c r="Q186" s="33"/>
      <c r="R186" s="33"/>
      <c r="S186" s="33"/>
      <c r="T186" s="33"/>
    </row>
    <row r="187" spans="1:20" ht="21.75" customHeight="1">
      <c r="A187" s="83"/>
      <c r="B187" s="80"/>
      <c r="C187" s="10"/>
      <c r="D187" s="10"/>
      <c r="E187" s="10"/>
      <c r="F187" s="10"/>
      <c r="G187" s="10"/>
      <c r="H187" s="121"/>
      <c r="I187" s="121"/>
      <c r="J187" s="10"/>
      <c r="L187" s="95"/>
      <c r="M187" s="38" t="s">
        <v>255</v>
      </c>
      <c r="N187" s="94"/>
      <c r="Q187" s="94"/>
      <c r="R187" s="94"/>
      <c r="S187" s="94"/>
      <c r="T187" s="94"/>
    </row>
    <row r="188" spans="1:20" ht="21.75" customHeight="1">
      <c r="A188" s="83"/>
      <c r="B188" s="80"/>
      <c r="C188" s="10"/>
      <c r="D188" s="10"/>
      <c r="E188" s="10"/>
      <c r="F188" s="10"/>
      <c r="G188" s="10"/>
      <c r="H188" s="121"/>
      <c r="I188" s="121"/>
      <c r="J188" s="10"/>
      <c r="L188" s="95"/>
      <c r="M188" s="38"/>
      <c r="N188" s="94"/>
      <c r="Q188" s="94"/>
      <c r="R188" s="94"/>
      <c r="S188" s="94"/>
      <c r="T188" s="94"/>
    </row>
    <row r="189" spans="1:20" ht="21.75" customHeight="1">
      <c r="A189" s="83"/>
      <c r="B189" s="80"/>
      <c r="C189" s="10"/>
      <c r="D189" s="10"/>
      <c r="E189" s="10"/>
      <c r="F189" s="10"/>
      <c r="G189" s="10"/>
      <c r="H189" s="121"/>
      <c r="I189" s="121"/>
      <c r="J189" s="10"/>
      <c r="L189" s="95"/>
      <c r="M189" s="38"/>
      <c r="N189" s="94"/>
      <c r="Q189" s="94"/>
      <c r="R189" s="94"/>
      <c r="S189" s="94"/>
      <c r="T189" s="94"/>
    </row>
    <row r="190" spans="1:20" ht="19.5" customHeight="1">
      <c r="A190" s="5"/>
      <c r="B190" s="117" t="s">
        <v>315</v>
      </c>
      <c r="C190" s="52">
        <f>C17-C183</f>
        <v>895658.96999999881</v>
      </c>
      <c r="D190" s="52">
        <f>D17-D183</f>
        <v>656205.60000000021</v>
      </c>
      <c r="E190" s="52">
        <f>E17-E183</f>
        <v>1551864.5700000077</v>
      </c>
      <c r="F190" s="52">
        <f>F17-F183</f>
        <v>653173.35000000009</v>
      </c>
      <c r="G190" s="52">
        <f>G17-G183</f>
        <v>2205037.9200000018</v>
      </c>
      <c r="H190" s="121"/>
      <c r="I190" s="121"/>
      <c r="J190" s="8"/>
      <c r="M190" s="110">
        <f>M17-M183</f>
        <v>10.231007632525234</v>
      </c>
    </row>
    <row r="191" spans="1:20">
      <c r="A191" s="4"/>
      <c r="B191" s="1"/>
      <c r="C191" s="96"/>
      <c r="D191" s="96" t="s">
        <v>181</v>
      </c>
      <c r="E191" s="96"/>
      <c r="F191" s="96"/>
      <c r="G191" s="97">
        <f>G190/G17</f>
        <v>5.685002899425376E-2</v>
      </c>
      <c r="H191" s="121"/>
      <c r="I191" s="121"/>
      <c r="J191" s="9"/>
    </row>
    <row r="192" spans="1:20">
      <c r="A192" s="4"/>
      <c r="B192" s="1"/>
      <c r="C192" s="98"/>
      <c r="D192" s="98" t="s">
        <v>183</v>
      </c>
      <c r="E192" s="98"/>
      <c r="F192" s="98"/>
      <c r="G192" s="97">
        <f>G190/G183</f>
        <v>6.0276764822068146E-2</v>
      </c>
      <c r="H192" s="121"/>
      <c r="I192" s="121"/>
      <c r="J192" s="9"/>
    </row>
    <row r="193" spans="1:28" ht="26">
      <c r="B193" s="55" t="s">
        <v>159</v>
      </c>
      <c r="C193" s="1"/>
      <c r="D193" s="1"/>
      <c r="E193" s="1"/>
      <c r="F193" s="1"/>
      <c r="G193" s="1"/>
      <c r="H193" s="121"/>
      <c r="I193" s="121"/>
      <c r="J193" s="9"/>
      <c r="K193" s="239" t="s">
        <v>353</v>
      </c>
      <c r="M193" s="78"/>
    </row>
    <row r="194" spans="1:28">
      <c r="B194" s="7" t="s">
        <v>256</v>
      </c>
      <c r="C194" s="103">
        <f>SUM('BUNGALOW:WIDEHORIZONS &amp; WH En'!C194)</f>
        <v>210526</v>
      </c>
      <c r="D194" s="103">
        <f>SUM('BUNGALOW:WIDEHORIZONS &amp; WH En'!D194)</f>
        <v>0</v>
      </c>
      <c r="E194" s="103">
        <f>SUM('BUNGALOW:WIDEHORIZONS &amp; WH En'!E194)</f>
        <v>210526</v>
      </c>
      <c r="F194" s="103">
        <f>SUM('BUNGALOW:WIDEHORIZONS &amp; WH En'!F194)</f>
        <v>3181</v>
      </c>
      <c r="G194" s="103">
        <f>SUM('BUNGALOW:WIDEHORIZONS &amp; WH En'!G194)</f>
        <v>213707</v>
      </c>
      <c r="H194" s="121"/>
      <c r="I194" s="121"/>
      <c r="J194" s="6"/>
      <c r="K194" s="106">
        <f>G194/$G$198</f>
        <v>0.991564783667788</v>
      </c>
      <c r="M194" s="7"/>
    </row>
    <row r="195" spans="1:28">
      <c r="B195" s="7" t="s">
        <v>257</v>
      </c>
      <c r="C195" s="103">
        <f>SUM('BUNGALOW:WIDEHORIZONS &amp; WH En'!C195)</f>
        <v>1573</v>
      </c>
      <c r="D195" s="103">
        <f>SUM('BUNGALOW:WIDEHORIZONS &amp; WH En'!D195)</f>
        <v>0</v>
      </c>
      <c r="E195" s="103">
        <f>SUM('BUNGALOW:WIDEHORIZONS &amp; WH En'!E195)</f>
        <v>1573</v>
      </c>
      <c r="F195" s="103">
        <f>SUM('BUNGALOW:WIDEHORIZONS &amp; WH En'!F195)</f>
        <v>0</v>
      </c>
      <c r="G195" s="103">
        <f>SUM('BUNGALOW:WIDEHORIZONS &amp; WH En'!G195)</f>
        <v>1573</v>
      </c>
      <c r="H195" s="121"/>
      <c r="I195" s="121"/>
      <c r="J195" s="6"/>
      <c r="K195" s="106">
        <f>G195/$G$198</f>
        <v>7.2984572555388006E-3</v>
      </c>
      <c r="M195" s="7"/>
    </row>
    <row r="196" spans="1:28">
      <c r="B196" s="7" t="s">
        <v>87</v>
      </c>
      <c r="C196" s="103">
        <f>SUM('BUNGALOW:WIDEHORIZONS &amp; WH En'!C196)</f>
        <v>215</v>
      </c>
      <c r="D196" s="103">
        <f>SUM('BUNGALOW:WIDEHORIZONS &amp; WH En'!D196)</f>
        <v>0</v>
      </c>
      <c r="E196" s="103">
        <f>SUM('BUNGALOW:WIDEHORIZONS &amp; WH En'!E196)</f>
        <v>215</v>
      </c>
      <c r="F196" s="103">
        <f>SUM('BUNGALOW:WIDEHORIZONS &amp; WH En'!F196)</f>
        <v>0</v>
      </c>
      <c r="G196" s="103">
        <f>SUM('BUNGALOW:WIDEHORIZONS &amp; WH En'!G196)</f>
        <v>215</v>
      </c>
      <c r="H196" s="122"/>
      <c r="I196" s="122"/>
      <c r="J196" s="6"/>
      <c r="K196" s="106">
        <f>G196/$G$198</f>
        <v>9.9756408769284305E-4</v>
      </c>
      <c r="M196" s="7"/>
    </row>
    <row r="197" spans="1:28">
      <c r="B197" s="7" t="s">
        <v>88</v>
      </c>
      <c r="C197" s="103">
        <f>SUM('BUNGALOW:WIDEHORIZONS &amp; WH En'!C197)</f>
        <v>0</v>
      </c>
      <c r="D197" s="103">
        <f>SUM('BUNGALOW:WIDEHORIZONS &amp; WH En'!D197)</f>
        <v>0</v>
      </c>
      <c r="E197" s="103">
        <f>SUM('BUNGALOW:WIDEHORIZONS &amp; WH En'!E197)</f>
        <v>0</v>
      </c>
      <c r="F197" s="103">
        <f>SUM('BUNGALOW:WIDEHORIZONS &amp; WH En'!F197)</f>
        <v>30</v>
      </c>
      <c r="G197" s="103">
        <f>SUM('BUNGALOW:WIDEHORIZONS &amp; WH En'!G197)</f>
        <v>30</v>
      </c>
      <c r="H197" s="121"/>
      <c r="I197" s="121"/>
      <c r="J197" s="6"/>
      <c r="K197" s="106">
        <f>G197/$G$198</f>
        <v>1.3919498898039672E-4</v>
      </c>
      <c r="M197" s="7"/>
    </row>
    <row r="198" spans="1:28" ht="26.25" customHeight="1" thickBot="1">
      <c r="B198" s="99" t="s">
        <v>89</v>
      </c>
      <c r="C198" s="104">
        <f>SUM(C194:C197)</f>
        <v>212314</v>
      </c>
      <c r="D198" s="104">
        <f>SUM(D194:D197)</f>
        <v>0</v>
      </c>
      <c r="E198" s="104">
        <f>SUM(E194:E197)</f>
        <v>212314</v>
      </c>
      <c r="F198" s="104">
        <f>SUM(F194:F197)</f>
        <v>3211</v>
      </c>
      <c r="G198" s="104">
        <f>SUM(G194:G197)</f>
        <v>215525</v>
      </c>
      <c r="H198" s="121"/>
      <c r="I198" s="121"/>
      <c r="J198" s="6"/>
      <c r="K198" s="106">
        <f>G198/$G$198</f>
        <v>1</v>
      </c>
      <c r="M198" s="99"/>
    </row>
    <row r="199" spans="1:28" ht="13.5" thickTop="1">
      <c r="B199" s="99"/>
      <c r="C199" s="240"/>
      <c r="D199" s="240"/>
      <c r="E199" s="240"/>
      <c r="F199" s="240"/>
      <c r="G199" s="240"/>
      <c r="H199" s="241"/>
      <c r="I199" s="241"/>
      <c r="J199" s="240"/>
      <c r="K199" s="242"/>
      <c r="M199" s="99"/>
    </row>
    <row r="200" spans="1:28" ht="20.399999999999999" customHeight="1">
      <c r="B200" s="55" t="s">
        <v>160</v>
      </c>
      <c r="C200" s="3"/>
      <c r="D200" s="3"/>
      <c r="E200" s="3"/>
      <c r="F200" s="3"/>
      <c r="G200" s="3"/>
      <c r="H200" s="121"/>
      <c r="I200" s="121"/>
      <c r="J200" s="6"/>
    </row>
    <row r="201" spans="1:28">
      <c r="B201" s="7" t="s">
        <v>182</v>
      </c>
      <c r="C201" s="103">
        <f>SUM('BUNGALOW:WIDEHORIZONS &amp; WH En'!C201)</f>
        <v>636</v>
      </c>
      <c r="D201" s="103">
        <f>SUM('BUNGALOW:WIDEHORIZONS &amp; WH En'!D201)</f>
        <v>0</v>
      </c>
      <c r="E201" s="103">
        <f>SUM('BUNGALOW:WIDEHORIZONS &amp; WH En'!E201)</f>
        <v>636</v>
      </c>
      <c r="F201" s="103">
        <f>SUM('BUNGALOW:WIDEHORIZONS &amp; WH En'!F201)</f>
        <v>7</v>
      </c>
      <c r="G201" s="103">
        <f>SUM('BUNGALOW:WIDEHORIZONS &amp; WH En'!G201)</f>
        <v>643</v>
      </c>
      <c r="H201" s="121"/>
      <c r="I201" s="121"/>
      <c r="J201" s="6"/>
    </row>
    <row r="202" spans="1:28">
      <c r="B202" s="7" t="s">
        <v>310</v>
      </c>
      <c r="C202" s="103">
        <f>SUM('BUNGALOW:WIDEHORIZONS &amp; WH En'!C202)</f>
        <v>576</v>
      </c>
      <c r="D202" s="103">
        <f>SUM('BUNGALOW:WIDEHORIZONS &amp; WH En'!D201)</f>
        <v>0</v>
      </c>
      <c r="E202" s="103">
        <f>SUM('BUNGALOW:WIDEHORIZONS &amp; WH En'!E202)</f>
        <v>576</v>
      </c>
      <c r="F202" s="103">
        <f>SUM('BUNGALOW:WIDEHORIZONS &amp; WH En'!F202)</f>
        <v>67</v>
      </c>
      <c r="G202" s="103">
        <f>SUM('BUNGALOW:WIDEHORIZONS &amp; WH En'!G202)</f>
        <v>643</v>
      </c>
      <c r="H202" s="121"/>
      <c r="I202" s="121"/>
      <c r="J202" s="6"/>
    </row>
    <row r="203" spans="1:28">
      <c r="B203" s="20" t="s">
        <v>90</v>
      </c>
      <c r="C203" s="36">
        <f>(C3-C2)+1</f>
        <v>365</v>
      </c>
      <c r="D203" s="19"/>
      <c r="E203" s="105">
        <f>C203</f>
        <v>365</v>
      </c>
      <c r="F203" s="19"/>
      <c r="G203" s="105">
        <f>C203</f>
        <v>365</v>
      </c>
      <c r="H203" s="123"/>
      <c r="I203" s="123"/>
      <c r="J203" s="6"/>
      <c r="P203" s="100"/>
    </row>
    <row r="204" spans="1:28">
      <c r="B204" s="55"/>
      <c r="H204" s="123"/>
      <c r="I204" s="123"/>
      <c r="O204" s="100"/>
      <c r="P204" s="100"/>
    </row>
    <row r="205" spans="1:28" ht="26">
      <c r="A205" s="101"/>
      <c r="B205" s="21" t="s">
        <v>319</v>
      </c>
      <c r="C205" s="103">
        <f>C201*C203</f>
        <v>232140</v>
      </c>
      <c r="D205" s="22"/>
      <c r="E205" s="103">
        <f>E201*E203</f>
        <v>232140</v>
      </c>
      <c r="F205" s="22"/>
      <c r="G205" s="103">
        <f>G201*G203</f>
        <v>234695</v>
      </c>
      <c r="H205" s="119"/>
      <c r="I205" s="119"/>
      <c r="J205" s="100"/>
      <c r="K205" s="100"/>
      <c r="L205" s="102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33.65" customHeight="1">
      <c r="A206" s="101"/>
      <c r="B206" s="21" t="s">
        <v>320</v>
      </c>
      <c r="C206" s="108">
        <f>C198/C205</f>
        <v>0.91459464116481437</v>
      </c>
      <c r="D206" s="109"/>
      <c r="E206" s="108">
        <f>E198/E205</f>
        <v>0.91459464116481437</v>
      </c>
      <c r="F206" s="109"/>
      <c r="G206" s="108">
        <f>G198/G205</f>
        <v>0.91831952108055137</v>
      </c>
      <c r="H206" s="124"/>
      <c r="I206" s="124"/>
      <c r="J206" s="100"/>
      <c r="K206" s="100"/>
      <c r="L206" s="102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32.4" customHeight="1">
      <c r="A207" s="101"/>
      <c r="B207" s="21" t="s">
        <v>321</v>
      </c>
      <c r="C207" s="108">
        <f>C194/C205</f>
        <v>0.90689239252175413</v>
      </c>
      <c r="D207" s="109"/>
      <c r="E207" s="108">
        <f>E194/E205</f>
        <v>0.90689239252175413</v>
      </c>
      <c r="F207" s="109"/>
      <c r="G207" s="108">
        <f>G194/G205</f>
        <v>0.91057329725814351</v>
      </c>
      <c r="H207" s="124"/>
      <c r="I207" s="124"/>
      <c r="J207" s="100"/>
      <c r="K207" s="100"/>
      <c r="L207" s="102"/>
      <c r="M207" s="100"/>
      <c r="N207" s="100"/>
      <c r="O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38.25" customHeight="1">
      <c r="A208" s="101"/>
      <c r="B208" s="21" t="s">
        <v>322</v>
      </c>
      <c r="C208" s="108">
        <f>C207/C206</f>
        <v>0.9915785110732217</v>
      </c>
      <c r="D208" s="109"/>
      <c r="E208" s="108">
        <f>E207/E206</f>
        <v>0.9915785110732217</v>
      </c>
      <c r="F208" s="109"/>
      <c r="G208" s="108">
        <f>G207/G206</f>
        <v>0.99156478366778789</v>
      </c>
      <c r="H208" s="124"/>
      <c r="I208" s="124"/>
      <c r="J208" s="100"/>
      <c r="K208" s="100"/>
      <c r="L208" s="102"/>
      <c r="M208" s="100"/>
      <c r="N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8:9">
      <c r="H209" s="123"/>
      <c r="I209" s="123"/>
    </row>
    <row r="210" spans="8:9">
      <c r="H210" s="123"/>
      <c r="I210" s="123"/>
    </row>
    <row r="211" spans="8:9">
      <c r="H211" s="125"/>
      <c r="I211" s="125"/>
    </row>
    <row r="212" spans="8:9">
      <c r="H212" s="125"/>
      <c r="I212" s="125"/>
    </row>
    <row r="213" spans="8:9">
      <c r="H213" s="123"/>
      <c r="I213" s="123"/>
    </row>
    <row r="214" spans="8:9">
      <c r="H214" s="123"/>
      <c r="I214" s="123"/>
    </row>
    <row r="215" spans="8:9">
      <c r="H215" s="123"/>
      <c r="I215" s="123"/>
    </row>
    <row r="216" spans="8:9">
      <c r="H216" s="123"/>
      <c r="I216" s="123"/>
    </row>
    <row r="217" spans="8:9">
      <c r="H217" s="125"/>
      <c r="I217" s="125"/>
    </row>
    <row r="218" spans="8:9">
      <c r="H218" s="125"/>
      <c r="I218" s="125"/>
    </row>
    <row r="219" spans="8:9">
      <c r="H219" s="123"/>
      <c r="I219" s="123"/>
    </row>
    <row r="220" spans="8:9">
      <c r="H220" s="123"/>
      <c r="I220" s="123"/>
    </row>
    <row r="221" spans="8:9">
      <c r="H221" s="123"/>
      <c r="I221" s="123"/>
    </row>
    <row r="222" spans="8:9">
      <c r="H222" s="123"/>
      <c r="I222" s="123"/>
    </row>
    <row r="223" spans="8:9">
      <c r="H223" s="123"/>
      <c r="I223" s="123"/>
    </row>
  </sheetData>
  <phoneticPr fontId="0" type="noConversion"/>
  <printOptions horizontalCentered="1" gridLinesSet="0"/>
  <pageMargins left="0.25" right="0.25" top="0.75" bottom="0.75" header="0.5" footer="0.5"/>
  <pageSetup scale="71" fitToHeight="5" orientation="landscape" horizontalDpi="4294967292" verticalDpi="300" r:id="rId1"/>
  <headerFooter alignWithMargins="0">
    <oddFooter>Page &amp;P</oddFooter>
  </headerFooter>
  <rowBreaks count="3" manualBreakCount="3">
    <brk id="51" max="11" man="1"/>
    <brk id="101" max="11" man="1"/>
    <brk id="1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K213"/>
  <sheetViews>
    <sheetView showGridLines="0" zoomScale="83" zoomScaleNormal="83" workbookViewId="0">
      <pane xSplit="2" ySplit="11" topLeftCell="C40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382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271"/>
      <c r="G4" s="161"/>
    </row>
    <row r="5" spans="1:11">
      <c r="A5" s="23"/>
      <c r="B5" s="158"/>
      <c r="C5" s="162"/>
      <c r="D5" s="24"/>
      <c r="E5" s="157"/>
      <c r="F5" s="271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'[2]Sch B'!E10</f>
        <v>995336</v>
      </c>
      <c r="D12" s="260">
        <f>'[2]Sch B'!G10</f>
        <v>0</v>
      </c>
      <c r="E12" s="246">
        <f>SUM(C12:D12)</f>
        <v>995336</v>
      </c>
      <c r="F12" s="174"/>
      <c r="G12" s="174">
        <f>IF(ISERROR(E12+F12)," ",(E12+F12))</f>
        <v>995336</v>
      </c>
      <c r="H12" s="175">
        <f t="shared" ref="H12:H17" si="0">IF(ISERROR(G12/$G$17),"",(G12/$G$17))</f>
        <v>0.99279840727101532</v>
      </c>
      <c r="J12" s="233" t="s">
        <v>346</v>
      </c>
      <c r="K12" s="234">
        <f>G17</f>
        <v>1002556</v>
      </c>
    </row>
    <row r="13" spans="1:11" s="41" customFormat="1">
      <c r="A13" s="127" t="s">
        <v>64</v>
      </c>
      <c r="B13" s="113" t="s">
        <v>192</v>
      </c>
      <c r="C13" s="260">
        <f>'[2]Sch B'!E15</f>
        <v>0</v>
      </c>
      <c r="D13" s="260">
        <f>'[2]Sch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942361.58000000007</v>
      </c>
    </row>
    <row r="14" spans="1:11" s="41" customFormat="1">
      <c r="A14" s="127" t="s">
        <v>66</v>
      </c>
      <c r="B14" s="113" t="s">
        <v>193</v>
      </c>
      <c r="C14" s="260">
        <f>'[2]Sch B'!E20</f>
        <v>0</v>
      </c>
      <c r="D14" s="260">
        <f>'[2]Sch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5605</v>
      </c>
    </row>
    <row r="15" spans="1:11" s="41" customFormat="1">
      <c r="A15" s="127" t="s">
        <v>68</v>
      </c>
      <c r="B15" s="179" t="s">
        <v>194</v>
      </c>
      <c r="C15" s="260">
        <f>'[2]Sch B'!E25</f>
        <v>0</v>
      </c>
      <c r="D15" s="260">
        <f>'[2]Sch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16</v>
      </c>
    </row>
    <row r="16" spans="1:11" s="41" customFormat="1">
      <c r="A16" s="127" t="s">
        <v>145</v>
      </c>
      <c r="B16" s="115" t="s">
        <v>195</v>
      </c>
      <c r="C16" s="260">
        <f>'[2]Sch B'!E40</f>
        <v>5154</v>
      </c>
      <c r="D16" s="260">
        <f>'[2]Sch B'!G40</f>
        <v>2066</v>
      </c>
      <c r="E16" s="246">
        <f t="shared" si="1"/>
        <v>7220</v>
      </c>
      <c r="F16" s="177"/>
      <c r="G16" s="177">
        <f>IF(ISERROR(E16+F16),"",(E16+F16))</f>
        <v>7220</v>
      </c>
      <c r="H16" s="178">
        <f t="shared" si="0"/>
        <v>7.2015927289847152E-3</v>
      </c>
      <c r="J16" s="235" t="s">
        <v>350</v>
      </c>
      <c r="K16" s="236">
        <f>G205</f>
        <v>5840</v>
      </c>
    </row>
    <row r="17" spans="1:11" s="41" customFormat="1">
      <c r="A17" s="40"/>
      <c r="B17" s="179" t="s">
        <v>91</v>
      </c>
      <c r="C17" s="260">
        <f>SUM(C12:C16)</f>
        <v>1000490</v>
      </c>
      <c r="D17" s="260">
        <f>SUM(D12:D16)</f>
        <v>2066</v>
      </c>
      <c r="E17" s="177">
        <f>SUM(E12:E16)</f>
        <v>1002556</v>
      </c>
      <c r="F17" s="177">
        <f>SUM(F12:F16)</f>
        <v>0</v>
      </c>
      <c r="G17" s="177">
        <f>IF(ISERROR(E17+F17),"",(E17+F17))</f>
        <v>1002556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20152.5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21113.915000000001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'[2]Sch C'!D10</f>
        <v>20230</v>
      </c>
      <c r="D21" s="260">
        <f>'[2]Sch C'!F10</f>
        <v>0</v>
      </c>
      <c r="E21" s="246">
        <f t="shared" ref="E21:E56" si="2">SUM(C21:D21)</f>
        <v>20230</v>
      </c>
      <c r="F21" s="174"/>
      <c r="G21" s="174">
        <f t="shared" ref="G21:G57" si="3">IF(ISERROR(E21+F21),"",(E21+F21))</f>
        <v>20230</v>
      </c>
      <c r="H21" s="175">
        <f>IF(ISERROR(G21/$G$183),"",(G21/$G$183))</f>
        <v>2.1467343776897185E-2</v>
      </c>
      <c r="J21" s="248">
        <v>636</v>
      </c>
      <c r="K21" s="248">
        <v>730</v>
      </c>
    </row>
    <row r="22" spans="1:11" s="41" customFormat="1">
      <c r="A22" s="127" t="s">
        <v>199</v>
      </c>
      <c r="B22" s="113" t="s">
        <v>200</v>
      </c>
      <c r="C22" s="260">
        <f>'[2]Sch C'!D11</f>
        <v>0</v>
      </c>
      <c r="D22" s="260">
        <f>'[2]Sch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'[2]Sch C'!D12</f>
        <v>12977</v>
      </c>
      <c r="D23" s="260">
        <f>'[2]Sch C'!F12</f>
        <v>0</v>
      </c>
      <c r="E23" s="246">
        <f t="shared" si="2"/>
        <v>12977</v>
      </c>
      <c r="F23" s="177"/>
      <c r="G23" s="177">
        <f t="shared" si="3"/>
        <v>12977</v>
      </c>
      <c r="H23" s="175">
        <f t="shared" si="4"/>
        <v>1.3770722698605771E-2</v>
      </c>
      <c r="J23" s="183">
        <v>744</v>
      </c>
      <c r="K23" s="183">
        <v>828</v>
      </c>
    </row>
    <row r="24" spans="1:11" s="41" customFormat="1">
      <c r="A24" s="127" t="s">
        <v>202</v>
      </c>
      <c r="B24" s="113" t="s">
        <v>23</v>
      </c>
      <c r="C24" s="260">
        <f>'[2]Sch C'!D13</f>
        <v>51537</v>
      </c>
      <c r="D24" s="260">
        <f>'[2]Sch C'!F13</f>
        <v>-47326</v>
      </c>
      <c r="E24" s="246">
        <f t="shared" si="2"/>
        <v>4211</v>
      </c>
      <c r="F24" s="177"/>
      <c r="G24" s="177">
        <f t="shared" si="3"/>
        <v>4211</v>
      </c>
      <c r="H24" s="175">
        <f t="shared" si="4"/>
        <v>4.4685607832186877E-3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'[2]Sch C'!D14</f>
        <v>0</v>
      </c>
      <c r="D25" s="260">
        <f>'[2]Sch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'[2]Sch C'!D15</f>
        <v>60309</v>
      </c>
      <c r="D26" s="260">
        <f>'[2]Sch C'!F15</f>
        <v>-24123.42</v>
      </c>
      <c r="E26" s="246">
        <f t="shared" si="2"/>
        <v>36185.58</v>
      </c>
      <c r="F26" s="177"/>
      <c r="G26" s="177">
        <f t="shared" si="3"/>
        <v>36185.58</v>
      </c>
      <c r="H26" s="175">
        <f t="shared" si="4"/>
        <v>3.8398827762057108E-2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'[2]Sch C'!D16</f>
        <v>55025</v>
      </c>
      <c r="D27" s="260">
        <f>'[2]Sch C'!F16</f>
        <v>0</v>
      </c>
      <c r="E27" s="246">
        <f t="shared" si="2"/>
        <v>55025</v>
      </c>
      <c r="F27" s="177"/>
      <c r="G27" s="177">
        <f t="shared" si="3"/>
        <v>55025</v>
      </c>
      <c r="H27" s="175">
        <f t="shared" si="4"/>
        <v>5.8390538374877288E-2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'[2]Sch C'!D17</f>
        <v>0</v>
      </c>
      <c r="D28" s="260">
        <f>'[2]Sch C'!F17</f>
        <v>0</v>
      </c>
      <c r="E28" s="246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'[2]Sch C'!D18</f>
        <v>10788</v>
      </c>
      <c r="D29" s="260">
        <f>'[2]Sch C'!F18</f>
        <v>0</v>
      </c>
      <c r="E29" s="246">
        <f t="shared" si="2"/>
        <v>10788</v>
      </c>
      <c r="F29" s="177"/>
      <c r="G29" s="177">
        <f t="shared" si="3"/>
        <v>10788</v>
      </c>
      <c r="H29" s="175">
        <f t="shared" si="4"/>
        <v>1.1447835129271717E-2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'[2]Sch C'!D19</f>
        <v>7238</v>
      </c>
      <c r="D30" s="260">
        <f>'[2]Sch C'!F19</f>
        <v>0</v>
      </c>
      <c r="E30" s="246">
        <f t="shared" si="2"/>
        <v>7238</v>
      </c>
      <c r="F30" s="177"/>
      <c r="G30" s="177">
        <f t="shared" si="3"/>
        <v>7238</v>
      </c>
      <c r="H30" s="175">
        <f t="shared" si="4"/>
        <v>7.6807036212151172E-3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'[2]Sch C'!D20</f>
        <v>2829</v>
      </c>
      <c r="D31" s="260">
        <f>'[2]Sch C'!F20</f>
        <v>-2183</v>
      </c>
      <c r="E31" s="246">
        <f t="shared" si="2"/>
        <v>646</v>
      </c>
      <c r="F31" s="177"/>
      <c r="G31" s="177">
        <f t="shared" si="3"/>
        <v>646</v>
      </c>
      <c r="H31" s="175">
        <f t="shared" si="4"/>
        <v>6.8551181808579244E-4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'[2]Sch C'!D21</f>
        <v>0</v>
      </c>
      <c r="D32" s="260">
        <f>'[2]Sch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'[2]Sch C'!D22</f>
        <v>0</v>
      </c>
      <c r="D33" s="260">
        <f>'[2]Sch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'[2]Sch C'!D23</f>
        <v>4982</v>
      </c>
      <c r="D34" s="260">
        <f>'[2]Sch C'!F23</f>
        <v>0</v>
      </c>
      <c r="E34" s="246">
        <f t="shared" si="2"/>
        <v>4982</v>
      </c>
      <c r="F34" s="177"/>
      <c r="G34" s="177">
        <f t="shared" si="3"/>
        <v>4982</v>
      </c>
      <c r="H34" s="175">
        <f t="shared" si="4"/>
        <v>5.2867180769402755E-3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'[2]Sch C'!D24</f>
        <v>0</v>
      </c>
      <c r="D35" s="260">
        <f>'[2]Sch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'[2]Sch C'!D25</f>
        <v>0</v>
      </c>
      <c r="D36" s="260">
        <f>'[2]Sch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'[2]Sch C'!D26</f>
        <v>47362</v>
      </c>
      <c r="D37" s="260">
        <f>'[2]Sch C'!F26</f>
        <v>0</v>
      </c>
      <c r="E37" s="246">
        <f t="shared" si="2"/>
        <v>47362</v>
      </c>
      <c r="F37" s="177"/>
      <c r="G37" s="177">
        <f t="shared" si="3"/>
        <v>47362</v>
      </c>
      <c r="H37" s="175">
        <f t="shared" si="4"/>
        <v>5.025884013650047E-2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'[2]Sch C'!D27</f>
        <v>0</v>
      </c>
      <c r="D38" s="260">
        <f>'[2]Sch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'[2]Sch C'!D28</f>
        <v>0</v>
      </c>
      <c r="D39" s="260">
        <f>'[2]Sch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'[2]Sch C'!D29</f>
        <v>0</v>
      </c>
      <c r="D40" s="260">
        <f>'[2]Sch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'[2]Sch C'!D30</f>
        <v>0</v>
      </c>
      <c r="D41" s="260">
        <f>'[2]Sch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'[2]Sch C'!D31</f>
        <v>11941</v>
      </c>
      <c r="D42" s="260">
        <f>'[2]Sch C'!F31</f>
        <v>0</v>
      </c>
      <c r="E42" s="246">
        <f t="shared" si="2"/>
        <v>11941</v>
      </c>
      <c r="F42" s="177"/>
      <c r="G42" s="177">
        <f t="shared" si="3"/>
        <v>11941</v>
      </c>
      <c r="H42" s="175">
        <f t="shared" si="4"/>
        <v>1.2671356996536296E-2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'[2]Sch C'!D32</f>
        <v>0</v>
      </c>
      <c r="D43" s="260">
        <f>'[2]Sch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'[2]Sch C'!D33</f>
        <v>0</v>
      </c>
      <c r="D44" s="260">
        <f>'[2]Sch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'[2]Sch C'!D34</f>
        <v>0</v>
      </c>
      <c r="D45" s="260">
        <f>'[2]Sch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'[2]Sch C'!D35</f>
        <v>0</v>
      </c>
      <c r="D46" s="260">
        <f>'[2]Sch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'[2]Sch C'!D36</f>
        <v>0</v>
      </c>
      <c r="D47" s="260">
        <f>'[2]Sch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'[2]Sch C'!D37</f>
        <v>0</v>
      </c>
      <c r="D48" s="260">
        <f>'[2]Sch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'[2]Sch C'!D38</f>
        <v>0</v>
      </c>
      <c r="D49" s="260">
        <f>'[2]Sch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'[2]Sch C'!D39</f>
        <v>129</v>
      </c>
      <c r="D50" s="260">
        <f>'[2]Sch C'!F39</f>
        <v>0</v>
      </c>
      <c r="E50" s="246">
        <f t="shared" si="2"/>
        <v>129</v>
      </c>
      <c r="F50" s="177"/>
      <c r="G50" s="177">
        <f t="shared" si="3"/>
        <v>129</v>
      </c>
      <c r="H50" s="175">
        <f t="shared" si="4"/>
        <v>1.3689013085614122E-4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'[2]Sch C'!D40</f>
        <v>0</v>
      </c>
      <c r="D51" s="260">
        <f>'[2]Sch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'[2]Sch C'!D41</f>
        <v>2583</v>
      </c>
      <c r="D52" s="260">
        <f>'[2]Sch C'!F41</f>
        <v>0</v>
      </c>
      <c r="E52" s="246">
        <f t="shared" si="2"/>
        <v>2583</v>
      </c>
      <c r="F52" s="177"/>
      <c r="G52" s="177">
        <f t="shared" si="3"/>
        <v>2583</v>
      </c>
      <c r="H52" s="175">
        <f t="shared" si="4"/>
        <v>2.7409861085380834E-3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'[2]Sch C'!D42</f>
        <v>0</v>
      </c>
      <c r="D53" s="260">
        <f>'[2]Sch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'[2]Sch C'!D43</f>
        <v>1085</v>
      </c>
      <c r="D54" s="260">
        <f>'[2]Sch C'!F43</f>
        <v>0</v>
      </c>
      <c r="E54" s="246">
        <f t="shared" si="2"/>
        <v>1085</v>
      </c>
      <c r="F54" s="177"/>
      <c r="G54" s="177">
        <f t="shared" si="3"/>
        <v>1085</v>
      </c>
      <c r="H54" s="175">
        <f t="shared" si="4"/>
        <v>1.1513627285187071E-3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'[2]Sch C'!D44</f>
        <v>0</v>
      </c>
      <c r="D55" s="260">
        <f>'[2]Sch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'[2]Sch C'!D45</f>
        <v>0</v>
      </c>
      <c r="D56" s="260">
        <f>'[2]Sch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289015</v>
      </c>
      <c r="D57" s="260">
        <f>SUM(D21:D56)</f>
        <v>-73632.42</v>
      </c>
      <c r="E57" s="177">
        <f>SUM(E21:E56)</f>
        <v>215382.58000000002</v>
      </c>
      <c r="F57" s="177">
        <f>SUM(F21:F56)</f>
        <v>0</v>
      </c>
      <c r="G57" s="177">
        <f t="shared" si="3"/>
        <v>215382.58000000002</v>
      </c>
      <c r="H57" s="175">
        <f t="shared" si="4"/>
        <v>0.22855619814211867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'[2]Sch C'!D57</f>
        <v>47180</v>
      </c>
      <c r="D60" s="260">
        <f>'[2]Sch C'!F57</f>
        <v>0</v>
      </c>
      <c r="E60" s="246">
        <f t="shared" ref="E60:E76" si="5">SUM(C60:D60)</f>
        <v>47180</v>
      </c>
      <c r="F60" s="177"/>
      <c r="G60" s="173">
        <f>IF(ISERROR(E60+F60),"",(E60+F60))</f>
        <v>47180</v>
      </c>
      <c r="H60" s="175">
        <f>IF(ISERROR(G60/$G$183),"",(G60/$G$183))</f>
        <v>5.006570832397475E-2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'[2]Sch C'!D58</f>
        <v>2136</v>
      </c>
      <c r="D61" s="260">
        <f>'[2]Sch C'!F58</f>
        <v>0</v>
      </c>
      <c r="E61" s="246">
        <f t="shared" si="5"/>
        <v>2136</v>
      </c>
      <c r="F61" s="173"/>
      <c r="G61" s="173">
        <f t="shared" ref="G61:G76" si="6">IF(ISERROR(E61+F61),"",(E61+F61))</f>
        <v>2136</v>
      </c>
      <c r="H61" s="175">
        <f t="shared" ref="H61:H76" si="7">IF(ISERROR(G61/$G$183),"",(G61/$G$183))</f>
        <v>2.2666458876644778E-3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'[2]Sch C'!D59</f>
        <v>0</v>
      </c>
      <c r="D62" s="260">
        <f>'[2]Sch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'[2]Sch C'!D60</f>
        <v>5836</v>
      </c>
      <c r="D63" s="260">
        <f>'[2]Sch C'!F60</f>
        <v>0</v>
      </c>
      <c r="E63" s="246">
        <f t="shared" si="5"/>
        <v>5836</v>
      </c>
      <c r="F63" s="173"/>
      <c r="G63" s="173">
        <f t="shared" si="6"/>
        <v>5836</v>
      </c>
      <c r="H63" s="175">
        <f t="shared" si="7"/>
        <v>6.1929519664840321E-3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'[2]Sch C'!D61</f>
        <v>2781</v>
      </c>
      <c r="D64" s="260">
        <f>'[2]Sch C'!F61</f>
        <v>0</v>
      </c>
      <c r="E64" s="246">
        <f t="shared" si="5"/>
        <v>2781</v>
      </c>
      <c r="F64" s="173"/>
      <c r="G64" s="173">
        <f t="shared" si="6"/>
        <v>2781</v>
      </c>
      <c r="H64" s="175">
        <f t="shared" si="7"/>
        <v>2.9510965419451839E-3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'[2]Sch C'!D62</f>
        <v>0</v>
      </c>
      <c r="D65" s="260">
        <f>'[2]Sch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'[2]Sch C'!D63</f>
        <v>0</v>
      </c>
      <c r="D66" s="260">
        <f>'[2]Sch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'[2]Sch C'!D64</f>
        <v>11041</v>
      </c>
      <c r="D67" s="260">
        <f>'[2]Sch C'!F64</f>
        <v>0</v>
      </c>
      <c r="E67" s="246">
        <f t="shared" si="5"/>
        <v>11041</v>
      </c>
      <c r="F67" s="173"/>
      <c r="G67" s="173">
        <f t="shared" si="6"/>
        <v>11041</v>
      </c>
      <c r="H67" s="175">
        <f t="shared" si="7"/>
        <v>1.1716309571958567E-2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'[2]Sch C'!D65</f>
        <v>2016</v>
      </c>
      <c r="D68" s="260">
        <f>'[2]Sch C'!F65</f>
        <v>0</v>
      </c>
      <c r="E68" s="246">
        <f t="shared" si="5"/>
        <v>2016</v>
      </c>
      <c r="F68" s="173"/>
      <c r="G68" s="173">
        <f t="shared" si="6"/>
        <v>2016</v>
      </c>
      <c r="H68" s="175">
        <f t="shared" si="7"/>
        <v>2.1393062310541139E-3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'[2]Sch C'!D66</f>
        <v>0</v>
      </c>
      <c r="D69" s="260">
        <f>'[2]Sch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'[2]Sch C'!D67</f>
        <v>3226</v>
      </c>
      <c r="D70" s="260">
        <f>'[2]Sch C'!F67</f>
        <v>0</v>
      </c>
      <c r="E70" s="246">
        <f t="shared" si="5"/>
        <v>3226</v>
      </c>
      <c r="F70" s="173"/>
      <c r="G70" s="173">
        <f t="shared" si="6"/>
        <v>3226</v>
      </c>
      <c r="H70" s="175">
        <f t="shared" si="7"/>
        <v>3.4233144352086168E-3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'[2]Sch C'!D68</f>
        <v>0</v>
      </c>
      <c r="D71" s="260">
        <f>'[2]Sch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'[2]Sch C'!D69</f>
        <v>248</v>
      </c>
      <c r="D72" s="260">
        <f>'[2]Sch C'!F69</f>
        <v>0</v>
      </c>
      <c r="E72" s="246">
        <f t="shared" si="5"/>
        <v>248</v>
      </c>
      <c r="F72" s="173"/>
      <c r="G72" s="173">
        <f t="shared" si="6"/>
        <v>248</v>
      </c>
      <c r="H72" s="175">
        <f t="shared" si="7"/>
        <v>2.6316862366141877E-4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'[2]Sch C'!D70</f>
        <v>0</v>
      </c>
      <c r="D73" s="260">
        <f>'[2]Sch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'[2]Sch C'!D71</f>
        <v>0</v>
      </c>
      <c r="D74" s="260">
        <f>'[2]Sch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'[2]Sch C'!D72</f>
        <v>0</v>
      </c>
      <c r="D75" s="260">
        <f>'[2]Sch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'[2]Sch C'!D73</f>
        <v>0</v>
      </c>
      <c r="D76" s="260">
        <f>'[2]Sch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74464</v>
      </c>
      <c r="D77" s="260">
        <f>SUM(D60:D76)</f>
        <v>0</v>
      </c>
      <c r="E77" s="176">
        <f>SUM(E60:E76)</f>
        <v>74464</v>
      </c>
      <c r="F77" s="176">
        <f>SUM(F60:F76)</f>
        <v>0</v>
      </c>
      <c r="G77" s="177">
        <f>IF(ISERROR(E77+F77),"",(E77+F77))</f>
        <v>74464</v>
      </c>
      <c r="H77" s="175">
        <f>IF(ISERROR(G77/$G$183),"",(G77/$G$183))</f>
        <v>7.9018501581951159E-2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'[2]Sch C'!D78</f>
        <v>13013</v>
      </c>
      <c r="D80" s="260">
        <f>'[2]Sch C'!F78</f>
        <v>0</v>
      </c>
      <c r="E80" s="246">
        <f t="shared" ref="E80:E91" si="8">SUM(C80:D80)</f>
        <v>13013</v>
      </c>
      <c r="F80" s="174"/>
      <c r="G80" s="174">
        <f>IF(ISERROR(E80+F80),"",(E80+F80))</f>
        <v>13013</v>
      </c>
      <c r="H80" s="175">
        <f t="shared" ref="H80:H92" si="9">IF(ISERROR(G80/$G$183),"",(G80/$G$183))</f>
        <v>1.380892459558888E-2</v>
      </c>
      <c r="J80" s="248">
        <v>877.5</v>
      </c>
      <c r="K80" s="248">
        <v>965.5</v>
      </c>
    </row>
    <row r="81" spans="1:11" s="41" customFormat="1">
      <c r="A81" s="127" t="s">
        <v>202</v>
      </c>
      <c r="B81" s="113" t="s">
        <v>23</v>
      </c>
      <c r="C81" s="260">
        <f>'[2]Sch C'!D79</f>
        <v>0</v>
      </c>
      <c r="D81" s="260">
        <f>'[2]Sch C'!F79</f>
        <v>1650</v>
      </c>
      <c r="E81" s="246">
        <f t="shared" si="8"/>
        <v>1650</v>
      </c>
      <c r="F81" s="177"/>
      <c r="G81" s="177">
        <f>IF(ISERROR(E81+F81),"",(E81+F81))</f>
        <v>1650</v>
      </c>
      <c r="H81" s="175">
        <f t="shared" si="9"/>
        <v>1.7509202783925039E-3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'[2]Sch C'!D80</f>
        <v>895</v>
      </c>
      <c r="D82" s="260">
        <f>'[2]Sch C'!F80</f>
        <v>0</v>
      </c>
      <c r="E82" s="246">
        <f t="shared" si="8"/>
        <v>895</v>
      </c>
      <c r="F82" s="177"/>
      <c r="G82" s="177">
        <f>IF(ISERROR(E82+F82),"",(E82+F82))</f>
        <v>895</v>
      </c>
      <c r="H82" s="175">
        <f t="shared" si="9"/>
        <v>9.4974160555229758E-4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'[2]Sch C'!D81</f>
        <v>1644</v>
      </c>
      <c r="D83" s="260">
        <f>'[2]Sch C'!F81</f>
        <v>0</v>
      </c>
      <c r="E83" s="246">
        <f t="shared" si="8"/>
        <v>1644</v>
      </c>
      <c r="F83" s="177"/>
      <c r="G83" s="177">
        <f>IF(ISERROR(E83+F83),"",(E83+F83))</f>
        <v>1644</v>
      </c>
      <c r="H83" s="175">
        <f t="shared" si="9"/>
        <v>1.7445532955619857E-3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'[2]Sch C'!D82</f>
        <v>178</v>
      </c>
      <c r="D84" s="260">
        <f>'[2]Sch C'!F82</f>
        <v>0</v>
      </c>
      <c r="E84" s="246">
        <f t="shared" si="8"/>
        <v>178</v>
      </c>
      <c r="F84" s="177"/>
      <c r="G84" s="177">
        <f t="shared" ref="G84:G91" si="10">IF(ISERROR(E84+F84),"",(E84+F84))</f>
        <v>178</v>
      </c>
      <c r="H84" s="175">
        <f t="shared" si="9"/>
        <v>1.8888715730537315E-4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'[2]Sch C'!D83</f>
        <v>3340</v>
      </c>
      <c r="D85" s="260">
        <f>'[2]Sch C'!F83</f>
        <v>0</v>
      </c>
      <c r="E85" s="246">
        <f t="shared" si="8"/>
        <v>3340</v>
      </c>
      <c r="F85" s="177"/>
      <c r="G85" s="177">
        <f t="shared" si="10"/>
        <v>3340</v>
      </c>
      <c r="H85" s="175">
        <f t="shared" si="9"/>
        <v>3.5442871089884625E-3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'[2]Sch C'!D84</f>
        <v>25</v>
      </c>
      <c r="D86" s="260">
        <f>'[2]Sch C'!F84</f>
        <v>0</v>
      </c>
      <c r="E86" s="246">
        <f t="shared" si="8"/>
        <v>25</v>
      </c>
      <c r="F86" s="177"/>
      <c r="G86" s="177">
        <f t="shared" si="10"/>
        <v>25</v>
      </c>
      <c r="H86" s="175">
        <f t="shared" si="9"/>
        <v>2.652909512715915E-5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'[2]Sch C'!D85</f>
        <v>14779</v>
      </c>
      <c r="D87" s="260">
        <f>'[2]Sch C'!F85</f>
        <v>0</v>
      </c>
      <c r="E87" s="246">
        <f t="shared" si="8"/>
        <v>14779</v>
      </c>
      <c r="F87" s="177"/>
      <c r="G87" s="177">
        <f t="shared" si="10"/>
        <v>14779</v>
      </c>
      <c r="H87" s="175">
        <f t="shared" si="9"/>
        <v>1.5682939875371404E-2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'[2]Sch C'!D86</f>
        <v>0</v>
      </c>
      <c r="D88" s="260">
        <f>'[2]Sch C'!F86</f>
        <v>0</v>
      </c>
      <c r="E88" s="246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'[2]Sch C'!D87</f>
        <v>9770</v>
      </c>
      <c r="D89" s="260">
        <f>'[2]Sch C'!F87</f>
        <v>0</v>
      </c>
      <c r="E89" s="246">
        <f t="shared" si="8"/>
        <v>9770</v>
      </c>
      <c r="F89" s="177"/>
      <c r="G89" s="177">
        <f t="shared" si="10"/>
        <v>9770</v>
      </c>
      <c r="H89" s="175">
        <f t="shared" si="9"/>
        <v>1.0367570375693797E-2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'[2]Sch C'!D88</f>
        <v>0</v>
      </c>
      <c r="D90" s="260">
        <f>'[2]Sch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'[2]Sch C'!D89</f>
        <v>6138</v>
      </c>
      <c r="D91" s="260">
        <f>'[2]Sch C'!F89</f>
        <v>0</v>
      </c>
      <c r="E91" s="246">
        <f t="shared" si="8"/>
        <v>6138</v>
      </c>
      <c r="F91" s="177"/>
      <c r="G91" s="177">
        <f t="shared" si="10"/>
        <v>6138</v>
      </c>
      <c r="H91" s="175">
        <f t="shared" si="9"/>
        <v>6.5134234356201146E-3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49782</v>
      </c>
      <c r="D92" s="260">
        <f>SUM(D80:D91)</f>
        <v>1650</v>
      </c>
      <c r="E92" s="177">
        <f>SUM(E80:E91)</f>
        <v>51432</v>
      </c>
      <c r="F92" s="177">
        <f>SUM(F80:F91)</f>
        <v>0</v>
      </c>
      <c r="G92" s="177">
        <f>IF(ISERROR(E92+F92),"",(E92+F92))</f>
        <v>51432</v>
      </c>
      <c r="H92" s="175">
        <f t="shared" si="9"/>
        <v>5.457777682320198E-2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'[2]Sch C'!D93</f>
        <v>20690</v>
      </c>
      <c r="D95" s="260">
        <f>'[2]Sch C'!F93</f>
        <v>0</v>
      </c>
      <c r="E95" s="246">
        <f t="shared" ref="E95:E100" si="11">SUM(C95:D95)</f>
        <v>20690</v>
      </c>
      <c r="F95" s="174"/>
      <c r="G95" s="174">
        <f t="shared" ref="G95:G101" si="12">IF(ISERROR(E95+F95),"",(E95+F95))</f>
        <v>20690</v>
      </c>
      <c r="H95" s="175">
        <f t="shared" ref="H95:H101" si="13">IF(ISERROR(G95/$G$183),"",(G95/$G$183))</f>
        <v>2.1955479127236912E-2</v>
      </c>
      <c r="J95" s="248">
        <v>1554.5</v>
      </c>
      <c r="K95" s="248">
        <v>1610.5</v>
      </c>
    </row>
    <row r="96" spans="1:11" s="41" customFormat="1">
      <c r="A96" s="127" t="s">
        <v>202</v>
      </c>
      <c r="B96" s="113" t="s">
        <v>23</v>
      </c>
      <c r="C96" s="260">
        <f>'[2]Sch C'!D94</f>
        <v>0</v>
      </c>
      <c r="D96" s="260">
        <f>'[2]Sch C'!F94</f>
        <v>2623</v>
      </c>
      <c r="E96" s="246">
        <f t="shared" si="11"/>
        <v>2623</v>
      </c>
      <c r="F96" s="177"/>
      <c r="G96" s="177">
        <f t="shared" si="12"/>
        <v>2623</v>
      </c>
      <c r="H96" s="175">
        <f t="shared" si="13"/>
        <v>2.7834326607415381E-3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'[2]Sch C'!D95</f>
        <v>3135</v>
      </c>
      <c r="D97" s="260">
        <f>'[2]Sch C'!F95</f>
        <v>0</v>
      </c>
      <c r="E97" s="246">
        <f t="shared" si="11"/>
        <v>3135</v>
      </c>
      <c r="F97" s="177"/>
      <c r="G97" s="177">
        <f t="shared" si="12"/>
        <v>3135</v>
      </c>
      <c r="H97" s="175">
        <f t="shared" si="13"/>
        <v>3.3267485289457575E-3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'[2]Sch C'!D96</f>
        <v>41895</v>
      </c>
      <c r="D98" s="260">
        <f>'[2]Sch C'!F96</f>
        <v>0</v>
      </c>
      <c r="E98" s="246">
        <f t="shared" si="11"/>
        <v>41895</v>
      </c>
      <c r="F98" s="177"/>
      <c r="G98" s="177">
        <f t="shared" si="12"/>
        <v>41895</v>
      </c>
      <c r="H98" s="175">
        <f t="shared" si="13"/>
        <v>4.4457457614093303E-2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'[2]Sch C'!D97</f>
        <v>2793</v>
      </c>
      <c r="D99" s="260">
        <f>'[2]Sch C'!F97</f>
        <v>0</v>
      </c>
      <c r="E99" s="246">
        <f t="shared" si="11"/>
        <v>2793</v>
      </c>
      <c r="F99" s="177"/>
      <c r="G99" s="177">
        <f t="shared" si="12"/>
        <v>2793</v>
      </c>
      <c r="H99" s="175">
        <f t="shared" si="13"/>
        <v>2.9638305076062203E-3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'[2]Sch C'!D98</f>
        <v>140</v>
      </c>
      <c r="D100" s="260">
        <f>'[2]Sch C'!F98</f>
        <v>0</v>
      </c>
      <c r="E100" s="246">
        <f t="shared" si="11"/>
        <v>140</v>
      </c>
      <c r="F100" s="177"/>
      <c r="G100" s="177">
        <f t="shared" si="12"/>
        <v>140</v>
      </c>
      <c r="H100" s="175">
        <f t="shared" si="13"/>
        <v>1.4856293271209124E-4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68653</v>
      </c>
      <c r="D101" s="260">
        <f>SUM(D95:D100)</f>
        <v>2623</v>
      </c>
      <c r="E101" s="177">
        <f>SUM(E95:E100)</f>
        <v>71276</v>
      </c>
      <c r="F101" s="177">
        <f>SUM(F95:F100)</f>
        <v>0</v>
      </c>
      <c r="G101" s="177">
        <f t="shared" si="12"/>
        <v>71276</v>
      </c>
      <c r="H101" s="175">
        <f t="shared" si="13"/>
        <v>7.5635511371335826E-2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'[2]Sch C'!D102</f>
        <v>0</v>
      </c>
      <c r="D104" s="260">
        <f>'[2]Sch C'!F102</f>
        <v>0</v>
      </c>
      <c r="E104" s="246">
        <f t="shared" ref="E104:E109" si="14">SUM(C104:D104)</f>
        <v>0</v>
      </c>
      <c r="F104" s="174"/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'[2]Sch C'!D103</f>
        <v>0</v>
      </c>
      <c r="D105" s="260">
        <f>'[2]Sch C'!F103</f>
        <v>0</v>
      </c>
      <c r="E105" s="246">
        <f t="shared" si="14"/>
        <v>0</v>
      </c>
      <c r="F105" s="177"/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'[2]Sch C'!D104</f>
        <v>0</v>
      </c>
      <c r="D106" s="260">
        <f>'[2]Sch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'[2]Sch C'!D105</f>
        <v>0</v>
      </c>
      <c r="D107" s="260">
        <f>'[2]Sch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'[2]Sch C'!D106</f>
        <v>2150</v>
      </c>
      <c r="D108" s="260">
        <f>'[2]Sch C'!F106</f>
        <v>0</v>
      </c>
      <c r="E108" s="246">
        <f t="shared" si="14"/>
        <v>2150</v>
      </c>
      <c r="F108" s="177"/>
      <c r="G108" s="177">
        <f t="shared" si="15"/>
        <v>2150</v>
      </c>
      <c r="H108" s="175">
        <f t="shared" si="16"/>
        <v>2.2815021809356869E-3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'[2]Sch C'!D107</f>
        <v>0</v>
      </c>
      <c r="D109" s="260">
        <f>'[2]Sch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2150</v>
      </c>
      <c r="D110" s="260">
        <f>SUM(D104:D109)</f>
        <v>0</v>
      </c>
      <c r="E110" s="177">
        <f>SUM(E104:E109)</f>
        <v>2150</v>
      </c>
      <c r="F110" s="177">
        <f>SUM(F104:F109)</f>
        <v>0</v>
      </c>
      <c r="G110" s="177">
        <f t="shared" si="15"/>
        <v>2150</v>
      </c>
      <c r="H110" s="175">
        <f t="shared" si="16"/>
        <v>2.2815021809356869E-3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'[2]Sch C'!D121</f>
        <v>0</v>
      </c>
      <c r="D113" s="260">
        <f>'[2]Sch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'[2]Sch C'!D122</f>
        <v>0</v>
      </c>
      <c r="D114" s="260">
        <f>'[2]Sch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'[2]Sch C'!D123</f>
        <v>4697</v>
      </c>
      <c r="D115" s="260">
        <f>'[2]Sch C'!F123</f>
        <v>0</v>
      </c>
      <c r="E115" s="246">
        <f t="shared" si="17"/>
        <v>4697</v>
      </c>
      <c r="F115" s="177"/>
      <c r="G115" s="177">
        <f t="shared" si="18"/>
        <v>4697</v>
      </c>
      <c r="H115" s="175">
        <f t="shared" si="19"/>
        <v>4.9842863924906616E-3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'[2]Sch C'!D124</f>
        <v>0</v>
      </c>
      <c r="D116" s="260">
        <f>'[2]Sch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'[2]Sch C'!D125</f>
        <v>0</v>
      </c>
      <c r="D117" s="260">
        <f>'[2]Sch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4697</v>
      </c>
      <c r="D118" s="260">
        <f>SUM(D113:D117)</f>
        <v>0</v>
      </c>
      <c r="E118" s="177">
        <f>SUM(E113:E117)</f>
        <v>4697</v>
      </c>
      <c r="F118" s="177">
        <f>SUM(F113:F117)</f>
        <v>0</v>
      </c>
      <c r="G118" s="177">
        <f t="shared" si="18"/>
        <v>4697</v>
      </c>
      <c r="H118" s="175">
        <f t="shared" si="19"/>
        <v>4.9842863924906616E-3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'[2]Sch C'!D129</f>
        <v>36634</v>
      </c>
      <c r="D121" s="260">
        <f>'[2]Sch C'!F129</f>
        <v>0</v>
      </c>
      <c r="E121" s="246">
        <f t="shared" ref="E121:E131" si="20">SUM(C121:D121)</f>
        <v>36634</v>
      </c>
      <c r="F121" s="174"/>
      <c r="G121" s="174">
        <f>IF(ISERROR(E121+F121),"",(E121+F121))</f>
        <v>36634</v>
      </c>
      <c r="H121" s="175">
        <f>IF(ISERROR(G121/$G$183),"",(G121/$G$183))</f>
        <v>3.8874674835533932E-2</v>
      </c>
      <c r="J121" s="248">
        <v>1216</v>
      </c>
      <c r="K121" s="248">
        <v>1361.0550000000001</v>
      </c>
    </row>
    <row r="122" spans="1:11" s="41" customFormat="1">
      <c r="A122" s="127" t="s">
        <v>228</v>
      </c>
      <c r="B122" s="113" t="s">
        <v>229</v>
      </c>
      <c r="C122" s="260">
        <f>'[2]Sch C'!D130</f>
        <v>0</v>
      </c>
      <c r="D122" s="260">
        <f>'[2]Sch C'!F130</f>
        <v>4645</v>
      </c>
      <c r="E122" s="246">
        <f t="shared" si="20"/>
        <v>4645</v>
      </c>
      <c r="F122" s="174"/>
      <c r="G122" s="174">
        <f t="shared" ref="G122:G131" si="21">IF(ISERROR(E122+F122),"",(E122+F122))</f>
        <v>4645</v>
      </c>
      <c r="H122" s="175">
        <f t="shared" ref="H122:H131" si="22">IF(ISERROR(G122/$G$183),"",(G122/$G$183))</f>
        <v>4.9291058746261706E-3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'[2]Sch C'!D131</f>
        <v>0</v>
      </c>
      <c r="D123" s="260">
        <f>'[2]Sch C'!F131</f>
        <v>0</v>
      </c>
      <c r="E123" s="246">
        <f t="shared" si="20"/>
        <v>0</v>
      </c>
      <c r="F123" s="174"/>
      <c r="G123" s="174">
        <f t="shared" si="21"/>
        <v>0</v>
      </c>
      <c r="H123" s="175">
        <f t="shared" si="22"/>
        <v>0</v>
      </c>
      <c r="J123" s="248">
        <v>0</v>
      </c>
      <c r="K123" s="248">
        <v>0</v>
      </c>
    </row>
    <row r="124" spans="1:11" s="41" customFormat="1">
      <c r="A124" s="127" t="s">
        <v>231</v>
      </c>
      <c r="B124" s="113" t="s">
        <v>232</v>
      </c>
      <c r="C124" s="260">
        <f>'[2]Sch C'!D132</f>
        <v>0</v>
      </c>
      <c r="D124" s="260">
        <f>'[2]Sch C'!F132</f>
        <v>0</v>
      </c>
      <c r="E124" s="246">
        <f t="shared" si="20"/>
        <v>0</v>
      </c>
      <c r="F124" s="174"/>
      <c r="G124" s="174">
        <f t="shared" si="21"/>
        <v>0</v>
      </c>
      <c r="H124" s="175">
        <f t="shared" si="22"/>
        <v>0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'[2]Sch C'!D133</f>
        <v>0</v>
      </c>
      <c r="D125" s="260">
        <f>'[2]Sch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'[2]Sch C'!D134</f>
        <v>3816</v>
      </c>
      <c r="D126" s="260">
        <f>'[2]Sch C'!F134</f>
        <v>0</v>
      </c>
      <c r="E126" s="246">
        <f t="shared" si="20"/>
        <v>3816</v>
      </c>
      <c r="F126" s="174"/>
      <c r="G126" s="174">
        <f t="shared" si="21"/>
        <v>3816</v>
      </c>
      <c r="H126" s="175">
        <f t="shared" si="22"/>
        <v>4.0494010802095727E-3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'[2]Sch C'!D135</f>
        <v>0</v>
      </c>
      <c r="D127" s="260">
        <f>'[2]Sch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'[2]Sch C'!D136</f>
        <v>0</v>
      </c>
      <c r="D128" s="260">
        <f>'[2]Sch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'[2]Sch C'!D137</f>
        <v>6255</v>
      </c>
      <c r="D129" s="260">
        <f>'[2]Sch C'!F137</f>
        <v>0</v>
      </c>
      <c r="E129" s="246">
        <f t="shared" si="20"/>
        <v>6255</v>
      </c>
      <c r="F129" s="177"/>
      <c r="G129" s="174">
        <f t="shared" si="21"/>
        <v>6255</v>
      </c>
      <c r="H129" s="175">
        <f t="shared" si="22"/>
        <v>6.6375796008152198E-3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'[2]Sch C'!D138</f>
        <v>0</v>
      </c>
      <c r="D130" s="260">
        <f>'[2]Sch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'[2]Sch C'!D139</f>
        <v>0</v>
      </c>
      <c r="D131" s="260">
        <f>'[2]Sch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>
        <v>440.1</v>
      </c>
      <c r="B133" s="40" t="s">
        <v>235</v>
      </c>
      <c r="C133" s="260">
        <f>'[2]Sch C'!D141</f>
        <v>0</v>
      </c>
      <c r="D133" s="260">
        <f>'[2]Sch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>
        <v>440.2</v>
      </c>
      <c r="B134" s="40" t="s">
        <v>236</v>
      </c>
      <c r="C134" s="260">
        <f>'[2]Sch C'!D142</f>
        <v>0</v>
      </c>
      <c r="D134" s="260">
        <f>'[2]Sch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>
        <v>440.3</v>
      </c>
      <c r="B135" s="40" t="s">
        <v>237</v>
      </c>
      <c r="C135" s="260">
        <f>'[2]Sch C'!D143</f>
        <v>0</v>
      </c>
      <c r="D135" s="260">
        <f>'[2]Sch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>
        <v>440.4</v>
      </c>
      <c r="B136" s="40" t="s">
        <v>238</v>
      </c>
      <c r="C136" s="260">
        <f>'[2]Sch C'!D144</f>
        <v>0</v>
      </c>
      <c r="D136" s="260">
        <f>'[2]Sch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>
        <v>440.5</v>
      </c>
      <c r="B137" s="40" t="s">
        <v>239</v>
      </c>
      <c r="C137" s="260">
        <f>'[2]Sch C'!D145</f>
        <v>0</v>
      </c>
      <c r="D137" s="260">
        <f>'[2]Sch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155</v>
      </c>
      <c r="C138" s="260">
        <f>'[2]Sch C'!D146</f>
        <v>0</v>
      </c>
      <c r="D138" s="260">
        <f>'[2]Sch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46705</v>
      </c>
      <c r="D139" s="260">
        <f>SUM(D121:D138)</f>
        <v>4645</v>
      </c>
      <c r="E139" s="176">
        <f>SUM(E121:E138)</f>
        <v>51350</v>
      </c>
      <c r="F139" s="176">
        <f>SUM(F121:F138)</f>
        <v>0</v>
      </c>
      <c r="G139" s="177">
        <f t="shared" si="25"/>
        <v>51350</v>
      </c>
      <c r="H139" s="175">
        <f t="shared" si="24"/>
        <v>5.4490761391184896E-2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'[2]Sch C'!D150</f>
        <v>0</v>
      </c>
      <c r="D142" s="260">
        <f>'[2]Sch C'!F150</f>
        <v>0</v>
      </c>
      <c r="E142" s="246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'[2]Sch C'!D151</f>
        <v>0</v>
      </c>
      <c r="D143" s="260">
        <f>'[2]Sch C'!F151</f>
        <v>0</v>
      </c>
      <c r="E143" s="246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'[2]Sch C'!D152</f>
        <v>0</v>
      </c>
      <c r="D144" s="260">
        <f>'[2]Sch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'[2]Sch C'!D153</f>
        <v>0</v>
      </c>
      <c r="D145" s="260">
        <f>'[2]Sch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'[2]Sch C'!D154</f>
        <v>1477</v>
      </c>
      <c r="D146" s="260">
        <f>'[2]Sch C'!F154</f>
        <v>0</v>
      </c>
      <c r="E146" s="246">
        <f t="shared" si="26"/>
        <v>1477</v>
      </c>
      <c r="F146" s="177"/>
      <c r="G146" s="177">
        <f t="shared" si="27"/>
        <v>1477</v>
      </c>
      <c r="H146" s="175">
        <f t="shared" si="28"/>
        <v>1.5673389401125626E-3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1477</v>
      </c>
      <c r="D147" s="260">
        <f>SUM(D142:D146)</f>
        <v>0</v>
      </c>
      <c r="E147" s="177">
        <f>SUM(E142:E146)</f>
        <v>1477</v>
      </c>
      <c r="F147" s="177">
        <f>SUM(F142:F146)</f>
        <v>0</v>
      </c>
      <c r="G147" s="177">
        <f t="shared" si="27"/>
        <v>1477</v>
      </c>
      <c r="H147" s="198">
        <f t="shared" si="28"/>
        <v>1.5673389401125626E-3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'[2]Sch C'!D158</f>
        <v>302900</v>
      </c>
      <c r="D150" s="260">
        <f>'[2]Sch C'!F158</f>
        <v>0</v>
      </c>
      <c r="E150" s="246">
        <f t="shared" ref="E150:E163" si="29">SUM(C150:D150)</f>
        <v>302900</v>
      </c>
      <c r="F150" s="177"/>
      <c r="G150" s="177">
        <f>IF(ISERROR(E150+F150),"",(E150+F150))</f>
        <v>302900</v>
      </c>
      <c r="H150" s="175">
        <f>IF(ISERROR(G150/$G$183),"",(G150/$G$183))</f>
        <v>0.32142651656066029</v>
      </c>
      <c r="J150" s="248">
        <v>15124.5</v>
      </c>
      <c r="K150" s="248">
        <v>15618.86</v>
      </c>
    </row>
    <row r="151" spans="1:11" s="41" customFormat="1">
      <c r="A151" s="127" t="s">
        <v>202</v>
      </c>
      <c r="B151" s="113" t="s">
        <v>76</v>
      </c>
      <c r="C151" s="260">
        <f>'[2]Sch C'!D159</f>
        <v>0</v>
      </c>
      <c r="D151" s="260">
        <f>'[2]Sch C'!F159</f>
        <v>38408</v>
      </c>
      <c r="E151" s="246">
        <f t="shared" si="29"/>
        <v>38408</v>
      </c>
      <c r="F151" s="177"/>
      <c r="G151" s="177">
        <f>IF(ISERROR(E151+F151),"",(E151+F151))</f>
        <v>38408</v>
      </c>
      <c r="H151" s="175">
        <f>IF(ISERROR(G151/$G$183),"",(G151/$G$183))</f>
        <v>4.0757179425757149E-2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'[2]Sch C'!D160</f>
        <v>0</v>
      </c>
      <c r="D152" s="260">
        <f>'[2]Sch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'[2]Sch C'!D161</f>
        <v>0</v>
      </c>
      <c r="D153" s="260">
        <f>'[2]Sch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'[2]Sch C'!D162</f>
        <v>300</v>
      </c>
      <c r="D154" s="260">
        <f>'[2]Sch C'!F162</f>
        <v>0</v>
      </c>
      <c r="E154" s="246">
        <f t="shared" si="29"/>
        <v>300</v>
      </c>
      <c r="F154" s="177"/>
      <c r="G154" s="177">
        <f t="shared" si="30"/>
        <v>300</v>
      </c>
      <c r="H154" s="175">
        <f t="shared" si="31"/>
        <v>3.183491415259098E-4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'[2]Sch C'!D163</f>
        <v>75</v>
      </c>
      <c r="D155" s="260">
        <f>'[2]Sch C'!F163</f>
        <v>0</v>
      </c>
      <c r="E155" s="246">
        <f t="shared" si="29"/>
        <v>75</v>
      </c>
      <c r="F155" s="177"/>
      <c r="G155" s="177">
        <f t="shared" si="30"/>
        <v>75</v>
      </c>
      <c r="H155" s="175">
        <f t="shared" si="31"/>
        <v>7.9587285381477451E-5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'[2]Sch C'!D164</f>
        <v>0</v>
      </c>
      <c r="D156" s="260">
        <f>'[2]Sch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'[2]Sch C'!D165</f>
        <v>232</v>
      </c>
      <c r="D157" s="260">
        <f>'[2]Sch C'!F165</f>
        <v>0</v>
      </c>
      <c r="E157" s="246">
        <f t="shared" si="29"/>
        <v>232</v>
      </c>
      <c r="F157" s="177"/>
      <c r="G157" s="177">
        <f t="shared" si="30"/>
        <v>232</v>
      </c>
      <c r="H157" s="175">
        <f t="shared" si="31"/>
        <v>2.4619000278003692E-4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'[2]Sch C'!D166</f>
        <v>1600</v>
      </c>
      <c r="D158" s="260">
        <f>'[2]Sch C'!F166</f>
        <v>0</v>
      </c>
      <c r="E158" s="246">
        <f t="shared" si="29"/>
        <v>1600</v>
      </c>
      <c r="F158" s="177"/>
      <c r="G158" s="177">
        <f t="shared" si="30"/>
        <v>1600</v>
      </c>
      <c r="H158" s="175">
        <f t="shared" si="31"/>
        <v>1.6978620881381856E-3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'[2]Sch C'!D167</f>
        <v>0</v>
      </c>
      <c r="D159" s="260">
        <f>'[2]Sch C'!F167</f>
        <v>0</v>
      </c>
      <c r="E159" s="246">
        <f t="shared" si="29"/>
        <v>0</v>
      </c>
      <c r="F159" s="177"/>
      <c r="G159" s="177">
        <f t="shared" si="30"/>
        <v>0</v>
      </c>
      <c r="H159" s="175">
        <f t="shared" si="31"/>
        <v>0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'[2]Sch C'!D168</f>
        <v>118833</v>
      </c>
      <c r="D160" s="260">
        <f>'[2]Sch C'!F168</f>
        <v>0</v>
      </c>
      <c r="E160" s="246">
        <f t="shared" si="29"/>
        <v>118833</v>
      </c>
      <c r="F160" s="177"/>
      <c r="G160" s="177">
        <f t="shared" si="30"/>
        <v>118833</v>
      </c>
      <c r="H160" s="175">
        <f t="shared" si="31"/>
        <v>0.12610127844982813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'[2]Sch C'!D169</f>
        <v>0</v>
      </c>
      <c r="D161" s="260">
        <f>'[2]Sch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'[2]Sch C'!D170</f>
        <v>893</v>
      </c>
      <c r="D162" s="260">
        <f>'[2]Sch C'!F170</f>
        <v>0</v>
      </c>
      <c r="E162" s="246">
        <f t="shared" si="29"/>
        <v>893</v>
      </c>
      <c r="F162" s="177"/>
      <c r="G162" s="177">
        <f t="shared" si="30"/>
        <v>893</v>
      </c>
      <c r="H162" s="175">
        <f t="shared" si="31"/>
        <v>9.4761927794212485E-4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'[2]Sch C'!D171</f>
        <v>0</v>
      </c>
      <c r="D163" s="260">
        <f>'[2]Sch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424833</v>
      </c>
      <c r="D164" s="260">
        <f>SUM(D150:D163)</f>
        <v>38408</v>
      </c>
      <c r="E164" s="177">
        <f>SUM(E150:E163)</f>
        <v>463241</v>
      </c>
      <c r="F164" s="177">
        <f>SUM(F150:F163)</f>
        <v>0</v>
      </c>
      <c r="G164" s="177">
        <f>IF(ISERROR(E164+F164),"",(E164+F164))</f>
        <v>463241</v>
      </c>
      <c r="H164" s="175">
        <f>IF(ISERROR(G164/$G$183),"",(G164/$G$183))</f>
        <v>0.49157458223201328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'[2]Sch C'!D186</f>
        <v>0</v>
      </c>
      <c r="D167" s="260">
        <f>'[2]Sch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'[2]Sch C'!D187</f>
        <v>0</v>
      </c>
      <c r="D168" s="260">
        <f>'[2]Sch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'[2]Sch C'!D188</f>
        <v>0</v>
      </c>
      <c r="D169" s="260">
        <f>'[2]Sch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'[2]Sch C'!D189</f>
        <v>904</v>
      </c>
      <c r="D170" s="260">
        <f>'[2]Sch C'!F189</f>
        <v>0</v>
      </c>
      <c r="E170" s="246">
        <f t="shared" si="32"/>
        <v>904</v>
      </c>
      <c r="F170" s="177"/>
      <c r="G170" s="177">
        <f>IF(ISERROR(E170+F170),"",(E170+F170))</f>
        <v>904</v>
      </c>
      <c r="H170" s="175">
        <f>IF(ISERROR(G170/$G$183),"",(G170/$G$183))</f>
        <v>9.5929207979807488E-4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'[2]Sch C'!D190</f>
        <v>0</v>
      </c>
      <c r="D171" s="260">
        <f>'[2]Sch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'[2]Sch C'!D191</f>
        <v>5260</v>
      </c>
      <c r="D172" s="260">
        <f>'[2]Sch C'!F191</f>
        <v>0</v>
      </c>
      <c r="E172" s="246">
        <f t="shared" si="32"/>
        <v>5260</v>
      </c>
      <c r="F172" s="177"/>
      <c r="G172" s="177">
        <f t="shared" ref="G172:G181" si="33">IF(ISERROR(E172+F172),"",(E172+F172))</f>
        <v>5260</v>
      </c>
      <c r="H172" s="175">
        <f t="shared" ref="H172:H180" si="34">IF(ISERROR(G172/$G$183),"",(G172/$G$183))</f>
        <v>5.5817216147542852E-3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'[2]Sch C'!D192</f>
        <v>0</v>
      </c>
      <c r="D173" s="260">
        <f>'[2]Sch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'[2]Sch C'!D193</f>
        <v>0</v>
      </c>
      <c r="D174" s="260">
        <f>'[2]Sch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'[2]Sch C'!D194</f>
        <v>0</v>
      </c>
      <c r="D175" s="260">
        <f>'[2]Sch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'[2]Sch C'!D195</f>
        <v>0</v>
      </c>
      <c r="D176" s="260">
        <f>'[2]Sch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'[2]Sch C'!D196</f>
        <v>0</v>
      </c>
      <c r="D177" s="260">
        <f>'[2]Sch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'[2]Sch C'!D197</f>
        <v>728</v>
      </c>
      <c r="D178" s="260">
        <f>'[2]Sch C'!F197</f>
        <v>0</v>
      </c>
      <c r="E178" s="246">
        <f t="shared" si="32"/>
        <v>728</v>
      </c>
      <c r="F178" s="177"/>
      <c r="G178" s="177">
        <f t="shared" si="33"/>
        <v>728</v>
      </c>
      <c r="H178" s="175">
        <f t="shared" si="34"/>
        <v>7.7252725010287446E-4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'[2]Sch C'!D198</f>
        <v>0</v>
      </c>
      <c r="D179" s="260">
        <f>'[2]Sch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'[2]Sch C'!D199</f>
        <v>0</v>
      </c>
      <c r="D180" s="260">
        <f>'[2]Sch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6892</v>
      </c>
      <c r="D181" s="260">
        <f>SUM(D167:D180)</f>
        <v>0</v>
      </c>
      <c r="E181" s="212">
        <f>SUM(E167:E180)</f>
        <v>6892</v>
      </c>
      <c r="F181" s="212">
        <f>SUM(F167:F180)</f>
        <v>0</v>
      </c>
      <c r="G181" s="177">
        <f t="shared" si="33"/>
        <v>6892</v>
      </c>
      <c r="H181" s="175">
        <f>IF(ISERROR(G181/$G$183),"",(G181/$G$183))</f>
        <v>7.3135409446552346E-3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968668</v>
      </c>
      <c r="D183" s="260">
        <f>SUM(D21:D181)/2</f>
        <v>-26306.42</v>
      </c>
      <c r="E183" s="245">
        <f>SUM(E21:E181)/2</f>
        <v>942361.58000000007</v>
      </c>
      <c r="F183" s="173">
        <f>SUM(F21:F181)/2</f>
        <v>0</v>
      </c>
      <c r="G183" s="173">
        <f>SUM(G21:G181)/2</f>
        <v>942361.58000000007</v>
      </c>
      <c r="H183" s="175">
        <f>IF(ISERROR(G183/$G$183),"",(G183/$G$183))</f>
        <v>1</v>
      </c>
      <c r="J183" s="248">
        <f>SUM(J21:J181)</f>
        <v>20152.5</v>
      </c>
      <c r="K183" s="248">
        <f>SUM(K21:K181)</f>
        <v>21113.915000000001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'[2]Sch C'!D204</f>
        <v>968668</v>
      </c>
      <c r="D186" s="27"/>
      <c r="E186" s="27"/>
      <c r="F186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31822</v>
      </c>
      <c r="D190" s="260">
        <f>D17-D183</f>
        <v>28372.42</v>
      </c>
      <c r="E190" s="246">
        <f>E17-E183</f>
        <v>60194.419999999925</v>
      </c>
      <c r="F190" s="174">
        <f>F17-F183</f>
        <v>0</v>
      </c>
      <c r="G190" s="174">
        <f>G17-G183</f>
        <v>60194.419999999925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'[2]Sch D'!C9</f>
        <v>5605</v>
      </c>
      <c r="D194" s="278"/>
      <c r="E194" s="251">
        <f>C194+D194</f>
        <v>5605</v>
      </c>
      <c r="F194" s="218"/>
      <c r="G194" s="219">
        <f>E194+F194</f>
        <v>5605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'[2]Sch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'[2]Sch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'[2]Sch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5605</v>
      </c>
      <c r="D198" s="278"/>
      <c r="E198" s="252">
        <f>SUM(E194:E197)</f>
        <v>5605</v>
      </c>
      <c r="F198" s="223">
        <f>SUM(F194:F197)</f>
        <v>0</v>
      </c>
      <c r="G198" s="223">
        <f>SUM(G194:G197)</f>
        <v>5605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'[2]Sch D'!G22</f>
        <v>16</v>
      </c>
      <c r="D201" s="277"/>
      <c r="E201" s="251">
        <f>C201+D201</f>
        <v>16</v>
      </c>
      <c r="F201" s="218"/>
      <c r="G201" s="225">
        <f t="shared" ref="G201:G202" si="35"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'[2]Sch D'!G24</f>
        <v>16</v>
      </c>
      <c r="D202" s="277"/>
      <c r="E202" s="251">
        <f>C202+D202</f>
        <v>16</v>
      </c>
      <c r="F202" s="220"/>
      <c r="G202" s="225">
        <f t="shared" si="35"/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'[2]Sch D'!G28</f>
        <v>5840</v>
      </c>
      <c r="D205" s="269"/>
      <c r="E205" s="247">
        <f>E201*E203</f>
        <v>5840</v>
      </c>
      <c r="F205" s="247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'[2]Sch D'!G30</f>
        <v>0.95976027397260277</v>
      </c>
      <c r="D206" s="35"/>
      <c r="E206" s="253">
        <f>IFERROR(E198/E205,"0")</f>
        <v>0.95976027397260277</v>
      </c>
      <c r="F206" s="288" t="str">
        <f>IFERROR(F198/F205,"")</f>
        <v/>
      </c>
      <c r="G206" s="227">
        <f>G198/G205</f>
        <v>0.95976027397260277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'[2]Sch D'!G32</f>
        <v>0.95976027397260277</v>
      </c>
      <c r="D207" s="35"/>
      <c r="E207" s="253">
        <f>IFERROR((E194+E195)/E205,"0")</f>
        <v>0.95976027397260277</v>
      </c>
      <c r="F207" s="288" t="str">
        <f>IFERROR(((F194+F195)/F205),"")</f>
        <v/>
      </c>
      <c r="G207" s="227">
        <f>(G194+G195)/G205</f>
        <v>0.95976027397260277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'[2]Sch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38" priority="2" stopIfTrue="1" operator="equal">
      <formula>0</formula>
    </cfRule>
  </conditionalFormatting>
  <conditionalFormatting sqref="C2">
    <cfRule type="cellIs" dxfId="37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K213"/>
  <sheetViews>
    <sheetView showGridLines="0" zoomScale="85" zoomScaleNormal="85" workbookViewId="0">
      <pane xSplit="2" ySplit="11" topLeftCell="C18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383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F4" s="284"/>
      <c r="G4" s="161"/>
    </row>
    <row r="5" spans="1:11">
      <c r="A5" s="23"/>
      <c r="B5" s="158"/>
      <c r="C5" s="162"/>
      <c r="D5" s="24"/>
      <c r="F5" s="285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'[3]Sch B'!E10</f>
        <v>2185725</v>
      </c>
      <c r="D12" s="260">
        <f>'[3]Sch B'!G10</f>
        <v>0</v>
      </c>
      <c r="E12" s="246">
        <f>SUM(C12:D12)</f>
        <v>2185725</v>
      </c>
      <c r="F12" s="174"/>
      <c r="G12" s="174">
        <f>IF(ISERROR(E12+F12)," ",(E12+F12))</f>
        <v>2185725</v>
      </c>
      <c r="H12" s="175">
        <f t="shared" ref="H12:H17" si="0">IF(ISERROR(G12/$G$17),"",(G12/$G$17))</f>
        <v>0.99373540580058051</v>
      </c>
      <c r="J12" s="233" t="s">
        <v>346</v>
      </c>
      <c r="K12" s="234">
        <f>G17</f>
        <v>2199504</v>
      </c>
    </row>
    <row r="13" spans="1:11" s="41" customFormat="1">
      <c r="A13" s="127" t="s">
        <v>64</v>
      </c>
      <c r="B13" s="113" t="s">
        <v>192</v>
      </c>
      <c r="C13" s="260">
        <f>'[3]Sch B'!E15</f>
        <v>0</v>
      </c>
      <c r="D13" s="260">
        <f>'[3]Sch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2100174.06</v>
      </c>
    </row>
    <row r="14" spans="1:11" s="41" customFormat="1">
      <c r="A14" s="127" t="s">
        <v>66</v>
      </c>
      <c r="B14" s="113" t="s">
        <v>193</v>
      </c>
      <c r="C14" s="260">
        <f>'[3]Sch B'!E20</f>
        <v>0</v>
      </c>
      <c r="D14" s="260">
        <f>'[3]Sch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12665</v>
      </c>
    </row>
    <row r="15" spans="1:11" s="41" customFormat="1">
      <c r="A15" s="127" t="s">
        <v>68</v>
      </c>
      <c r="B15" s="179" t="s">
        <v>194</v>
      </c>
      <c r="C15" s="260">
        <f>'[3]Sch B'!E25</f>
        <v>0</v>
      </c>
      <c r="D15" s="260">
        <f>'[3]Sch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35</v>
      </c>
    </row>
    <row r="16" spans="1:11" s="41" customFormat="1">
      <c r="A16" s="127" t="s">
        <v>145</v>
      </c>
      <c r="B16" s="115" t="s">
        <v>195</v>
      </c>
      <c r="C16" s="260">
        <f>'[3]Sch B'!E40</f>
        <v>11668</v>
      </c>
      <c r="D16" s="260">
        <f>'[3]Sch B'!G40</f>
        <v>2111</v>
      </c>
      <c r="E16" s="246">
        <f t="shared" si="1"/>
        <v>13779</v>
      </c>
      <c r="F16" s="177"/>
      <c r="G16" s="177">
        <f>IF(ISERROR(E16+F16),"",(E16+F16))</f>
        <v>13779</v>
      </c>
      <c r="H16" s="178">
        <f t="shared" si="0"/>
        <v>6.2645941994195053E-3</v>
      </c>
      <c r="J16" s="235" t="s">
        <v>350</v>
      </c>
      <c r="K16" s="236">
        <f>G205</f>
        <v>12775</v>
      </c>
    </row>
    <row r="17" spans="1:11" s="41" customFormat="1">
      <c r="A17" s="40"/>
      <c r="B17" s="179" t="s">
        <v>91</v>
      </c>
      <c r="C17" s="260">
        <f>SUM(C12:C16)</f>
        <v>2197393</v>
      </c>
      <c r="D17" s="260">
        <f>SUM(D12:D16)</f>
        <v>2111</v>
      </c>
      <c r="E17" s="177">
        <f>SUM(E12:E16)</f>
        <v>2199504</v>
      </c>
      <c r="F17" s="177">
        <f>SUM(F12:F16)</f>
        <v>0</v>
      </c>
      <c r="G17" s="177">
        <f>IF(ISERROR(E17+F17),"",(E17+F17))</f>
        <v>2199504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58860.75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62743.51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'[3]Sch C'!D10</f>
        <v>78739</v>
      </c>
      <c r="D21" s="260">
        <f>'[3]Sch C'!F10</f>
        <v>0</v>
      </c>
      <c r="E21" s="246">
        <f t="shared" ref="E21:E56" si="2">SUM(C21:D21)</f>
        <v>78739</v>
      </c>
      <c r="F21" s="174"/>
      <c r="G21" s="174">
        <f t="shared" ref="G21:G57" si="3">IF(ISERROR(E21+F21),"",(E21+F21))</f>
        <v>78739</v>
      </c>
      <c r="H21" s="175">
        <f>IF(ISERROR(G21/$G$183),"",(G21/$G$183))</f>
        <v>3.7491654382208681E-2</v>
      </c>
      <c r="J21" s="248">
        <v>1424</v>
      </c>
      <c r="K21" s="248">
        <v>1656</v>
      </c>
    </row>
    <row r="22" spans="1:11" s="41" customFormat="1">
      <c r="A22" s="127" t="s">
        <v>199</v>
      </c>
      <c r="B22" s="113" t="s">
        <v>200</v>
      </c>
      <c r="C22" s="260">
        <f>'[3]Sch C'!D11</f>
        <v>0</v>
      </c>
      <c r="D22" s="260">
        <f>'[3]Sch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'[3]Sch C'!D12</f>
        <v>29339</v>
      </c>
      <c r="D23" s="260">
        <f>'[3]Sch C'!F12</f>
        <v>0</v>
      </c>
      <c r="E23" s="246">
        <f t="shared" si="2"/>
        <v>29339</v>
      </c>
      <c r="F23" s="177"/>
      <c r="G23" s="177">
        <f t="shared" si="3"/>
        <v>29339</v>
      </c>
      <c r="H23" s="175">
        <f t="shared" si="4"/>
        <v>1.3969794484558103E-2</v>
      </c>
      <c r="J23" s="183">
        <v>1557</v>
      </c>
      <c r="K23" s="183">
        <v>1733</v>
      </c>
    </row>
    <row r="24" spans="1:11" s="41" customFormat="1">
      <c r="A24" s="127" t="s">
        <v>202</v>
      </c>
      <c r="B24" s="113" t="s">
        <v>23</v>
      </c>
      <c r="C24" s="260">
        <f>'[3]Sch C'!D13</f>
        <v>123543</v>
      </c>
      <c r="D24" s="260">
        <f>'[3]Sch C'!F13</f>
        <v>-110279</v>
      </c>
      <c r="E24" s="246">
        <f t="shared" si="2"/>
        <v>13264</v>
      </c>
      <c r="F24" s="177"/>
      <c r="G24" s="177">
        <f t="shared" si="3"/>
        <v>13264</v>
      </c>
      <c r="H24" s="175">
        <f t="shared" si="4"/>
        <v>6.3156669976201871E-3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'[3]Sch C'!D14</f>
        <v>0</v>
      </c>
      <c r="D25" s="260">
        <f>'[3]Sch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'[3]Sch C'!D15</f>
        <v>131925</v>
      </c>
      <c r="D26" s="260">
        <f>'[3]Sch C'!F15</f>
        <v>-52770</v>
      </c>
      <c r="E26" s="246">
        <f t="shared" si="2"/>
        <v>79155</v>
      </c>
      <c r="F26" s="177"/>
      <c r="G26" s="177">
        <f t="shared" si="3"/>
        <v>79155</v>
      </c>
      <c r="H26" s="175">
        <f t="shared" si="4"/>
        <v>3.768973320239942E-2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'[3]Sch C'!D16</f>
        <v>139536</v>
      </c>
      <c r="D27" s="260">
        <f>'[3]Sch C'!F16</f>
        <v>0</v>
      </c>
      <c r="E27" s="246">
        <f t="shared" si="2"/>
        <v>139536</v>
      </c>
      <c r="F27" s="177"/>
      <c r="G27" s="177">
        <f t="shared" si="3"/>
        <v>139536</v>
      </c>
      <c r="H27" s="175">
        <f t="shared" si="4"/>
        <v>6.6440207341671484E-2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'[3]Sch C'!D17</f>
        <v>91</v>
      </c>
      <c r="D28" s="260">
        <f>'[3]Sch C'!F17</f>
        <v>0</v>
      </c>
      <c r="E28" s="246">
        <f t="shared" si="2"/>
        <v>91</v>
      </c>
      <c r="F28" s="177"/>
      <c r="G28" s="177">
        <f t="shared" si="3"/>
        <v>91</v>
      </c>
      <c r="H28" s="175">
        <f t="shared" si="4"/>
        <v>4.332974191672475E-5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'[3]Sch C'!D18</f>
        <v>5911</v>
      </c>
      <c r="D29" s="260">
        <f>'[3]Sch C'!F18</f>
        <v>0</v>
      </c>
      <c r="E29" s="246">
        <f t="shared" si="2"/>
        <v>5911</v>
      </c>
      <c r="F29" s="177"/>
      <c r="G29" s="177">
        <f t="shared" si="3"/>
        <v>5911</v>
      </c>
      <c r="H29" s="175">
        <f t="shared" si="4"/>
        <v>2.8145286205468129E-3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'[3]Sch C'!D19</f>
        <v>6368</v>
      </c>
      <c r="D30" s="260">
        <f>'[3]Sch C'!F19</f>
        <v>0</v>
      </c>
      <c r="E30" s="246">
        <f t="shared" si="2"/>
        <v>6368</v>
      </c>
      <c r="F30" s="177"/>
      <c r="G30" s="177">
        <f t="shared" si="3"/>
        <v>6368</v>
      </c>
      <c r="H30" s="175">
        <f t="shared" si="4"/>
        <v>3.0321296321505846E-3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'[3]Sch C'!D20</f>
        <v>3409</v>
      </c>
      <c r="D31" s="260">
        <f>'[3]Sch C'!F20</f>
        <v>-2113.94</v>
      </c>
      <c r="E31" s="246">
        <f t="shared" si="2"/>
        <v>1295.06</v>
      </c>
      <c r="F31" s="177"/>
      <c r="G31" s="177">
        <f t="shared" si="3"/>
        <v>1295.06</v>
      </c>
      <c r="H31" s="175">
        <f t="shared" si="4"/>
        <v>6.1664412710630276E-4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'[3]Sch C'!D21</f>
        <v>0</v>
      </c>
      <c r="D32" s="260">
        <f>'[3]Sch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'[3]Sch C'!D22</f>
        <v>0</v>
      </c>
      <c r="D33" s="260">
        <f>'[3]Sch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'[3]Sch C'!D23</f>
        <v>5396</v>
      </c>
      <c r="D34" s="260">
        <f>'[3]Sch C'!F23</f>
        <v>0</v>
      </c>
      <c r="E34" s="246">
        <f t="shared" si="2"/>
        <v>5396</v>
      </c>
      <c r="F34" s="177"/>
      <c r="G34" s="177">
        <f t="shared" si="3"/>
        <v>5396</v>
      </c>
      <c r="H34" s="175">
        <f t="shared" si="4"/>
        <v>2.5693108503587556E-3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'[3]Sch C'!D24</f>
        <v>0</v>
      </c>
      <c r="D35" s="260">
        <f>'[3]Sch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'[3]Sch C'!D25</f>
        <v>0</v>
      </c>
      <c r="D36" s="260">
        <f>'[3]Sch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'[3]Sch C'!D26</f>
        <v>107019</v>
      </c>
      <c r="D37" s="260">
        <f>'[3]Sch C'!F26</f>
        <v>0</v>
      </c>
      <c r="E37" s="246">
        <f t="shared" si="2"/>
        <v>107019</v>
      </c>
      <c r="F37" s="177"/>
      <c r="G37" s="177">
        <f t="shared" si="3"/>
        <v>107019</v>
      </c>
      <c r="H37" s="175">
        <f t="shared" si="4"/>
        <v>5.0957204947098524E-2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'[3]Sch C'!D27</f>
        <v>0</v>
      </c>
      <c r="D38" s="260">
        <f>'[3]Sch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'[3]Sch C'!D28</f>
        <v>0</v>
      </c>
      <c r="D39" s="260">
        <f>'[3]Sch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'[3]Sch C'!D29</f>
        <v>0</v>
      </c>
      <c r="D40" s="260">
        <f>'[3]Sch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'[3]Sch C'!D30</f>
        <v>0</v>
      </c>
      <c r="D41" s="260">
        <f>'[3]Sch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'[3]Sch C'!D31</f>
        <v>29574</v>
      </c>
      <c r="D42" s="260">
        <f>'[3]Sch C'!F31</f>
        <v>0</v>
      </c>
      <c r="E42" s="246">
        <f t="shared" si="2"/>
        <v>29574</v>
      </c>
      <c r="F42" s="177"/>
      <c r="G42" s="177">
        <f t="shared" si="3"/>
        <v>29574</v>
      </c>
      <c r="H42" s="175">
        <f t="shared" si="4"/>
        <v>1.408168997192547E-2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'[3]Sch C'!D32</f>
        <v>0</v>
      </c>
      <c r="D43" s="260">
        <f>'[3]Sch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'[3]Sch C'!D33</f>
        <v>0</v>
      </c>
      <c r="D44" s="260">
        <f>'[3]Sch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'[3]Sch C'!D34</f>
        <v>0</v>
      </c>
      <c r="D45" s="260">
        <f>'[3]Sch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'[3]Sch C'!D35</f>
        <v>0</v>
      </c>
      <c r="D46" s="260">
        <f>'[3]Sch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'[3]Sch C'!D36</f>
        <v>0</v>
      </c>
      <c r="D47" s="260">
        <f>'[3]Sch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'[3]Sch C'!D37</f>
        <v>0</v>
      </c>
      <c r="D48" s="260">
        <f>'[3]Sch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'[3]Sch C'!D38</f>
        <v>0</v>
      </c>
      <c r="D49" s="260">
        <f>'[3]Sch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'[3]Sch C'!D39</f>
        <v>247</v>
      </c>
      <c r="D50" s="260">
        <f>'[3]Sch C'!F39</f>
        <v>0</v>
      </c>
      <c r="E50" s="246">
        <f t="shared" si="2"/>
        <v>247</v>
      </c>
      <c r="F50" s="177"/>
      <c r="G50" s="177">
        <f t="shared" si="3"/>
        <v>247</v>
      </c>
      <c r="H50" s="175">
        <f t="shared" si="4"/>
        <v>1.1760929948825289E-4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'[3]Sch C'!D40</f>
        <v>0</v>
      </c>
      <c r="D51" s="260">
        <f>'[3]Sch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'[3]Sch C'!D41</f>
        <v>2869</v>
      </c>
      <c r="D52" s="260">
        <f>'[3]Sch C'!F41</f>
        <v>0</v>
      </c>
      <c r="E52" s="246">
        <f t="shared" si="2"/>
        <v>2869</v>
      </c>
      <c r="F52" s="177"/>
      <c r="G52" s="177">
        <f t="shared" si="3"/>
        <v>2869</v>
      </c>
      <c r="H52" s="175">
        <f t="shared" si="4"/>
        <v>1.3660772479020143E-3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'[3]Sch C'!D42</f>
        <v>0</v>
      </c>
      <c r="D53" s="260">
        <f>'[3]Sch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'[3]Sch C'!D43</f>
        <v>0</v>
      </c>
      <c r="D54" s="260">
        <f>'[3]Sch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'[3]Sch C'!D44</f>
        <v>0</v>
      </c>
      <c r="D55" s="260">
        <f>'[3]Sch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'[3]Sch C'!D45</f>
        <v>0</v>
      </c>
      <c r="D56" s="260">
        <f>'[3]Sch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663966</v>
      </c>
      <c r="D57" s="260">
        <f>SUM(D21:D56)</f>
        <v>-165162.94</v>
      </c>
      <c r="E57" s="177">
        <f>SUM(E21:E56)</f>
        <v>498803.06</v>
      </c>
      <c r="F57" s="177">
        <f>SUM(F21:F56)</f>
        <v>0</v>
      </c>
      <c r="G57" s="177">
        <f t="shared" si="3"/>
        <v>498803.06</v>
      </c>
      <c r="H57" s="175">
        <f t="shared" si="4"/>
        <v>0.23750558084695131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'[3]Sch C'!D57</f>
        <v>76663</v>
      </c>
      <c r="D60" s="260">
        <f>'[3]Sch C'!F57</f>
        <v>0</v>
      </c>
      <c r="E60" s="246">
        <f t="shared" ref="E60:E76" si="5">SUM(C60:D60)</f>
        <v>76663</v>
      </c>
      <c r="F60" s="173"/>
      <c r="G60" s="173">
        <f>IF(ISERROR(E60+F60),"",(E60+F60))</f>
        <v>76663</v>
      </c>
      <c r="H60" s="175">
        <f>IF(ISERROR(G60/$G$183),"",(G60/$G$183))</f>
        <v>3.6503164885295265E-2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'[3]Sch C'!D58</f>
        <v>2827</v>
      </c>
      <c r="D61" s="260">
        <f>'[3]Sch C'!F58</f>
        <v>0</v>
      </c>
      <c r="E61" s="246">
        <f t="shared" si="5"/>
        <v>2827</v>
      </c>
      <c r="F61" s="173"/>
      <c r="G61" s="173">
        <f t="shared" ref="G61:G76" si="6">IF(ISERROR(E61+F61),"",(E61+F61))</f>
        <v>2827</v>
      </c>
      <c r="H61" s="175">
        <f t="shared" ref="H61:H76" si="7">IF(ISERROR(G61/$G$183),"",(G61/$G$183))</f>
        <v>1.3460789054789105E-3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'[3]Sch C'!D59</f>
        <v>0</v>
      </c>
      <c r="D62" s="260">
        <f>'[3]Sch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'[3]Sch C'!D60</f>
        <v>8162</v>
      </c>
      <c r="D63" s="260">
        <f>'[3]Sch C'!F60</f>
        <v>0</v>
      </c>
      <c r="E63" s="246">
        <f t="shared" si="5"/>
        <v>8162</v>
      </c>
      <c r="F63" s="173"/>
      <c r="G63" s="173">
        <f t="shared" si="6"/>
        <v>8162</v>
      </c>
      <c r="H63" s="175">
        <f t="shared" si="7"/>
        <v>3.8863445442231582E-3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'[3]Sch C'!D61</f>
        <v>7053</v>
      </c>
      <c r="D64" s="260">
        <f>'[3]Sch C'!F61</f>
        <v>0</v>
      </c>
      <c r="E64" s="246">
        <f t="shared" si="5"/>
        <v>7053</v>
      </c>
      <c r="F64" s="173"/>
      <c r="G64" s="173">
        <f t="shared" si="6"/>
        <v>7053</v>
      </c>
      <c r="H64" s="175">
        <f t="shared" si="7"/>
        <v>3.3582930740512049E-3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'[3]Sch C'!D62</f>
        <v>0</v>
      </c>
      <c r="D65" s="260">
        <f>'[3]Sch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'[3]Sch C'!D63</f>
        <v>0</v>
      </c>
      <c r="D66" s="260">
        <f>'[3]Sch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'[3]Sch C'!D64</f>
        <v>8786</v>
      </c>
      <c r="D67" s="260">
        <f>'[3]Sch C'!F64</f>
        <v>0</v>
      </c>
      <c r="E67" s="246">
        <f t="shared" si="5"/>
        <v>8786</v>
      </c>
      <c r="F67" s="173"/>
      <c r="G67" s="173">
        <f t="shared" si="6"/>
        <v>8786</v>
      </c>
      <c r="H67" s="175">
        <f t="shared" si="7"/>
        <v>4.1834627745092707E-3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'[3]Sch C'!D65</f>
        <v>0</v>
      </c>
      <c r="D68" s="260">
        <f>'[3]Sch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'[3]Sch C'!D66</f>
        <v>0</v>
      </c>
      <c r="D69" s="260">
        <f>'[3]Sch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'[3]Sch C'!D67</f>
        <v>8181</v>
      </c>
      <c r="D70" s="260">
        <f>'[3]Sch C'!F67</f>
        <v>0</v>
      </c>
      <c r="E70" s="246">
        <f t="shared" si="5"/>
        <v>8181</v>
      </c>
      <c r="F70" s="173"/>
      <c r="G70" s="173">
        <f t="shared" si="6"/>
        <v>8181</v>
      </c>
      <c r="H70" s="175">
        <f t="shared" si="7"/>
        <v>3.8953914134145624E-3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'[3]Sch C'!D68</f>
        <v>0</v>
      </c>
      <c r="D71" s="260">
        <f>'[3]Sch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'[3]Sch C'!D69</f>
        <v>816</v>
      </c>
      <c r="D72" s="260">
        <f>'[3]Sch C'!F69</f>
        <v>0</v>
      </c>
      <c r="E72" s="246">
        <f t="shared" si="5"/>
        <v>816</v>
      </c>
      <c r="F72" s="174"/>
      <c r="G72" s="173">
        <f t="shared" si="6"/>
        <v>816</v>
      </c>
      <c r="H72" s="175">
        <f t="shared" si="7"/>
        <v>3.8853922422030105E-4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'[3]Sch C'!D70</f>
        <v>0</v>
      </c>
      <c r="D73" s="260">
        <f>'[3]Sch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'[3]Sch C'!D71</f>
        <v>0</v>
      </c>
      <c r="D74" s="260">
        <f>'[3]Sch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'[3]Sch C'!D72</f>
        <v>0</v>
      </c>
      <c r="D75" s="260">
        <f>'[3]Sch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'[3]Sch C'!D73</f>
        <v>0</v>
      </c>
      <c r="D76" s="260">
        <f>'[3]Sch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112488</v>
      </c>
      <c r="D77" s="260">
        <f>SUM(D60:D76)</f>
        <v>0</v>
      </c>
      <c r="E77" s="176">
        <f>SUM(E60:E76)</f>
        <v>112488</v>
      </c>
      <c r="F77" s="176">
        <f>SUM(F60:F76)</f>
        <v>0</v>
      </c>
      <c r="G77" s="177">
        <f>IF(ISERROR(E77+F77),"",(E77+F77))</f>
        <v>112488</v>
      </c>
      <c r="H77" s="175">
        <f>IF(ISERROR(G77/$G$183),"",(G77/$G$183))</f>
        <v>5.3561274821192675E-2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'[3]Sch C'!D78</f>
        <v>33014</v>
      </c>
      <c r="D80" s="260">
        <f>'[3]Sch C'!F78</f>
        <v>0</v>
      </c>
      <c r="E80" s="246">
        <f t="shared" ref="E80:E91" si="8">SUM(C80:D80)</f>
        <v>33014</v>
      </c>
      <c r="F80" s="174"/>
      <c r="G80" s="174">
        <f>IF(ISERROR(E80+F80),"",(E80+F80))</f>
        <v>33014</v>
      </c>
      <c r="H80" s="175">
        <f t="shared" ref="H80:H92" si="9">IF(ISERROR(G80/$G$183),"",(G80/$G$183))</f>
        <v>1.5719649446579678E-2</v>
      </c>
      <c r="J80" s="248">
        <v>1548</v>
      </c>
      <c r="K80" s="248">
        <v>1656</v>
      </c>
    </row>
    <row r="81" spans="1:11" s="41" customFormat="1">
      <c r="A81" s="127" t="s">
        <v>202</v>
      </c>
      <c r="B81" s="113" t="s">
        <v>23</v>
      </c>
      <c r="C81" s="260">
        <f>'[3]Sch C'!D79</f>
        <v>0</v>
      </c>
      <c r="D81" s="260">
        <f>'[3]Sch C'!F79</f>
        <v>4052</v>
      </c>
      <c r="E81" s="246">
        <f t="shared" si="8"/>
        <v>4052</v>
      </c>
      <c r="F81" s="177"/>
      <c r="G81" s="177">
        <f>IF(ISERROR(E81+F81),"",(E81+F81))</f>
        <v>4052</v>
      </c>
      <c r="H81" s="175">
        <f t="shared" si="9"/>
        <v>1.9293638928194361E-3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'[3]Sch C'!D80</f>
        <v>151</v>
      </c>
      <c r="D82" s="260">
        <f>'[3]Sch C'!F80</f>
        <v>0</v>
      </c>
      <c r="E82" s="246">
        <f t="shared" si="8"/>
        <v>151</v>
      </c>
      <c r="F82" s="177"/>
      <c r="G82" s="177">
        <f>IF(ISERROR(E82+F82),"",(E82+F82))</f>
        <v>151</v>
      </c>
      <c r="H82" s="175">
        <f t="shared" si="9"/>
        <v>7.1898802521158653E-5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'[3]Sch C'!D81</f>
        <v>2294</v>
      </c>
      <c r="D83" s="260">
        <f>'[3]Sch C'!F81</f>
        <v>0</v>
      </c>
      <c r="E83" s="246">
        <f t="shared" si="8"/>
        <v>2294</v>
      </c>
      <c r="F83" s="177"/>
      <c r="G83" s="177">
        <f>IF(ISERROR(E83+F83),"",(E83+F83))</f>
        <v>2294</v>
      </c>
      <c r="H83" s="175">
        <f t="shared" si="9"/>
        <v>1.0922904171095228E-3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'[3]Sch C'!D82</f>
        <v>862</v>
      </c>
      <c r="D84" s="260">
        <f>'[3]Sch C'!F82</f>
        <v>0</v>
      </c>
      <c r="E84" s="246">
        <f t="shared" si="8"/>
        <v>862</v>
      </c>
      <c r="F84" s="177"/>
      <c r="G84" s="177">
        <f t="shared" ref="G84:G91" si="10">IF(ISERROR(E84+F84),"",(E84+F84))</f>
        <v>862</v>
      </c>
      <c r="H84" s="175">
        <f t="shared" si="9"/>
        <v>4.1044217068370037E-4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'[3]Sch C'!D83</f>
        <v>4277</v>
      </c>
      <c r="D85" s="260">
        <f>'[3]Sch C'!F83</f>
        <v>0</v>
      </c>
      <c r="E85" s="246">
        <f t="shared" si="8"/>
        <v>4277</v>
      </c>
      <c r="F85" s="177"/>
      <c r="G85" s="177">
        <f t="shared" si="10"/>
        <v>4277</v>
      </c>
      <c r="H85" s="175">
        <f t="shared" si="9"/>
        <v>2.0364978700860631E-3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'[3]Sch C'!D84</f>
        <v>1913</v>
      </c>
      <c r="D86" s="260">
        <f>'[3]Sch C'!F84</f>
        <v>0</v>
      </c>
      <c r="E86" s="246">
        <f t="shared" si="8"/>
        <v>1913</v>
      </c>
      <c r="F86" s="174"/>
      <c r="G86" s="177">
        <f t="shared" si="10"/>
        <v>1913</v>
      </c>
      <c r="H86" s="175">
        <f t="shared" si="9"/>
        <v>9.1087688227136753E-4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'[3]Sch C'!D85</f>
        <v>22049</v>
      </c>
      <c r="D87" s="260">
        <f>'[3]Sch C'!F85</f>
        <v>0</v>
      </c>
      <c r="E87" s="246">
        <f t="shared" si="8"/>
        <v>22049</v>
      </c>
      <c r="F87" s="174"/>
      <c r="G87" s="177">
        <f t="shared" si="10"/>
        <v>22049</v>
      </c>
      <c r="H87" s="175">
        <f t="shared" si="9"/>
        <v>1.0498653621119385E-2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'[3]Sch C'!D86</f>
        <v>0</v>
      </c>
      <c r="D88" s="260">
        <f>'[3]Sch C'!F86</f>
        <v>0</v>
      </c>
      <c r="E88" s="246">
        <f t="shared" si="8"/>
        <v>0</v>
      </c>
      <c r="F88" s="174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'[3]Sch C'!D87</f>
        <v>27105</v>
      </c>
      <c r="D89" s="260">
        <f>'[3]Sch C'!F87</f>
        <v>0</v>
      </c>
      <c r="E89" s="246">
        <f t="shared" si="8"/>
        <v>27105</v>
      </c>
      <c r="F89" s="174"/>
      <c r="G89" s="177">
        <f t="shared" si="10"/>
        <v>27105</v>
      </c>
      <c r="H89" s="175">
        <f t="shared" si="9"/>
        <v>1.2906073128053015E-2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'[3]Sch C'!D88</f>
        <v>0</v>
      </c>
      <c r="D90" s="260">
        <f>'[3]Sch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'[3]Sch C'!D89</f>
        <v>18511</v>
      </c>
      <c r="D91" s="260">
        <f>'[3]Sch C'!F89</f>
        <v>0</v>
      </c>
      <c r="E91" s="246">
        <f t="shared" si="8"/>
        <v>18511</v>
      </c>
      <c r="F91" s="174"/>
      <c r="G91" s="177">
        <f t="shared" si="10"/>
        <v>18511</v>
      </c>
      <c r="H91" s="175">
        <f t="shared" si="9"/>
        <v>8.8140313474779318E-3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110176</v>
      </c>
      <c r="D92" s="260">
        <f>SUM(D80:D91)</f>
        <v>4052</v>
      </c>
      <c r="E92" s="177">
        <f>SUM(E80:E91)</f>
        <v>114228</v>
      </c>
      <c r="F92" s="177">
        <f>SUM(F80:F91)</f>
        <v>0</v>
      </c>
      <c r="G92" s="177">
        <f>IF(ISERROR(E92+F92),"",(E92+F92))</f>
        <v>114228</v>
      </c>
      <c r="H92" s="175">
        <f t="shared" si="9"/>
        <v>5.4389777578721259E-2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'[3]Sch C'!D93</f>
        <v>70331</v>
      </c>
      <c r="D95" s="260">
        <f>'[3]Sch C'!F93</f>
        <v>0</v>
      </c>
      <c r="E95" s="246">
        <f t="shared" ref="E95:E100" si="11">SUM(C95:D95)</f>
        <v>70331</v>
      </c>
      <c r="F95" s="174"/>
      <c r="G95" s="174">
        <f t="shared" ref="G95:G101" si="12">IF(ISERROR(E95+F95),"",(E95+F95))</f>
        <v>70331</v>
      </c>
      <c r="H95" s="175">
        <f t="shared" ref="H95:H101" si="13">IF(ISERROR(G95/$G$183),"",(G95/$G$183))</f>
        <v>3.3488176689507342E-2</v>
      </c>
      <c r="J95" s="248">
        <v>4920</v>
      </c>
      <c r="K95" s="248">
        <v>5202.92</v>
      </c>
    </row>
    <row r="96" spans="1:11" s="41" customFormat="1">
      <c r="A96" s="127" t="s">
        <v>202</v>
      </c>
      <c r="B96" s="113" t="s">
        <v>23</v>
      </c>
      <c r="C96" s="260">
        <f>'[3]Sch C'!D94</f>
        <v>0</v>
      </c>
      <c r="D96" s="260">
        <f>'[3]Sch C'!F94</f>
        <v>8632</v>
      </c>
      <c r="E96" s="246">
        <f t="shared" si="11"/>
        <v>8632</v>
      </c>
      <c r="F96" s="177"/>
      <c r="G96" s="177">
        <f t="shared" si="12"/>
        <v>8632</v>
      </c>
      <c r="H96" s="175">
        <f t="shared" si="13"/>
        <v>4.1101355189578906E-3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'[3]Sch C'!D95</f>
        <v>3344</v>
      </c>
      <c r="D97" s="260">
        <f>'[3]Sch C'!F95</f>
        <v>0</v>
      </c>
      <c r="E97" s="246">
        <f t="shared" si="11"/>
        <v>3344</v>
      </c>
      <c r="F97" s="177"/>
      <c r="G97" s="177">
        <f t="shared" si="12"/>
        <v>3344</v>
      </c>
      <c r="H97" s="175">
        <f t="shared" si="13"/>
        <v>1.592248977687116E-3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'[3]Sch C'!D96</f>
        <v>79658</v>
      </c>
      <c r="D98" s="260">
        <f>'[3]Sch C'!F96</f>
        <v>0</v>
      </c>
      <c r="E98" s="246">
        <f t="shared" si="11"/>
        <v>79658</v>
      </c>
      <c r="F98" s="177"/>
      <c r="G98" s="177">
        <f t="shared" si="12"/>
        <v>79658</v>
      </c>
      <c r="H98" s="175">
        <f t="shared" si="13"/>
        <v>3.7929237160466596E-2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'[3]Sch C'!D97</f>
        <v>12348</v>
      </c>
      <c r="D99" s="260">
        <f>'[3]Sch C'!F97</f>
        <v>0</v>
      </c>
      <c r="E99" s="246">
        <f t="shared" si="11"/>
        <v>12348</v>
      </c>
      <c r="F99" s="177"/>
      <c r="G99" s="177">
        <f t="shared" si="12"/>
        <v>12348</v>
      </c>
      <c r="H99" s="175">
        <f t="shared" si="13"/>
        <v>5.8795126723924966E-3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'[3]Sch C'!D98</f>
        <v>0</v>
      </c>
      <c r="D100" s="260">
        <f>'[3]Sch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165681</v>
      </c>
      <c r="D101" s="260">
        <f>SUM(D95:D100)</f>
        <v>8632</v>
      </c>
      <c r="E101" s="177">
        <f>SUM(E95:E100)</f>
        <v>174313</v>
      </c>
      <c r="F101" s="177">
        <f>SUM(F95:F100)</f>
        <v>0</v>
      </c>
      <c r="G101" s="177">
        <f t="shared" si="12"/>
        <v>174313</v>
      </c>
      <c r="H101" s="175">
        <f t="shared" si="13"/>
        <v>8.2999311019011437E-2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'[3]Sch C'!D102</f>
        <v>42358</v>
      </c>
      <c r="D104" s="260">
        <f>'[3]Sch C'!F102</f>
        <v>0</v>
      </c>
      <c r="E104" s="246">
        <f t="shared" ref="E104:E109" si="14">SUM(C104:D104)</f>
        <v>42358</v>
      </c>
      <c r="F104" s="174"/>
      <c r="G104" s="174">
        <f t="shared" ref="G104:G110" si="15">IF(ISERROR(E104+F104),"",(E104+F104))</f>
        <v>42358</v>
      </c>
      <c r="H104" s="175">
        <f t="shared" ref="H104:H110" si="16">IF(ISERROR(G104/$G$183),"",(G104/$G$183))</f>
        <v>2.0168804484710187E-2</v>
      </c>
      <c r="J104" s="248">
        <v>3144.25</v>
      </c>
      <c r="K104" s="248">
        <v>3388.25</v>
      </c>
    </row>
    <row r="105" spans="1:11" s="41" customFormat="1">
      <c r="A105" s="127" t="s">
        <v>202</v>
      </c>
      <c r="B105" s="113" t="s">
        <v>23</v>
      </c>
      <c r="C105" s="260">
        <f>'[3]Sch C'!D103</f>
        <v>0</v>
      </c>
      <c r="D105" s="260">
        <f>'[3]Sch C'!F103</f>
        <v>5198</v>
      </c>
      <c r="E105" s="246">
        <f t="shared" si="14"/>
        <v>5198</v>
      </c>
      <c r="F105" s="177"/>
      <c r="G105" s="177">
        <f t="shared" si="15"/>
        <v>5198</v>
      </c>
      <c r="H105" s="175">
        <f t="shared" si="16"/>
        <v>2.4750329503641236E-3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'[3]Sch C'!D104</f>
        <v>0</v>
      </c>
      <c r="D106" s="260">
        <f>'[3]Sch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'[3]Sch C'!D105</f>
        <v>0</v>
      </c>
      <c r="D107" s="260">
        <f>'[3]Sch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'[3]Sch C'!D106</f>
        <v>3103</v>
      </c>
      <c r="D108" s="260">
        <f>'[3]Sch C'!F106</f>
        <v>0</v>
      </c>
      <c r="E108" s="246">
        <f t="shared" si="14"/>
        <v>3103</v>
      </c>
      <c r="F108" s="177"/>
      <c r="G108" s="177">
        <f t="shared" si="15"/>
        <v>3103</v>
      </c>
      <c r="H108" s="175">
        <f t="shared" si="16"/>
        <v>1.4774965842593065E-3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'[3]Sch C'!D107</f>
        <v>0</v>
      </c>
      <c r="D109" s="260">
        <f>'[3]Sch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45461</v>
      </c>
      <c r="D110" s="260">
        <f>SUM(D104:D109)</f>
        <v>5198</v>
      </c>
      <c r="E110" s="177">
        <f>SUM(E104:E109)</f>
        <v>50659</v>
      </c>
      <c r="F110" s="177">
        <f>SUM(F104:F109)</f>
        <v>0</v>
      </c>
      <c r="G110" s="177">
        <f t="shared" si="15"/>
        <v>50659</v>
      </c>
      <c r="H110" s="175">
        <f t="shared" si="16"/>
        <v>2.4121334019333616E-2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'[3]Sch C'!D121</f>
        <v>0</v>
      </c>
      <c r="D113" s="260">
        <f>'[3]Sch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'[3]Sch C'!D122</f>
        <v>0</v>
      </c>
      <c r="D114" s="260">
        <f>'[3]Sch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'[3]Sch C'!D123</f>
        <v>9088</v>
      </c>
      <c r="D115" s="260">
        <f>'[3]Sch C'!F123</f>
        <v>0</v>
      </c>
      <c r="E115" s="246">
        <f t="shared" si="17"/>
        <v>9088</v>
      </c>
      <c r="F115" s="174"/>
      <c r="G115" s="177">
        <f t="shared" si="18"/>
        <v>9088</v>
      </c>
      <c r="H115" s="175">
        <f t="shared" si="19"/>
        <v>4.3272603795515884E-3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'[3]Sch C'!D124</f>
        <v>0</v>
      </c>
      <c r="D116" s="260">
        <f>'[3]Sch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'[3]Sch C'!D125</f>
        <v>0</v>
      </c>
      <c r="D117" s="260">
        <f>'[3]Sch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9088</v>
      </c>
      <c r="D118" s="260">
        <f>SUM(D113:D117)</f>
        <v>0</v>
      </c>
      <c r="E118" s="177">
        <f>SUM(E113:E117)</f>
        <v>9088</v>
      </c>
      <c r="F118" s="177">
        <f>SUM(F113:F117)</f>
        <v>0</v>
      </c>
      <c r="G118" s="177">
        <f t="shared" si="18"/>
        <v>9088</v>
      </c>
      <c r="H118" s="175">
        <f t="shared" si="19"/>
        <v>4.3272603795515884E-3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'[3]Sch C'!D129</f>
        <v>73047</v>
      </c>
      <c r="D121" s="260">
        <f>'[3]Sch C'!F129</f>
        <v>0</v>
      </c>
      <c r="E121" s="246">
        <f t="shared" ref="E121:E131" si="20">SUM(C121:D121)</f>
        <v>73047</v>
      </c>
      <c r="F121" s="174"/>
      <c r="G121" s="174">
        <f>IF(ISERROR(E121+F121),"",(E121+F121))</f>
        <v>73047</v>
      </c>
      <c r="H121" s="175">
        <f>IF(ISERROR(G121/$G$183),"",(G121/$G$183))</f>
        <v>3.4781402832868055E-2</v>
      </c>
      <c r="J121" s="248">
        <v>2283.75</v>
      </c>
      <c r="K121" s="248">
        <v>2491.75</v>
      </c>
    </row>
    <row r="122" spans="1:11" s="41" customFormat="1">
      <c r="A122" s="127" t="s">
        <v>228</v>
      </c>
      <c r="B122" s="113" t="s">
        <v>229</v>
      </c>
      <c r="C122" s="260">
        <f>'[3]Sch C'!D130</f>
        <v>0</v>
      </c>
      <c r="D122" s="260">
        <f>'[3]Sch C'!F130</f>
        <v>8965</v>
      </c>
      <c r="E122" s="246">
        <f t="shared" si="20"/>
        <v>8965</v>
      </c>
      <c r="F122" s="174"/>
      <c r="G122" s="174">
        <f t="shared" ref="G122:G131" si="21">IF(ISERROR(E122+F122),"",(E122+F122))</f>
        <v>8965</v>
      </c>
      <c r="H122" s="175">
        <f t="shared" ref="H122:H131" si="22">IF(ISERROR(G122/$G$183),"",(G122/$G$183))</f>
        <v>4.2686938053124986E-3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'[3]Sch C'!D131</f>
        <v>57035</v>
      </c>
      <c r="D123" s="260">
        <f>'[3]Sch C'!F131</f>
        <v>0</v>
      </c>
      <c r="E123" s="246">
        <f t="shared" si="20"/>
        <v>57035</v>
      </c>
      <c r="F123" s="174"/>
      <c r="G123" s="174">
        <f t="shared" si="21"/>
        <v>57035</v>
      </c>
      <c r="H123" s="175">
        <f t="shared" si="22"/>
        <v>2.7157272859564791E-2</v>
      </c>
      <c r="J123" s="248">
        <v>4281.75</v>
      </c>
      <c r="K123" s="248">
        <v>4416.18</v>
      </c>
    </row>
    <row r="124" spans="1:11" s="41" customFormat="1">
      <c r="A124" s="127" t="s">
        <v>231</v>
      </c>
      <c r="B124" s="113" t="s">
        <v>232</v>
      </c>
      <c r="C124" s="260">
        <f>'[3]Sch C'!D132</f>
        <v>0</v>
      </c>
      <c r="D124" s="260">
        <f>'[3]Sch C'!F132</f>
        <v>7000</v>
      </c>
      <c r="E124" s="246">
        <f t="shared" si="20"/>
        <v>7000</v>
      </c>
      <c r="F124" s="174"/>
      <c r="G124" s="174">
        <f t="shared" si="21"/>
        <v>7000</v>
      </c>
      <c r="H124" s="175">
        <f t="shared" si="22"/>
        <v>3.3330570705172886E-3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'[3]Sch C'!D133</f>
        <v>0</v>
      </c>
      <c r="D125" s="260">
        <f>'[3]Sch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'[3]Sch C'!D134</f>
        <v>10132</v>
      </c>
      <c r="D126" s="260">
        <f>'[3]Sch C'!F134</f>
        <v>0</v>
      </c>
      <c r="E126" s="246">
        <f t="shared" si="20"/>
        <v>10132</v>
      </c>
      <c r="F126" s="174"/>
      <c r="G126" s="174">
        <f t="shared" si="21"/>
        <v>10132</v>
      </c>
      <c r="H126" s="175">
        <f t="shared" si="22"/>
        <v>4.8243620340687379E-3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'[3]Sch C'!D135</f>
        <v>0</v>
      </c>
      <c r="D127" s="260">
        <f>'[3]Sch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'[3]Sch C'!D136</f>
        <v>0</v>
      </c>
      <c r="D128" s="260">
        <f>'[3]Sch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'[3]Sch C'!D137</f>
        <v>13496</v>
      </c>
      <c r="D129" s="260">
        <f>'[3]Sch C'!F137</f>
        <v>0</v>
      </c>
      <c r="E129" s="246">
        <f t="shared" si="20"/>
        <v>13496</v>
      </c>
      <c r="F129" s="174"/>
      <c r="G129" s="174">
        <f t="shared" si="21"/>
        <v>13496</v>
      </c>
      <c r="H129" s="175">
        <f t="shared" si="22"/>
        <v>6.4261340319573318E-3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'[3]Sch C'!D138</f>
        <v>0</v>
      </c>
      <c r="D130" s="260">
        <f>'[3]Sch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'[3]Sch C'!D139</f>
        <v>0</v>
      </c>
      <c r="D131" s="260">
        <f>'[3]Sch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'[3]Sch C'!D141</f>
        <v>0</v>
      </c>
      <c r="D133" s="260">
        <f>'[3]Sch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'[3]Sch C'!D142</f>
        <v>0</v>
      </c>
      <c r="D134" s="260">
        <f>'[3]Sch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'[3]Sch C'!D143</f>
        <v>0</v>
      </c>
      <c r="D135" s="260">
        <f>'[3]Sch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'[3]Sch C'!D144</f>
        <v>0</v>
      </c>
      <c r="D136" s="260">
        <f>'[3]Sch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'[3]Sch C'!D145</f>
        <v>0</v>
      </c>
      <c r="D137" s="260">
        <f>'[3]Sch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'[3]Sch C'!D146</f>
        <v>0</v>
      </c>
      <c r="D138" s="260">
        <f>'[3]Sch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153710</v>
      </c>
      <c r="D139" s="260">
        <f>SUM(D121:D138)</f>
        <v>15965</v>
      </c>
      <c r="E139" s="176">
        <f>SUM(E121:E138)</f>
        <v>169675</v>
      </c>
      <c r="F139" s="176">
        <f>SUM(F121:F138)</f>
        <v>0</v>
      </c>
      <c r="G139" s="177">
        <f t="shared" si="25"/>
        <v>169675</v>
      </c>
      <c r="H139" s="175">
        <f t="shared" si="24"/>
        <v>8.0790922634288706E-2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'[3]Sch C'!D150</f>
        <v>0</v>
      </c>
      <c r="D142" s="260">
        <f>'[3]Sch C'!F150</f>
        <v>0</v>
      </c>
      <c r="E142" s="246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'[3]Sch C'!D151</f>
        <v>0</v>
      </c>
      <c r="D143" s="260">
        <f>'[3]Sch C'!F151</f>
        <v>0</v>
      </c>
      <c r="E143" s="246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'[3]Sch C'!D152</f>
        <v>0</v>
      </c>
      <c r="D144" s="260">
        <f>'[3]Sch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'[3]Sch C'!D153</f>
        <v>0</v>
      </c>
      <c r="D145" s="260">
        <f>'[3]Sch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'[3]Sch C'!D154</f>
        <v>6225</v>
      </c>
      <c r="D146" s="260">
        <f>'[3]Sch C'!F154</f>
        <v>0</v>
      </c>
      <c r="E146" s="246">
        <f t="shared" si="26"/>
        <v>6225</v>
      </c>
      <c r="F146" s="177"/>
      <c r="G146" s="177">
        <f t="shared" si="27"/>
        <v>6225</v>
      </c>
      <c r="H146" s="175">
        <f t="shared" si="28"/>
        <v>2.9640400377100172E-3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6225</v>
      </c>
      <c r="D147" s="260">
        <f>SUM(D142:D146)</f>
        <v>0</v>
      </c>
      <c r="E147" s="177">
        <f>SUM(E142:E146)</f>
        <v>6225</v>
      </c>
      <c r="F147" s="177">
        <f>SUM(F142:F146)</f>
        <v>0</v>
      </c>
      <c r="G147" s="177">
        <f t="shared" si="27"/>
        <v>6225</v>
      </c>
      <c r="H147" s="198">
        <f t="shared" si="28"/>
        <v>2.9640400377100172E-3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'[3]Sch C'!D158</f>
        <v>622777</v>
      </c>
      <c r="D150" s="260">
        <f>'[3]Sch C'!F158</f>
        <v>0</v>
      </c>
      <c r="E150" s="246">
        <f t="shared" ref="E150:E163" si="29">SUM(C150:D150)</f>
        <v>622777</v>
      </c>
      <c r="F150" s="177"/>
      <c r="G150" s="177">
        <f>IF(ISERROR(E150+F150),"",(E150+F150))</f>
        <v>622777</v>
      </c>
      <c r="H150" s="175">
        <f>IF(ISERROR(G150/$G$183),"",(G150/$G$183))</f>
        <v>0.29653589760079219</v>
      </c>
      <c r="J150" s="248">
        <v>39702</v>
      </c>
      <c r="K150" s="248">
        <v>42199.41</v>
      </c>
    </row>
    <row r="151" spans="1:11" s="41" customFormat="1">
      <c r="A151" s="127" t="s">
        <v>202</v>
      </c>
      <c r="B151" s="113" t="s">
        <v>76</v>
      </c>
      <c r="C151" s="260">
        <f>'[3]Sch C'!D159</f>
        <v>0</v>
      </c>
      <c r="D151" s="260">
        <f>'[3]Sch C'!F159</f>
        <v>76432</v>
      </c>
      <c r="E151" s="246">
        <f t="shared" si="29"/>
        <v>76432</v>
      </c>
      <c r="F151" s="177"/>
      <c r="G151" s="177">
        <f>IF(ISERROR(E151+F151),"",(E151+F151))</f>
        <v>76432</v>
      </c>
      <c r="H151" s="175">
        <f>IF(ISERROR(G151/$G$183),"",(G151/$G$183))</f>
        <v>3.6393174001968197E-2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'[3]Sch C'!D160</f>
        <v>0</v>
      </c>
      <c r="D152" s="260">
        <f>'[3]Sch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'[3]Sch C'!D161</f>
        <v>0</v>
      </c>
      <c r="D153" s="260">
        <f>'[3]Sch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'[3]Sch C'!D162</f>
        <v>1620</v>
      </c>
      <c r="D154" s="260">
        <f>'[3]Sch C'!F162</f>
        <v>0</v>
      </c>
      <c r="E154" s="246">
        <f t="shared" si="29"/>
        <v>1620</v>
      </c>
      <c r="F154" s="177"/>
      <c r="G154" s="177">
        <f t="shared" si="30"/>
        <v>1620</v>
      </c>
      <c r="H154" s="175">
        <f t="shared" si="31"/>
        <v>7.7136463631971531E-4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'[3]Sch C'!D163</f>
        <v>75</v>
      </c>
      <c r="D155" s="260">
        <f>'[3]Sch C'!F163</f>
        <v>0</v>
      </c>
      <c r="E155" s="246">
        <f t="shared" si="29"/>
        <v>75</v>
      </c>
      <c r="F155" s="177"/>
      <c r="G155" s="177">
        <f t="shared" si="30"/>
        <v>75</v>
      </c>
      <c r="H155" s="175">
        <f t="shared" si="31"/>
        <v>3.5711325755542377E-5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'[3]Sch C'!D164</f>
        <v>0</v>
      </c>
      <c r="D156" s="260">
        <f>'[3]Sch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'[3]Sch C'!D165</f>
        <v>1950</v>
      </c>
      <c r="D157" s="260">
        <f>'[3]Sch C'!F165</f>
        <v>0</v>
      </c>
      <c r="E157" s="246">
        <f t="shared" si="29"/>
        <v>1950</v>
      </c>
      <c r="F157" s="177"/>
      <c r="G157" s="177">
        <f t="shared" si="30"/>
        <v>1950</v>
      </c>
      <c r="H157" s="175">
        <f t="shared" si="31"/>
        <v>9.284944696441018E-4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'[3]Sch C'!D166</f>
        <v>3110</v>
      </c>
      <c r="D158" s="260">
        <f>'[3]Sch C'!F166</f>
        <v>0</v>
      </c>
      <c r="E158" s="246">
        <f t="shared" si="29"/>
        <v>3110</v>
      </c>
      <c r="F158" s="177"/>
      <c r="G158" s="177">
        <f t="shared" si="30"/>
        <v>3110</v>
      </c>
      <c r="H158" s="175">
        <f t="shared" si="31"/>
        <v>1.4808296413298238E-3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'[3]Sch C'!D167</f>
        <v>242771</v>
      </c>
      <c r="D159" s="260">
        <f>'[3]Sch C'!F167</f>
        <v>0</v>
      </c>
      <c r="E159" s="246">
        <f t="shared" si="29"/>
        <v>242771</v>
      </c>
      <c r="F159" s="177"/>
      <c r="G159" s="177">
        <f t="shared" si="30"/>
        <v>242771</v>
      </c>
      <c r="H159" s="175">
        <f t="shared" si="31"/>
        <v>0.11559565686665037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'[3]Sch C'!D168</f>
        <v>0</v>
      </c>
      <c r="D160" s="260">
        <f>'[3]Sch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'[3]Sch C'!D169</f>
        <v>0</v>
      </c>
      <c r="D161" s="260">
        <f>'[3]Sch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'[3]Sch C'!D170</f>
        <v>3859</v>
      </c>
      <c r="D162" s="260">
        <f>'[3]Sch C'!F170</f>
        <v>0</v>
      </c>
      <c r="E162" s="246">
        <f t="shared" si="29"/>
        <v>3859</v>
      </c>
      <c r="F162" s="177"/>
      <c r="G162" s="177">
        <f t="shared" si="30"/>
        <v>3859</v>
      </c>
      <c r="H162" s="175">
        <f t="shared" si="31"/>
        <v>1.8374667478751737E-3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'[3]Sch C'!D171</f>
        <v>0</v>
      </c>
      <c r="D163" s="260">
        <f>'[3]Sch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876162</v>
      </c>
      <c r="D164" s="260">
        <f>SUM(D150:D163)</f>
        <v>76432</v>
      </c>
      <c r="E164" s="177">
        <f>SUM(E150:E163)</f>
        <v>952594</v>
      </c>
      <c r="F164" s="177">
        <f>SUM(F150:F163)</f>
        <v>0</v>
      </c>
      <c r="G164" s="177">
        <f>IF(ISERROR(E164+F164),"",(E164+F164))</f>
        <v>952594</v>
      </c>
      <c r="H164" s="175">
        <f>IF(ISERROR(G164/$G$183),"",(G164/$G$183))</f>
        <v>0.45357859529033512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'[3]Sch C'!D186</f>
        <v>0</v>
      </c>
      <c r="D167" s="260">
        <f>'[3]Sch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'[3]Sch C'!D187</f>
        <v>0</v>
      </c>
      <c r="D168" s="260">
        <f>'[3]Sch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'[3]Sch C'!D188</f>
        <v>0</v>
      </c>
      <c r="D169" s="260">
        <f>'[3]Sch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'[3]Sch C'!D189</f>
        <v>4000</v>
      </c>
      <c r="D170" s="260">
        <f>'[3]Sch C'!F189</f>
        <v>0</v>
      </c>
      <c r="E170" s="246">
        <f t="shared" si="32"/>
        <v>4000</v>
      </c>
      <c r="F170" s="177"/>
      <c r="G170" s="177">
        <f>IF(ISERROR(E170+F170),"",(E170+F170))</f>
        <v>4000</v>
      </c>
      <c r="H170" s="175">
        <f>IF(ISERROR(G170/$G$183),"",(G170/$G$183))</f>
        <v>1.9046040402955933E-3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'[3]Sch C'!D190</f>
        <v>0</v>
      </c>
      <c r="D171" s="260">
        <f>'[3]Sch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'[3]Sch C'!D191</f>
        <v>7960</v>
      </c>
      <c r="D172" s="260">
        <f>'[3]Sch C'!F191</f>
        <v>0</v>
      </c>
      <c r="E172" s="246">
        <f t="shared" si="32"/>
        <v>7960</v>
      </c>
      <c r="F172" s="177"/>
      <c r="G172" s="177">
        <f t="shared" ref="G172:G181" si="33">IF(ISERROR(E172+F172),"",(E172+F172))</f>
        <v>7960</v>
      </c>
      <c r="H172" s="175">
        <f t="shared" ref="H172:H180" si="34">IF(ISERROR(G172/$G$183),"",(G172/$G$183))</f>
        <v>3.7901620401882309E-3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'[3]Sch C'!D192</f>
        <v>0</v>
      </c>
      <c r="D173" s="260">
        <f>'[3]Sch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'[3]Sch C'!D193</f>
        <v>0</v>
      </c>
      <c r="D174" s="260">
        <f>'[3]Sch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'[3]Sch C'!D194</f>
        <v>0</v>
      </c>
      <c r="D175" s="260">
        <f>'[3]Sch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'[3]Sch C'!D195</f>
        <v>0</v>
      </c>
      <c r="D176" s="260">
        <f>'[3]Sch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'[3]Sch C'!D196</f>
        <v>0</v>
      </c>
      <c r="D177" s="260">
        <f>'[3]Sch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'[3]Sch C'!D197</f>
        <v>141</v>
      </c>
      <c r="D178" s="260">
        <f>'[3]Sch C'!F197</f>
        <v>0</v>
      </c>
      <c r="E178" s="246">
        <f t="shared" si="32"/>
        <v>141</v>
      </c>
      <c r="F178" s="177"/>
      <c r="G178" s="177">
        <f t="shared" si="33"/>
        <v>141</v>
      </c>
      <c r="H178" s="175">
        <f t="shared" si="34"/>
        <v>6.713729242041967E-5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'[3]Sch C'!D198</f>
        <v>0</v>
      </c>
      <c r="D179" s="260">
        <f>'[3]Sch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'[3]Sch C'!D199</f>
        <v>0</v>
      </c>
      <c r="D180" s="260">
        <f>'[3]Sch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12101</v>
      </c>
      <c r="D181" s="260">
        <f>SUM(D167:D180)</f>
        <v>0</v>
      </c>
      <c r="E181" s="212">
        <f>SUM(E167:E180)</f>
        <v>12101</v>
      </c>
      <c r="F181" s="212">
        <f>SUM(F167:F180)</f>
        <v>0</v>
      </c>
      <c r="G181" s="177">
        <f t="shared" si="33"/>
        <v>12101</v>
      </c>
      <c r="H181" s="175">
        <f>IF(ISERROR(G181/$G$183),"",(G181/$G$183))</f>
        <v>5.7619033729042436E-3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2155058</v>
      </c>
      <c r="D183" s="260">
        <f>SUM(D21:D181)/2</f>
        <v>-54883.94</v>
      </c>
      <c r="E183" s="245">
        <f>SUM(E21:E181)/2</f>
        <v>2100174.06</v>
      </c>
      <c r="F183" s="173">
        <f>SUM(F21:F181)/2</f>
        <v>0</v>
      </c>
      <c r="G183" s="173">
        <f>SUM(G21:G181)/2</f>
        <v>2100174.06</v>
      </c>
      <c r="H183" s="175">
        <f>IF(ISERROR(G183/$G$183),"",(G183/$G$183))</f>
        <v>1</v>
      </c>
      <c r="J183" s="248">
        <f>SUM(J21:J181)</f>
        <v>58860.75</v>
      </c>
      <c r="K183" s="248">
        <f>SUM(K21:K181)</f>
        <v>62743.51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'[3]Sch C'!D204</f>
        <v>2155058</v>
      </c>
      <c r="D186" s="27"/>
      <c r="E186" s="284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85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271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42335</v>
      </c>
      <c r="D190" s="260">
        <f>D17-D183</f>
        <v>56994.94</v>
      </c>
      <c r="E190" s="246">
        <f>E17-E183</f>
        <v>99329.939999999944</v>
      </c>
      <c r="F190" s="174">
        <f>F17-F183</f>
        <v>0</v>
      </c>
      <c r="G190" s="174">
        <f>G17-G183</f>
        <v>99329.939999999944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'[3]Sch D'!C9</f>
        <v>12665</v>
      </c>
      <c r="D194" s="278"/>
      <c r="E194" s="251">
        <f>C194+D194</f>
        <v>12665</v>
      </c>
      <c r="F194" s="218"/>
      <c r="G194" s="219">
        <f>E194+F194</f>
        <v>12665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'[3]Sch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'[3]Sch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'[3]Sch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12665</v>
      </c>
      <c r="D198" s="278"/>
      <c r="E198" s="252">
        <f>SUM(E194:E197)</f>
        <v>12665</v>
      </c>
      <c r="F198" s="223">
        <f>SUM(F194:F197)</f>
        <v>0</v>
      </c>
      <c r="G198" s="223">
        <f>SUM(G194:G197)</f>
        <v>12665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'[3]Sch D'!G22</f>
        <v>35</v>
      </c>
      <c r="D201" s="277"/>
      <c r="E201" s="251">
        <f>C201+D201</f>
        <v>35</v>
      </c>
      <c r="F201" s="218"/>
      <c r="G201" s="225">
        <f t="shared" ref="G201:G202" si="35">E201+F201</f>
        <v>35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'[3]Sch D'!G24</f>
        <v>35</v>
      </c>
      <c r="D202" s="277"/>
      <c r="E202" s="251">
        <f>C202+D202</f>
        <v>35</v>
      </c>
      <c r="F202" s="220"/>
      <c r="G202" s="225">
        <f t="shared" si="35"/>
        <v>35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'[3]Sch D'!G28</f>
        <v>12775</v>
      </c>
      <c r="D205" s="269"/>
      <c r="E205" s="247">
        <f>E201*E203</f>
        <v>12775</v>
      </c>
      <c r="F205" s="247">
        <f>G201*F203</f>
        <v>0</v>
      </c>
      <c r="G205" s="218">
        <f>G201*G203</f>
        <v>12775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'[3]Sch D'!G30</f>
        <v>0.99138943248532285</v>
      </c>
      <c r="D206" s="35"/>
      <c r="E206" s="253">
        <f>IFERROR(E198/E205,"0")</f>
        <v>0.99138943248532285</v>
      </c>
      <c r="F206" s="288" t="str">
        <f>IFERROR(F198/F205,"")</f>
        <v/>
      </c>
      <c r="G206" s="227">
        <f>G198/G205</f>
        <v>0.99138943248532285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'[3]Sch D'!G32</f>
        <v>0.99138943248532285</v>
      </c>
      <c r="D207" s="35"/>
      <c r="E207" s="253">
        <f>IFERROR((E194+E195)/E205,"0")</f>
        <v>0.99138943248532285</v>
      </c>
      <c r="F207" s="288" t="str">
        <f>IFERROR(((F194+F195)/F205),"")</f>
        <v/>
      </c>
      <c r="G207" s="227">
        <f>(G194+G195)/G205</f>
        <v>0.99138943248532285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'[3]Sch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36" priority="2" stopIfTrue="1" operator="equal">
      <formula>0</formula>
    </cfRule>
  </conditionalFormatting>
  <conditionalFormatting sqref="C2">
    <cfRule type="cellIs" dxfId="35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K213"/>
  <sheetViews>
    <sheetView showGridLines="0" zoomScale="85" zoomScaleNormal="85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44" t="s">
        <v>362</v>
      </c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87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4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'[4]Sch B'!E10</f>
        <v>3678862</v>
      </c>
      <c r="D12" s="260">
        <f>'[4]Sch B'!G10</f>
        <v>0</v>
      </c>
      <c r="E12" s="246">
        <f>SUM(C12:D12)</f>
        <v>3678862</v>
      </c>
      <c r="F12" s="174"/>
      <c r="G12" s="174">
        <f>IF(ISERROR(E12+F12)," ",(E12+F12))</f>
        <v>3678862</v>
      </c>
      <c r="H12" s="175">
        <f t="shared" ref="H12:H17" si="0">IF(ISERROR(G12/$G$17),"",(G12/$G$17))</f>
        <v>0.99998477813313591</v>
      </c>
      <c r="J12" s="233" t="s">
        <v>346</v>
      </c>
      <c r="K12" s="234">
        <f>G17</f>
        <v>3678918</v>
      </c>
    </row>
    <row r="13" spans="1:11" s="41" customFormat="1">
      <c r="A13" s="127" t="s">
        <v>64</v>
      </c>
      <c r="B13" s="113" t="s">
        <v>192</v>
      </c>
      <c r="C13" s="260">
        <f>'[4]Sch B'!E15</f>
        <v>0</v>
      </c>
      <c r="D13" s="260">
        <f>'[4]Sch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3124818.4099999997</v>
      </c>
    </row>
    <row r="14" spans="1:11" s="41" customFormat="1">
      <c r="A14" s="127" t="s">
        <v>66</v>
      </c>
      <c r="B14" s="113" t="s">
        <v>193</v>
      </c>
      <c r="C14" s="260">
        <f>'[4]Sch B'!E20</f>
        <v>0</v>
      </c>
      <c r="D14" s="260">
        <f>'[4]Sch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20842</v>
      </c>
    </row>
    <row r="15" spans="1:11" s="41" customFormat="1">
      <c r="A15" s="127" t="s">
        <v>360</v>
      </c>
      <c r="B15" s="179" t="s">
        <v>194</v>
      </c>
      <c r="C15" s="260">
        <f>'[4]Sch B'!E25</f>
        <v>0</v>
      </c>
      <c r="D15" s="260">
        <f>'[4]Sch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60</v>
      </c>
    </row>
    <row r="16" spans="1:11" s="41" customFormat="1">
      <c r="A16" s="127" t="s">
        <v>361</v>
      </c>
      <c r="B16" s="115" t="s">
        <v>195</v>
      </c>
      <c r="C16" s="260">
        <f>'[4]Sch B'!E40</f>
        <v>56</v>
      </c>
      <c r="D16" s="260">
        <f>'[4]Sch B'!G40</f>
        <v>0</v>
      </c>
      <c r="E16" s="246">
        <f t="shared" si="1"/>
        <v>56</v>
      </c>
      <c r="F16" s="177"/>
      <c r="G16" s="177">
        <f>IF(ISERROR(E16+F16),"",(E16+F16))</f>
        <v>56</v>
      </c>
      <c r="H16" s="178">
        <f t="shared" si="0"/>
        <v>1.5221866864116026E-5</v>
      </c>
      <c r="J16" s="235" t="s">
        <v>350</v>
      </c>
      <c r="K16" s="236">
        <f>G205</f>
        <v>21900</v>
      </c>
    </row>
    <row r="17" spans="1:11" s="41" customFormat="1">
      <c r="A17" s="40"/>
      <c r="B17" s="179" t="s">
        <v>91</v>
      </c>
      <c r="C17" s="260">
        <f>SUM(C12:C16)</f>
        <v>3678918</v>
      </c>
      <c r="D17" s="260">
        <f>SUM(D12:D16)</f>
        <v>0</v>
      </c>
      <c r="E17" s="177">
        <f>SUM(E12:E16)</f>
        <v>3678918</v>
      </c>
      <c r="F17" s="177">
        <f>SUM(F12:F16)</f>
        <v>0</v>
      </c>
      <c r="G17" s="177">
        <f>IF(ISERROR(E17+F17),"",(E17+F17))</f>
        <v>3678918</v>
      </c>
      <c r="H17" s="178">
        <f t="shared" si="0"/>
        <v>1</v>
      </c>
      <c r="J17" s="235"/>
      <c r="K17" s="236"/>
    </row>
    <row r="18" spans="1:11" s="41" customFormat="1">
      <c r="A18" s="258"/>
      <c r="B18" s="215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115325.08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121718.08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'[4]Sch C'!D10</f>
        <v>87150</v>
      </c>
      <c r="D21" s="260">
        <f>'[4]Sch C'!F10</f>
        <v>40545</v>
      </c>
      <c r="E21" s="246">
        <f t="shared" ref="E21:E56" si="2">SUM(C21:D21)</f>
        <v>127695</v>
      </c>
      <c r="F21" s="174"/>
      <c r="G21" s="174">
        <f t="shared" ref="G21:G57" si="3">IF(ISERROR(E21+F21),"",(E21+F21))</f>
        <v>127695</v>
      </c>
      <c r="H21" s="175">
        <f>IF(ISERROR(G21/$G$183),"",(G21/$G$183))</f>
        <v>4.0864774603014457E-2</v>
      </c>
      <c r="J21" s="248">
        <v>4092.08</v>
      </c>
      <c r="K21" s="248">
        <v>4156.08</v>
      </c>
    </row>
    <row r="22" spans="1:11" s="41" customFormat="1">
      <c r="A22" s="127" t="s">
        <v>199</v>
      </c>
      <c r="B22" s="113" t="s">
        <v>200</v>
      </c>
      <c r="C22" s="260">
        <f>'[4]Sch C'!D11</f>
        <v>0</v>
      </c>
      <c r="D22" s="260">
        <f>'[4]Sch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'[4]Sch C'!D12</f>
        <v>73277.67</v>
      </c>
      <c r="D23" s="260">
        <f>'[4]Sch C'!F12</f>
        <v>21867</v>
      </c>
      <c r="E23" s="246">
        <f t="shared" si="2"/>
        <v>95144.67</v>
      </c>
      <c r="F23" s="177"/>
      <c r="G23" s="177">
        <f t="shared" si="3"/>
        <v>95144.67</v>
      </c>
      <c r="H23" s="175">
        <f t="shared" si="4"/>
        <v>3.0448063700443957E-2</v>
      </c>
      <c r="J23" s="183">
        <v>4187</v>
      </c>
      <c r="K23" s="183">
        <v>4468</v>
      </c>
    </row>
    <row r="24" spans="1:11" s="41" customFormat="1">
      <c r="A24" s="127" t="s">
        <v>202</v>
      </c>
      <c r="B24" s="113" t="s">
        <v>23</v>
      </c>
      <c r="C24" s="260">
        <f>'[4]Sch C'!D13</f>
        <v>35138.879999999997</v>
      </c>
      <c r="D24" s="260">
        <f>'[4]Sch C'!F13</f>
        <v>49286</v>
      </c>
      <c r="E24" s="246">
        <f t="shared" si="2"/>
        <v>84424.88</v>
      </c>
      <c r="F24" s="177"/>
      <c r="G24" s="177">
        <f t="shared" si="3"/>
        <v>84424.88</v>
      </c>
      <c r="H24" s="175">
        <f t="shared" si="4"/>
        <v>2.7017531556337706E-2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'[4]Sch C'!D14</f>
        <v>0</v>
      </c>
      <c r="D25" s="260">
        <f>'[4]Sch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'[4]Sch C'!D15</f>
        <v>209243.19</v>
      </c>
      <c r="D26" s="260">
        <f>'[4]Sch C'!F15</f>
        <v>-209243</v>
      </c>
      <c r="E26" s="246">
        <f t="shared" si="2"/>
        <v>0.19000000000232831</v>
      </c>
      <c r="F26" s="177"/>
      <c r="G26" s="177">
        <f t="shared" si="3"/>
        <v>0.19000000000232831</v>
      </c>
      <c r="H26" s="175">
        <f t="shared" si="4"/>
        <v>6.0803533221096305E-8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'[4]Sch C'!D16</f>
        <v>0</v>
      </c>
      <c r="D27" s="260">
        <f>'[4]Sch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'[4]Sch C'!D17</f>
        <v>3710.01</v>
      </c>
      <c r="D28" s="260">
        <f>'[4]Sch C'!F17</f>
        <v>0</v>
      </c>
      <c r="E28" s="246">
        <f t="shared" si="2"/>
        <v>3710.01</v>
      </c>
      <c r="F28" s="177"/>
      <c r="G28" s="177">
        <f t="shared" si="3"/>
        <v>3710.01</v>
      </c>
      <c r="H28" s="175">
        <f t="shared" si="4"/>
        <v>1.1872721909622903E-3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'[4]Sch C'!D18</f>
        <v>9186.31</v>
      </c>
      <c r="D29" s="260">
        <f>'[4]Sch C'!F18</f>
        <v>7809</v>
      </c>
      <c r="E29" s="246">
        <f t="shared" si="2"/>
        <v>16995.309999999998</v>
      </c>
      <c r="F29" s="177"/>
      <c r="G29" s="177">
        <f t="shared" si="3"/>
        <v>16995.309999999998</v>
      </c>
      <c r="H29" s="175">
        <f t="shared" si="4"/>
        <v>5.4388152430271935E-3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'[4]Sch C'!D19</f>
        <v>9252</v>
      </c>
      <c r="D30" s="260">
        <f>'[4]Sch C'!F19</f>
        <v>998</v>
      </c>
      <c r="E30" s="246">
        <f t="shared" si="2"/>
        <v>10250</v>
      </c>
      <c r="F30" s="177"/>
      <c r="G30" s="177">
        <f t="shared" si="3"/>
        <v>10250</v>
      </c>
      <c r="H30" s="175">
        <f t="shared" si="4"/>
        <v>3.2801906079399988E-3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'[4]Sch C'!D20</f>
        <v>12237.43</v>
      </c>
      <c r="D31" s="260">
        <f>'[4]Sch C'!F20</f>
        <v>1385</v>
      </c>
      <c r="E31" s="246">
        <f t="shared" si="2"/>
        <v>13622.43</v>
      </c>
      <c r="F31" s="177"/>
      <c r="G31" s="177">
        <f t="shared" si="3"/>
        <v>13622.43</v>
      </c>
      <c r="H31" s="175">
        <f t="shared" si="4"/>
        <v>4.3594309212995203E-3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'[4]Sch C'!D21</f>
        <v>4200</v>
      </c>
      <c r="D32" s="260">
        <f>'[4]Sch C'!F21</f>
        <v>4175</v>
      </c>
      <c r="E32" s="246">
        <f t="shared" si="2"/>
        <v>8375</v>
      </c>
      <c r="F32" s="177"/>
      <c r="G32" s="177">
        <f t="shared" si="3"/>
        <v>8375</v>
      </c>
      <c r="H32" s="175">
        <f t="shared" si="4"/>
        <v>2.6801557406339015E-3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'[4]Sch C'!D22</f>
        <v>0</v>
      </c>
      <c r="D33" s="260">
        <f>'[4]Sch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'[4]Sch C'!D23</f>
        <v>8857.5300000000007</v>
      </c>
      <c r="D34" s="260">
        <f>'[4]Sch C'!F23</f>
        <v>18287</v>
      </c>
      <c r="E34" s="246">
        <f t="shared" si="2"/>
        <v>27144.53</v>
      </c>
      <c r="F34" s="177"/>
      <c r="G34" s="177">
        <f t="shared" si="3"/>
        <v>27144.53</v>
      </c>
      <c r="H34" s="175">
        <f t="shared" si="4"/>
        <v>8.6867543768727358E-3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'[4]Sch C'!D24</f>
        <v>17064.34</v>
      </c>
      <c r="D35" s="260">
        <f>'[4]Sch C'!F24</f>
        <v>14928</v>
      </c>
      <c r="E35" s="246">
        <f t="shared" si="2"/>
        <v>31992.34</v>
      </c>
      <c r="F35" s="177"/>
      <c r="G35" s="177">
        <f t="shared" si="3"/>
        <v>31992.34</v>
      </c>
      <c r="H35" s="175">
        <f t="shared" si="4"/>
        <v>1.023814372624616E-2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'[4]Sch C'!D25</f>
        <v>0</v>
      </c>
      <c r="D36" s="260">
        <f>'[4]Sch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'[4]Sch C'!D26</f>
        <v>0</v>
      </c>
      <c r="D37" s="260">
        <f>'[4]Sch C'!F26</f>
        <v>0</v>
      </c>
      <c r="E37" s="246">
        <f t="shared" si="2"/>
        <v>0</v>
      </c>
      <c r="F37" s="177"/>
      <c r="G37" s="177">
        <f t="shared" si="3"/>
        <v>0</v>
      </c>
      <c r="H37" s="175">
        <f t="shared" si="4"/>
        <v>0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'[4]Sch C'!D27</f>
        <v>70.84</v>
      </c>
      <c r="D38" s="260">
        <f>'[4]Sch C'!F27</f>
        <v>0</v>
      </c>
      <c r="E38" s="246">
        <f t="shared" si="2"/>
        <v>70.84</v>
      </c>
      <c r="F38" s="177"/>
      <c r="G38" s="177">
        <f t="shared" si="3"/>
        <v>70.84</v>
      </c>
      <c r="H38" s="175">
        <f t="shared" si="4"/>
        <v>2.26701173333141E-5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'[4]Sch C'!D28</f>
        <v>-1857.65</v>
      </c>
      <c r="D39" s="260">
        <f>'[4]Sch C'!F28</f>
        <v>1857.65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'[4]Sch C'!D29</f>
        <v>0</v>
      </c>
      <c r="D40" s="260">
        <f>'[4]Sch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'[4]Sch C'!D30</f>
        <v>0</v>
      </c>
      <c r="D41" s="260">
        <f>'[4]Sch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'[4]Sch C'!D31</f>
        <v>0</v>
      </c>
      <c r="D42" s="260">
        <f>'[4]Sch C'!F31</f>
        <v>170</v>
      </c>
      <c r="E42" s="246">
        <f t="shared" si="2"/>
        <v>170</v>
      </c>
      <c r="F42" s="177"/>
      <c r="G42" s="177">
        <f t="shared" si="3"/>
        <v>170</v>
      </c>
      <c r="H42" s="175">
        <f t="shared" si="4"/>
        <v>5.4403161302419495E-5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'[4]Sch C'!D32</f>
        <v>0</v>
      </c>
      <c r="D43" s="260">
        <f>'[4]Sch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'[4]Sch C'!D33</f>
        <v>0</v>
      </c>
      <c r="D44" s="260">
        <f>'[4]Sch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'[4]Sch C'!D34</f>
        <v>176114.9</v>
      </c>
      <c r="D45" s="260">
        <f>'[4]Sch C'!F34</f>
        <v>0</v>
      </c>
      <c r="E45" s="246">
        <f t="shared" si="2"/>
        <v>176114.9</v>
      </c>
      <c r="F45" s="177"/>
      <c r="G45" s="177">
        <f t="shared" si="3"/>
        <v>176114.9</v>
      </c>
      <c r="H45" s="175">
        <f t="shared" si="4"/>
        <v>5.6360043014467523E-2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'[4]Sch C'!D35</f>
        <v>0</v>
      </c>
      <c r="D46" s="260">
        <f>'[4]Sch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'[4]Sch C'!D36</f>
        <v>0</v>
      </c>
      <c r="D47" s="260">
        <f>'[4]Sch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'[4]Sch C'!D37</f>
        <v>0</v>
      </c>
      <c r="D48" s="260">
        <f>'[4]Sch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'[4]Sch C'!D38</f>
        <v>0</v>
      </c>
      <c r="D49" s="260">
        <f>'[4]Sch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'[4]Sch C'!D39</f>
        <v>832.27</v>
      </c>
      <c r="D50" s="260">
        <f>'[4]Sch C'!F39</f>
        <v>52</v>
      </c>
      <c r="E50" s="246">
        <f t="shared" si="2"/>
        <v>884.27</v>
      </c>
      <c r="F50" s="177"/>
      <c r="G50" s="177">
        <f t="shared" si="3"/>
        <v>884.27</v>
      </c>
      <c r="H50" s="175">
        <f t="shared" si="4"/>
        <v>2.8298284379347344E-4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'[4]Sch C'!D40</f>
        <v>499.55</v>
      </c>
      <c r="D51" s="260">
        <f>'[4]Sch C'!F40</f>
        <v>457</v>
      </c>
      <c r="E51" s="246">
        <f t="shared" si="2"/>
        <v>956.55</v>
      </c>
      <c r="F51" s="177"/>
      <c r="G51" s="177">
        <f t="shared" si="3"/>
        <v>956.55</v>
      </c>
      <c r="H51" s="175">
        <f t="shared" si="4"/>
        <v>3.061137879048786E-4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'[4]Sch C'!D41</f>
        <v>3477.49</v>
      </c>
      <c r="D52" s="260">
        <f>'[4]Sch C'!F41</f>
        <v>0</v>
      </c>
      <c r="E52" s="246">
        <f t="shared" si="2"/>
        <v>3477.49</v>
      </c>
      <c r="F52" s="177"/>
      <c r="G52" s="177">
        <f t="shared" si="3"/>
        <v>3477.49</v>
      </c>
      <c r="H52" s="175">
        <f t="shared" si="4"/>
        <v>1.1128614670444163E-3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'[4]Sch C'!D42</f>
        <v>0</v>
      </c>
      <c r="D53" s="260">
        <f>'[4]Sch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'[4]Sch C'!D43</f>
        <v>0</v>
      </c>
      <c r="D54" s="260">
        <f>'[4]Sch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'[4]Sch C'!D44</f>
        <v>0</v>
      </c>
      <c r="D55" s="260">
        <f>'[4]Sch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'[4]Sch C'!D45</f>
        <v>245.7</v>
      </c>
      <c r="D56" s="260">
        <f>'[4]Sch C'!F45</f>
        <v>0</v>
      </c>
      <c r="E56" s="246">
        <f t="shared" si="2"/>
        <v>245.7</v>
      </c>
      <c r="F56" s="177"/>
      <c r="G56" s="177">
        <f t="shared" si="3"/>
        <v>245.7</v>
      </c>
      <c r="H56" s="175">
        <f t="shared" si="4"/>
        <v>7.8628569011790993E-5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648700.46000000008</v>
      </c>
      <c r="D57" s="260">
        <f>SUM(D21:D56)</f>
        <v>-47426.35</v>
      </c>
      <c r="E57" s="177">
        <f>SUM(E21:E56)</f>
        <v>601274.1100000001</v>
      </c>
      <c r="F57" s="177">
        <f>SUM(F21:F56)</f>
        <v>0</v>
      </c>
      <c r="G57" s="177">
        <f t="shared" si="3"/>
        <v>601274.1100000001</v>
      </c>
      <c r="H57" s="175">
        <f t="shared" si="4"/>
        <v>0.192418896431169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'[4]Sch C'!D57</f>
        <v>327185.28000000003</v>
      </c>
      <c r="D60" s="260">
        <f>'[4]Sch C'!F57</f>
        <v>-318403</v>
      </c>
      <c r="E60" s="246">
        <f t="shared" ref="E60:E76" si="5">SUM(C60:D60)</f>
        <v>8782.2800000000279</v>
      </c>
      <c r="F60" s="173"/>
      <c r="G60" s="173">
        <f>IF(ISERROR(E60+F60),"",(E60+F60))</f>
        <v>8782.2800000000279</v>
      </c>
      <c r="H60" s="175">
        <f>IF(ISERROR(G60/$G$183),"",(G60/$G$183))</f>
        <v>2.810492914370672E-3</v>
      </c>
      <c r="I60" s="265"/>
      <c r="J60" s="133"/>
      <c r="K60" s="133"/>
    </row>
    <row r="61" spans="1:11" s="41" customFormat="1">
      <c r="A61" s="187">
        <v>240</v>
      </c>
      <c r="B61" s="186" t="s">
        <v>262</v>
      </c>
      <c r="C61" s="260">
        <f>'[4]Sch C'!D58</f>
        <v>452.98</v>
      </c>
      <c r="D61" s="260">
        <f>'[4]Sch C'!F58</f>
        <v>8076</v>
      </c>
      <c r="E61" s="246">
        <f t="shared" si="5"/>
        <v>8528.98</v>
      </c>
      <c r="F61" s="173"/>
      <c r="G61" s="173">
        <f t="shared" ref="G61:G76" si="6">IF(ISERROR(E61+F61),"",(E61+F61))</f>
        <v>8528.98</v>
      </c>
      <c r="H61" s="175">
        <f t="shared" ref="H61:H76" si="7">IF(ISERROR(G61/$G$183),"",(G61/$G$183))</f>
        <v>2.7294322040300576E-3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'[4]Sch C'!D59</f>
        <v>0</v>
      </c>
      <c r="D62" s="260">
        <f>'[4]Sch C'!F59</f>
        <v>7571</v>
      </c>
      <c r="E62" s="246">
        <f t="shared" si="5"/>
        <v>7571</v>
      </c>
      <c r="F62" s="173"/>
      <c r="G62" s="173">
        <f t="shared" si="6"/>
        <v>7571</v>
      </c>
      <c r="H62" s="175">
        <f t="shared" si="7"/>
        <v>2.4228607895330472E-3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'[4]Sch C'!D60</f>
        <v>11865.45</v>
      </c>
      <c r="D63" s="260">
        <f>'[4]Sch C'!F60</f>
        <v>2480</v>
      </c>
      <c r="E63" s="246">
        <f t="shared" si="5"/>
        <v>14345.45</v>
      </c>
      <c r="F63" s="173"/>
      <c r="G63" s="173">
        <f t="shared" si="6"/>
        <v>14345.45</v>
      </c>
      <c r="H63" s="175">
        <f t="shared" si="7"/>
        <v>4.5908107665046695E-3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'[4]Sch C'!D61</f>
        <v>40276</v>
      </c>
      <c r="D64" s="260">
        <f>'[4]Sch C'!F61</f>
        <v>0</v>
      </c>
      <c r="E64" s="246">
        <f t="shared" si="5"/>
        <v>40276</v>
      </c>
      <c r="F64" s="173"/>
      <c r="G64" s="173">
        <f t="shared" si="6"/>
        <v>40276</v>
      </c>
      <c r="H64" s="175">
        <f t="shared" si="7"/>
        <v>1.2889068968330869E-2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'[4]Sch C'!D62</f>
        <v>0</v>
      </c>
      <c r="D65" s="260">
        <f>'[4]Sch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'[4]Sch C'!D63</f>
        <v>0</v>
      </c>
      <c r="D66" s="260">
        <f>'[4]Sch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'[4]Sch C'!D64</f>
        <v>3332.46</v>
      </c>
      <c r="D67" s="260">
        <f>'[4]Sch C'!F64</f>
        <v>5549</v>
      </c>
      <c r="E67" s="246">
        <f t="shared" si="5"/>
        <v>8881.4599999999991</v>
      </c>
      <c r="F67" s="173"/>
      <c r="G67" s="173">
        <f t="shared" si="6"/>
        <v>8881.4599999999991</v>
      </c>
      <c r="H67" s="175">
        <f t="shared" si="7"/>
        <v>2.8422323587116859E-3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'[4]Sch C'!D65</f>
        <v>0</v>
      </c>
      <c r="D68" s="260">
        <f>'[4]Sch C'!F65</f>
        <v>75</v>
      </c>
      <c r="E68" s="246">
        <f t="shared" si="5"/>
        <v>75</v>
      </c>
      <c r="F68" s="173"/>
      <c r="G68" s="173">
        <f t="shared" si="6"/>
        <v>75</v>
      </c>
      <c r="H68" s="175">
        <f t="shared" si="7"/>
        <v>2.4001394692243894E-5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'[4]Sch C'!D66</f>
        <v>0</v>
      </c>
      <c r="D69" s="260">
        <f>'[4]Sch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'[4]Sch C'!D67</f>
        <v>0</v>
      </c>
      <c r="D70" s="260">
        <f>'[4]Sch C'!F67</f>
        <v>552</v>
      </c>
      <c r="E70" s="246">
        <f t="shared" si="5"/>
        <v>552</v>
      </c>
      <c r="F70" s="173"/>
      <c r="G70" s="173">
        <f t="shared" si="6"/>
        <v>552</v>
      </c>
      <c r="H70" s="175">
        <f t="shared" si="7"/>
        <v>1.7665026493491505E-4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'[4]Sch C'!D68</f>
        <v>0</v>
      </c>
      <c r="D71" s="260">
        <f>'[4]Sch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'[4]Sch C'!D69</f>
        <v>0</v>
      </c>
      <c r="D72" s="260">
        <f>'[4]Sch C'!F69</f>
        <v>0</v>
      </c>
      <c r="E72" s="246">
        <f t="shared" si="5"/>
        <v>0</v>
      </c>
      <c r="F72" s="173"/>
      <c r="G72" s="173">
        <f t="shared" si="6"/>
        <v>0</v>
      </c>
      <c r="H72" s="175">
        <f t="shared" si="7"/>
        <v>0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'[4]Sch C'!D70</f>
        <v>0</v>
      </c>
      <c r="D73" s="260">
        <f>'[4]Sch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'[4]Sch C'!D71</f>
        <v>0</v>
      </c>
      <c r="D74" s="260">
        <f>'[4]Sch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'[4]Sch C'!D72</f>
        <v>900</v>
      </c>
      <c r="D75" s="260">
        <f>'[4]Sch C'!F72</f>
        <v>-13700</v>
      </c>
      <c r="E75" s="246">
        <f t="shared" si="5"/>
        <v>-12800</v>
      </c>
      <c r="F75" s="173"/>
      <c r="G75" s="173">
        <f t="shared" si="6"/>
        <v>-12800</v>
      </c>
      <c r="H75" s="175">
        <f t="shared" si="7"/>
        <v>-4.0962380274762915E-3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'[4]Sch C'!D73</f>
        <v>0</v>
      </c>
      <c r="D76" s="260">
        <f>'[4]Sch C'!F73</f>
        <v>929</v>
      </c>
      <c r="E76" s="246">
        <f t="shared" si="5"/>
        <v>929</v>
      </c>
      <c r="F76" s="173"/>
      <c r="G76" s="173">
        <f t="shared" si="6"/>
        <v>929</v>
      </c>
      <c r="H76" s="175">
        <f t="shared" si="7"/>
        <v>2.9729727558792772E-4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384012.17000000004</v>
      </c>
      <c r="D77" s="260">
        <f>SUM(D60:D76)</f>
        <v>-306871</v>
      </c>
      <c r="E77" s="176">
        <f>SUM(E60:E76)</f>
        <v>77141.170000000013</v>
      </c>
      <c r="F77" s="176">
        <f>SUM(F60:F76)</f>
        <v>0</v>
      </c>
      <c r="G77" s="177">
        <f>IF(ISERROR(E77+F77),"",(E77+F77))</f>
        <v>77141.170000000013</v>
      </c>
      <c r="H77" s="175">
        <f>IF(ISERROR(G77/$G$183),"",(G77/$G$183))</f>
        <v>2.4686608909219792E-2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'[4]Sch C'!D78</f>
        <v>54379.75</v>
      </c>
      <c r="D80" s="260">
        <f>'[4]Sch C'!F78</f>
        <v>0</v>
      </c>
      <c r="E80" s="246">
        <f t="shared" ref="E80:E91" si="8">SUM(C80:D80)</f>
        <v>54379.75</v>
      </c>
      <c r="F80" s="174"/>
      <c r="G80" s="174">
        <f>IF(ISERROR(E80+F80),"",(E80+F80))</f>
        <v>54379.75</v>
      </c>
      <c r="H80" s="175">
        <f t="shared" ref="H80:H92" si="9">IF(ISERROR(G80/$G$183),"",(G80/$G$183))</f>
        <v>1.7402531240207332E-2</v>
      </c>
      <c r="J80" s="248">
        <v>2667</v>
      </c>
      <c r="K80" s="248">
        <v>2853</v>
      </c>
    </row>
    <row r="81" spans="1:11" s="41" customFormat="1">
      <c r="A81" s="127" t="s">
        <v>202</v>
      </c>
      <c r="B81" s="113" t="s">
        <v>23</v>
      </c>
      <c r="C81" s="260">
        <f>'[4]Sch C'!D79</f>
        <v>5323.18</v>
      </c>
      <c r="D81" s="260">
        <f>'[4]Sch C'!F79</f>
        <v>0</v>
      </c>
      <c r="E81" s="246">
        <f t="shared" si="8"/>
        <v>5323.18</v>
      </c>
      <c r="F81" s="177"/>
      <c r="G81" s="177">
        <f>IF(ISERROR(E81+F81),"",(E81+F81))</f>
        <v>5323.18</v>
      </c>
      <c r="H81" s="175">
        <f t="shared" si="9"/>
        <v>1.7035165893047848E-3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'[4]Sch C'!D80</f>
        <v>6989.85</v>
      </c>
      <c r="D82" s="260">
        <f>'[4]Sch C'!F80</f>
        <v>0</v>
      </c>
      <c r="E82" s="246">
        <f t="shared" si="8"/>
        <v>6989.85</v>
      </c>
      <c r="F82" s="177"/>
      <c r="G82" s="177">
        <f>IF(ISERROR(E82+F82),"",(E82+F82))</f>
        <v>6989.85</v>
      </c>
      <c r="H82" s="175">
        <f t="shared" si="9"/>
        <v>2.2368819825277467E-3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'[4]Sch C'!D81</f>
        <v>3626.95</v>
      </c>
      <c r="D83" s="260">
        <f>'[4]Sch C'!F81</f>
        <v>0</v>
      </c>
      <c r="E83" s="246">
        <f t="shared" si="8"/>
        <v>3626.95</v>
      </c>
      <c r="F83" s="177"/>
      <c r="G83" s="177">
        <f>IF(ISERROR(E83+F83),"",(E83+F83))</f>
        <v>3626.95</v>
      </c>
      <c r="H83" s="175">
        <f t="shared" si="9"/>
        <v>1.1606914463871199E-3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'[4]Sch C'!D82</f>
        <v>2601.91</v>
      </c>
      <c r="D84" s="260">
        <f>'[4]Sch C'!F82</f>
        <v>0</v>
      </c>
      <c r="E84" s="246">
        <f t="shared" si="8"/>
        <v>2601.91</v>
      </c>
      <c r="F84" s="177"/>
      <c r="G84" s="177">
        <f t="shared" ref="G84:G91" si="10">IF(ISERROR(E84+F84),"",(E84+F84))</f>
        <v>2601.91</v>
      </c>
      <c r="H84" s="175">
        <f t="shared" si="9"/>
        <v>8.3265958484928415E-4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'[4]Sch C'!D83</f>
        <v>7656.65</v>
      </c>
      <c r="D85" s="260">
        <f>'[4]Sch C'!F83</f>
        <v>0</v>
      </c>
      <c r="E85" s="246">
        <f t="shared" si="8"/>
        <v>7656.65</v>
      </c>
      <c r="F85" s="177"/>
      <c r="G85" s="177">
        <f t="shared" si="10"/>
        <v>7656.65</v>
      </c>
      <c r="H85" s="175">
        <f t="shared" si="9"/>
        <v>2.4502703822715894E-3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'[4]Sch C'!D84</f>
        <v>18823.650000000001</v>
      </c>
      <c r="D86" s="260">
        <f>'[4]Sch C'!F84</f>
        <v>0</v>
      </c>
      <c r="E86" s="246">
        <f t="shared" si="8"/>
        <v>18823.650000000001</v>
      </c>
      <c r="F86" s="177"/>
      <c r="G86" s="177">
        <f t="shared" si="10"/>
        <v>18823.650000000001</v>
      </c>
      <c r="H86" s="175">
        <f t="shared" si="9"/>
        <v>6.0239180426487574E-3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'[4]Sch C'!D85</f>
        <v>6157.4</v>
      </c>
      <c r="D87" s="260">
        <f>'[4]Sch C'!F85</f>
        <v>0</v>
      </c>
      <c r="E87" s="246">
        <f t="shared" si="8"/>
        <v>6157.4</v>
      </c>
      <c r="F87" s="177"/>
      <c r="G87" s="177">
        <f t="shared" si="10"/>
        <v>6157.4</v>
      </c>
      <c r="H87" s="175">
        <f t="shared" si="9"/>
        <v>1.970482502373634E-3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'[4]Sch C'!D86</f>
        <v>22655.63</v>
      </c>
      <c r="D88" s="260">
        <f>'[4]Sch C'!F86</f>
        <v>0</v>
      </c>
      <c r="E88" s="246">
        <f t="shared" si="8"/>
        <v>22655.63</v>
      </c>
      <c r="F88" s="177"/>
      <c r="G88" s="177">
        <f t="shared" si="10"/>
        <v>22655.63</v>
      </c>
      <c r="H88" s="175">
        <f t="shared" si="9"/>
        <v>7.2502229017525543E-3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'[4]Sch C'!D87</f>
        <v>50286.6</v>
      </c>
      <c r="D89" s="260">
        <f>'[4]Sch C'!F87</f>
        <v>0</v>
      </c>
      <c r="E89" s="246">
        <f t="shared" si="8"/>
        <v>50286.6</v>
      </c>
      <c r="F89" s="177"/>
      <c r="G89" s="177">
        <f t="shared" si="10"/>
        <v>50286.6</v>
      </c>
      <c r="H89" s="175">
        <f t="shared" si="9"/>
        <v>1.6092647124413224E-2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'[4]Sch C'!D88</f>
        <v>0</v>
      </c>
      <c r="D90" s="260">
        <f>'[4]Sch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'[4]Sch C'!D89</f>
        <v>0</v>
      </c>
      <c r="D91" s="260">
        <f>'[4]Sch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178501.57</v>
      </c>
      <c r="D92" s="260">
        <f>SUM(D80:D91)</f>
        <v>0</v>
      </c>
      <c r="E92" s="177">
        <f>SUM(E80:E91)</f>
        <v>178501.57</v>
      </c>
      <c r="F92" s="177">
        <f>SUM(F80:F91)</f>
        <v>0</v>
      </c>
      <c r="G92" s="177">
        <f>IF(ISERROR(E92+F92),"",(E92+F92))</f>
        <v>178501.57</v>
      </c>
      <c r="H92" s="175">
        <f t="shared" si="9"/>
        <v>5.712382179673603E-2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'[4]Sch C'!D93</f>
        <v>157924.32</v>
      </c>
      <c r="D95" s="260">
        <f>'[4]Sch C'!F93</f>
        <v>0</v>
      </c>
      <c r="E95" s="246">
        <f t="shared" ref="E95:E100" si="11">SUM(C95:D95)</f>
        <v>157924.32</v>
      </c>
      <c r="F95" s="174"/>
      <c r="G95" s="174">
        <f t="shared" ref="G95:G101" si="12">IF(ISERROR(E95+F95),"",(E95+F95))</f>
        <v>157924.32</v>
      </c>
      <c r="H95" s="175">
        <f t="shared" ref="H95:H101" si="13">IF(ISERROR(G95/$G$183),"",(G95/$G$183))</f>
        <v>5.0538719144323022E-2</v>
      </c>
      <c r="J95" s="248">
        <v>12750</v>
      </c>
      <c r="K95" s="248">
        <v>13315</v>
      </c>
    </row>
    <row r="96" spans="1:11" s="41" customFormat="1">
      <c r="A96" s="127" t="s">
        <v>202</v>
      </c>
      <c r="B96" s="113" t="s">
        <v>23</v>
      </c>
      <c r="C96" s="260">
        <f>'[4]Sch C'!D94</f>
        <v>29517.66</v>
      </c>
      <c r="D96" s="260">
        <f>'[4]Sch C'!F94</f>
        <v>0</v>
      </c>
      <c r="E96" s="246">
        <f t="shared" si="11"/>
        <v>29517.66</v>
      </c>
      <c r="F96" s="177"/>
      <c r="G96" s="177">
        <f t="shared" si="12"/>
        <v>29517.66</v>
      </c>
      <c r="H96" s="175">
        <f t="shared" si="13"/>
        <v>9.4462001073527986E-3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'[4]Sch C'!D95</f>
        <v>6306</v>
      </c>
      <c r="D97" s="260">
        <f>'[4]Sch C'!F95</f>
        <v>0</v>
      </c>
      <c r="E97" s="246">
        <f t="shared" si="11"/>
        <v>6306</v>
      </c>
      <c r="F97" s="177"/>
      <c r="G97" s="177">
        <f t="shared" si="12"/>
        <v>6306</v>
      </c>
      <c r="H97" s="175">
        <f t="shared" si="13"/>
        <v>2.0180372657238668E-3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'[4]Sch C'!D96</f>
        <v>141154.07</v>
      </c>
      <c r="D98" s="260">
        <f>'[4]Sch C'!F96</f>
        <v>0</v>
      </c>
      <c r="E98" s="246">
        <f t="shared" si="11"/>
        <v>141154.07</v>
      </c>
      <c r="F98" s="177"/>
      <c r="G98" s="177">
        <f t="shared" si="12"/>
        <v>141154.07</v>
      </c>
      <c r="H98" s="175">
        <f t="shared" si="13"/>
        <v>4.5171927286488313E-2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'[4]Sch C'!D97</f>
        <v>17157.75</v>
      </c>
      <c r="D99" s="260">
        <f>'[4]Sch C'!F97</f>
        <v>0</v>
      </c>
      <c r="E99" s="246">
        <f t="shared" si="11"/>
        <v>17157.75</v>
      </c>
      <c r="F99" s="177"/>
      <c r="G99" s="177">
        <f t="shared" si="12"/>
        <v>17157.75</v>
      </c>
      <c r="H99" s="175">
        <f t="shared" si="13"/>
        <v>5.4907990637446356E-3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'[4]Sch C'!D98</f>
        <v>0</v>
      </c>
      <c r="D100" s="260">
        <f>'[4]Sch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352059.80000000005</v>
      </c>
      <c r="D101" s="260">
        <f>SUM(D95:D100)</f>
        <v>0</v>
      </c>
      <c r="E101" s="177">
        <f>SUM(E95:E100)</f>
        <v>352059.80000000005</v>
      </c>
      <c r="F101" s="177">
        <f>SUM(F95:F100)</f>
        <v>0</v>
      </c>
      <c r="G101" s="177">
        <f t="shared" si="12"/>
        <v>352059.80000000005</v>
      </c>
      <c r="H101" s="175">
        <f t="shared" si="13"/>
        <v>0.11266568286763265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'[4]Sch C'!D102</f>
        <v>30777.919999999998</v>
      </c>
      <c r="D104" s="260">
        <f>'[4]Sch C'!F102</f>
        <v>0</v>
      </c>
      <c r="E104" s="246">
        <f t="shared" ref="E104:E109" si="14">SUM(C104:D104)</f>
        <v>30777.919999999998</v>
      </c>
      <c r="F104" s="174"/>
      <c r="G104" s="174">
        <f t="shared" ref="G104:G110" si="15">IF(ISERROR(E104+F104),"",(E104+F104))</f>
        <v>30777.919999999998</v>
      </c>
      <c r="H104" s="175">
        <f t="shared" ref="H104:H110" si="16">IF(ISERROR(G104/$G$183),"",(G104/$G$183))</f>
        <v>9.8495067430174298E-3</v>
      </c>
      <c r="J104" s="248">
        <v>3139</v>
      </c>
      <c r="K104" s="248">
        <v>3171</v>
      </c>
    </row>
    <row r="105" spans="1:11" s="41" customFormat="1">
      <c r="A105" s="127" t="s">
        <v>202</v>
      </c>
      <c r="B105" s="113" t="s">
        <v>23</v>
      </c>
      <c r="C105" s="260">
        <f>'[4]Sch C'!D103</f>
        <v>3190.46</v>
      </c>
      <c r="D105" s="260">
        <f>'[4]Sch C'!F103</f>
        <v>0</v>
      </c>
      <c r="E105" s="246">
        <f t="shared" si="14"/>
        <v>3190.46</v>
      </c>
      <c r="F105" s="177"/>
      <c r="G105" s="177">
        <f t="shared" si="15"/>
        <v>3190.46</v>
      </c>
      <c r="H105" s="175">
        <f t="shared" si="16"/>
        <v>1.0210065294642195E-3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'[4]Sch C'!D104</f>
        <v>2524.0300000000002</v>
      </c>
      <c r="D106" s="260">
        <f>'[4]Sch C'!F104</f>
        <v>0</v>
      </c>
      <c r="E106" s="246">
        <f t="shared" si="14"/>
        <v>2524.0300000000002</v>
      </c>
      <c r="F106" s="177"/>
      <c r="G106" s="177">
        <f t="shared" si="15"/>
        <v>2524.0300000000002</v>
      </c>
      <c r="H106" s="175">
        <f t="shared" si="16"/>
        <v>8.0773653660085813E-4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'[4]Sch C'!D105</f>
        <v>0</v>
      </c>
      <c r="D107" s="260">
        <f>'[4]Sch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'[4]Sch C'!D106</f>
        <v>2463.5300000000002</v>
      </c>
      <c r="D108" s="260">
        <f>'[4]Sch C'!F106</f>
        <v>0</v>
      </c>
      <c r="E108" s="246">
        <f t="shared" si="14"/>
        <v>2463.5300000000002</v>
      </c>
      <c r="F108" s="177"/>
      <c r="G108" s="177">
        <f t="shared" si="15"/>
        <v>2463.5300000000002</v>
      </c>
      <c r="H108" s="175">
        <f t="shared" si="16"/>
        <v>7.8837541154911479E-4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'[4]Sch C'!D107</f>
        <v>0</v>
      </c>
      <c r="D109" s="260">
        <f>'[4]Sch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38955.939999999995</v>
      </c>
      <c r="D110" s="260">
        <f>SUM(D104:D109)</f>
        <v>0</v>
      </c>
      <c r="E110" s="177">
        <f>SUM(E104:E109)</f>
        <v>38955.939999999995</v>
      </c>
      <c r="F110" s="177">
        <f>SUM(F104:F109)</f>
        <v>0</v>
      </c>
      <c r="G110" s="177">
        <f t="shared" si="15"/>
        <v>38955.939999999995</v>
      </c>
      <c r="H110" s="175">
        <f t="shared" si="16"/>
        <v>1.2466625220631621E-2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'[4]Sch C'!D121</f>
        <v>68622.03</v>
      </c>
      <c r="D113" s="260">
        <f>'[4]Sch C'!F121</f>
        <v>0</v>
      </c>
      <c r="E113" s="246">
        <f t="shared" ref="E113:E117" si="17">SUM(C113:D113)</f>
        <v>68622.03</v>
      </c>
      <c r="F113" s="174"/>
      <c r="G113" s="174">
        <f t="shared" ref="G113:G118" si="18">IF(ISERROR(E113+F113),"",(E113+F113))</f>
        <v>68622.03</v>
      </c>
      <c r="H113" s="175">
        <f t="shared" ref="H113:H118" si="19">IF(ISERROR(G113/$G$183),"",(G113/$G$183))</f>
        <v>2.1960325688173351E-2</v>
      </c>
      <c r="J113" s="248">
        <v>6479</v>
      </c>
      <c r="K113" s="248">
        <v>6892</v>
      </c>
    </row>
    <row r="114" spans="1:11" s="41" customFormat="1">
      <c r="A114" s="127" t="s">
        <v>202</v>
      </c>
      <c r="B114" s="113" t="s">
        <v>225</v>
      </c>
      <c r="C114" s="260">
        <f>'[4]Sch C'!D122</f>
        <v>14445.01</v>
      </c>
      <c r="D114" s="260">
        <f>'[4]Sch C'!F122</f>
        <v>0</v>
      </c>
      <c r="E114" s="246">
        <f t="shared" si="17"/>
        <v>14445.01</v>
      </c>
      <c r="F114" s="177"/>
      <c r="G114" s="177">
        <f t="shared" si="18"/>
        <v>14445.01</v>
      </c>
      <c r="H114" s="175">
        <f t="shared" si="19"/>
        <v>4.6226718179121331E-3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'[4]Sch C'!D123</f>
        <v>14125.67</v>
      </c>
      <c r="D115" s="260">
        <f>'[4]Sch C'!F123</f>
        <v>0</v>
      </c>
      <c r="E115" s="246">
        <f t="shared" si="17"/>
        <v>14125.67</v>
      </c>
      <c r="F115" s="177"/>
      <c r="G115" s="177">
        <f t="shared" si="18"/>
        <v>14125.67</v>
      </c>
      <c r="H115" s="175">
        <f t="shared" si="19"/>
        <v>4.5204770794985173E-3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'[4]Sch C'!D124</f>
        <v>0</v>
      </c>
      <c r="D116" s="260">
        <f>'[4]Sch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'[4]Sch C'!D125</f>
        <v>0</v>
      </c>
      <c r="D117" s="260">
        <f>'[4]Sch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97192.709999999992</v>
      </c>
      <c r="D118" s="260">
        <f>SUM(D113:D117)</f>
        <v>0</v>
      </c>
      <c r="E118" s="177">
        <f>SUM(E113:E117)</f>
        <v>97192.709999999992</v>
      </c>
      <c r="F118" s="177">
        <f>SUM(F113:F117)</f>
        <v>0</v>
      </c>
      <c r="G118" s="177">
        <f t="shared" si="18"/>
        <v>97192.709999999992</v>
      </c>
      <c r="H118" s="175">
        <f t="shared" si="19"/>
        <v>3.1103474585584E-2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'[4]Sch C'!D129</f>
        <v>33536.5</v>
      </c>
      <c r="D121" s="260">
        <f>'[4]Sch C'!F129</f>
        <v>0</v>
      </c>
      <c r="E121" s="246">
        <f t="shared" ref="E121:E131" si="20">SUM(C121:D121)</f>
        <v>33536.5</v>
      </c>
      <c r="F121" s="174"/>
      <c r="G121" s="174">
        <f>IF(ISERROR(E121+F121),"",(E121+F121))</f>
        <v>33536.5</v>
      </c>
      <c r="H121" s="175">
        <f>IF(ISERROR(G121/$G$183),"",(G121/$G$183))</f>
        <v>1.0732303641285832E-2</v>
      </c>
      <c r="J121" s="248">
        <v>1743</v>
      </c>
      <c r="K121" s="248">
        <v>2069</v>
      </c>
    </row>
    <row r="122" spans="1:11" s="41" customFormat="1">
      <c r="A122" s="127" t="s">
        <v>228</v>
      </c>
      <c r="B122" s="113" t="s">
        <v>229</v>
      </c>
      <c r="C122" s="260">
        <f>'[4]Sch C'!D130</f>
        <v>5911.09</v>
      </c>
      <c r="D122" s="260">
        <f>'[4]Sch C'!F130</f>
        <v>0</v>
      </c>
      <c r="E122" s="246">
        <f t="shared" si="20"/>
        <v>5911.09</v>
      </c>
      <c r="F122" s="174"/>
      <c r="G122" s="174">
        <f t="shared" ref="G122:G131" si="21">IF(ISERROR(E122+F122),"",(E122+F122))</f>
        <v>5911.09</v>
      </c>
      <c r="H122" s="175">
        <f t="shared" ref="H122:H131" si="22">IF(ISERROR(G122/$G$183),"",(G122/$G$183))</f>
        <v>1.8916587220183462E-3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'[4]Sch C'!D131</f>
        <v>258794.81</v>
      </c>
      <c r="D123" s="260">
        <f>'[4]Sch C'!F131</f>
        <v>0</v>
      </c>
      <c r="E123" s="246">
        <f t="shared" si="20"/>
        <v>258794.81</v>
      </c>
      <c r="F123" s="174"/>
      <c r="G123" s="174">
        <f t="shared" si="21"/>
        <v>258794.81</v>
      </c>
      <c r="H123" s="175">
        <f t="shared" si="22"/>
        <v>8.2819151721523557E-2</v>
      </c>
      <c r="J123" s="248">
        <v>11249</v>
      </c>
      <c r="K123" s="248">
        <v>11909</v>
      </c>
    </row>
    <row r="124" spans="1:11" s="41" customFormat="1">
      <c r="A124" s="127" t="s">
        <v>231</v>
      </c>
      <c r="B124" s="113" t="s">
        <v>232</v>
      </c>
      <c r="C124" s="260">
        <f>'[4]Sch C'!D132</f>
        <v>45614.74</v>
      </c>
      <c r="D124" s="260">
        <f>'[4]Sch C'!F132</f>
        <v>0</v>
      </c>
      <c r="E124" s="246">
        <f t="shared" si="20"/>
        <v>45614.74</v>
      </c>
      <c r="F124" s="174"/>
      <c r="G124" s="174">
        <f t="shared" si="21"/>
        <v>45614.74</v>
      </c>
      <c r="H124" s="175">
        <f t="shared" si="22"/>
        <v>1.4597565046987802E-2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'[4]Sch C'!D133</f>
        <v>41369</v>
      </c>
      <c r="D125" s="260">
        <f>'[4]Sch C'!F133</f>
        <v>0</v>
      </c>
      <c r="E125" s="246">
        <f t="shared" si="20"/>
        <v>41369</v>
      </c>
      <c r="F125" s="174"/>
      <c r="G125" s="174">
        <f t="shared" si="21"/>
        <v>41369</v>
      </c>
      <c r="H125" s="175">
        <f t="shared" si="22"/>
        <v>1.3238849293645836E-2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'[4]Sch C'!D134</f>
        <v>37809.89</v>
      </c>
      <c r="D126" s="260">
        <f>'[4]Sch C'!F134</f>
        <v>0</v>
      </c>
      <c r="E126" s="246">
        <f t="shared" si="20"/>
        <v>37809.89</v>
      </c>
      <c r="F126" s="174"/>
      <c r="G126" s="174">
        <f t="shared" si="21"/>
        <v>37809.89</v>
      </c>
      <c r="H126" s="175">
        <f t="shared" si="22"/>
        <v>1.2099867908804339E-2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'[4]Sch C'!D135</f>
        <v>0</v>
      </c>
      <c r="D127" s="260">
        <f>'[4]Sch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'[4]Sch C'!D136</f>
        <v>0</v>
      </c>
      <c r="D128" s="260">
        <f>'[4]Sch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'[4]Sch C'!D137</f>
        <v>0</v>
      </c>
      <c r="D129" s="260">
        <f>'[4]Sch C'!F137</f>
        <v>0</v>
      </c>
      <c r="E129" s="246">
        <f t="shared" si="20"/>
        <v>0</v>
      </c>
      <c r="F129" s="174"/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'[4]Sch C'!D138</f>
        <v>0</v>
      </c>
      <c r="D130" s="260">
        <f>'[4]Sch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'[4]Sch C'!D139</f>
        <v>6710.66</v>
      </c>
      <c r="D131" s="260">
        <f>'[4]Sch C'!F139</f>
        <v>0</v>
      </c>
      <c r="E131" s="246">
        <f t="shared" si="20"/>
        <v>6710.66</v>
      </c>
      <c r="F131" s="174"/>
      <c r="G131" s="174">
        <f t="shared" si="21"/>
        <v>6710.66</v>
      </c>
      <c r="H131" s="175">
        <f t="shared" si="22"/>
        <v>2.1475359907393789E-3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'[4]Sch C'!D141</f>
        <v>0</v>
      </c>
      <c r="D133" s="260">
        <f>'[4]Sch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'[4]Sch C'!D142</f>
        <v>0</v>
      </c>
      <c r="D134" s="260">
        <f>'[4]Sch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'[4]Sch C'!D143</f>
        <v>0</v>
      </c>
      <c r="D135" s="260">
        <f>'[4]Sch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'[4]Sch C'!D144</f>
        <v>0</v>
      </c>
      <c r="D136" s="260">
        <f>'[4]Sch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'[4]Sch C'!D145</f>
        <v>1307.79</v>
      </c>
      <c r="D137" s="260">
        <f>'[4]Sch C'!F145</f>
        <v>0</v>
      </c>
      <c r="E137" s="246">
        <f t="shared" si="23"/>
        <v>1307.79</v>
      </c>
      <c r="F137" s="177"/>
      <c r="G137" s="177">
        <f t="shared" si="25"/>
        <v>1307.79</v>
      </c>
      <c r="H137" s="175">
        <f t="shared" si="24"/>
        <v>4.1851711952759521E-4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'[4]Sch C'!D146</f>
        <v>0</v>
      </c>
      <c r="D138" s="260">
        <f>'[4]Sch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431054.48</v>
      </c>
      <c r="D139" s="260">
        <f>SUM(D121:D138)</f>
        <v>0</v>
      </c>
      <c r="E139" s="176">
        <f>SUM(E121:E138)</f>
        <v>431054.48</v>
      </c>
      <c r="F139" s="176">
        <f>SUM(F121:F138)</f>
        <v>0</v>
      </c>
      <c r="G139" s="177">
        <f t="shared" si="25"/>
        <v>431054.48</v>
      </c>
      <c r="H139" s="175">
        <f t="shared" si="24"/>
        <v>0.13794544944453269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'[4]Sch C'!D150</f>
        <v>104937.46</v>
      </c>
      <c r="D142" s="260">
        <f>'[4]Sch C'!F150</f>
        <v>0</v>
      </c>
      <c r="E142" s="246">
        <f t="shared" ref="E142:E146" si="26">SUM(C142:D142)</f>
        <v>104937.46</v>
      </c>
      <c r="F142" s="174"/>
      <c r="G142" s="174">
        <f t="shared" ref="G142:G147" si="27">IF(ISERROR(E142+F142),"",(E142+F142))</f>
        <v>104937.46</v>
      </c>
      <c r="H142" s="175">
        <f t="shared" ref="H142:H147" si="28">IF(ISERROR(G142/$G$183),"",(G142/$G$183))</f>
        <v>3.3581938606154084E-2</v>
      </c>
      <c r="J142" s="248">
        <v>8419</v>
      </c>
      <c r="K142" s="248">
        <v>8866</v>
      </c>
    </row>
    <row r="143" spans="1:11" s="41" customFormat="1">
      <c r="A143" s="127" t="s">
        <v>202</v>
      </c>
      <c r="B143" s="113" t="s">
        <v>23</v>
      </c>
      <c r="C143" s="260">
        <f>'[4]Sch C'!D151</f>
        <v>14638.65</v>
      </c>
      <c r="D143" s="260">
        <f>'[4]Sch C'!F151</f>
        <v>0</v>
      </c>
      <c r="E143" s="246">
        <f t="shared" si="26"/>
        <v>14638.65</v>
      </c>
      <c r="F143" s="177"/>
      <c r="G143" s="177">
        <f t="shared" si="27"/>
        <v>14638.65</v>
      </c>
      <c r="H143" s="175">
        <f t="shared" si="28"/>
        <v>4.684640218821548E-3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'[4]Sch C'!D152</f>
        <v>5036.49</v>
      </c>
      <c r="D144" s="260">
        <f>'[4]Sch C'!F152</f>
        <v>0</v>
      </c>
      <c r="E144" s="246">
        <f t="shared" si="26"/>
        <v>5036.49</v>
      </c>
      <c r="F144" s="177"/>
      <c r="G144" s="177">
        <f t="shared" si="27"/>
        <v>5036.49</v>
      </c>
      <c r="H144" s="175">
        <f t="shared" si="28"/>
        <v>1.6117704580471926E-3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'[4]Sch C'!D153</f>
        <v>2242.3200000000002</v>
      </c>
      <c r="D145" s="260">
        <f>'[4]Sch C'!F153</f>
        <v>0</v>
      </c>
      <c r="E145" s="246">
        <f t="shared" si="26"/>
        <v>2242.3200000000002</v>
      </c>
      <c r="F145" s="177"/>
      <c r="G145" s="177">
        <f t="shared" si="27"/>
        <v>2242.3200000000002</v>
      </c>
      <c r="H145" s="175">
        <f t="shared" si="28"/>
        <v>7.175840979508311E-4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'[4]Sch C'!D154</f>
        <v>0</v>
      </c>
      <c r="D146" s="260">
        <f>'[4]Sch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126854.92000000001</v>
      </c>
      <c r="D147" s="260">
        <f>SUM(D142:D146)</f>
        <v>0</v>
      </c>
      <c r="E147" s="177">
        <f>SUM(E142:E146)</f>
        <v>126854.92000000001</v>
      </c>
      <c r="F147" s="177">
        <f>SUM(F142:F146)</f>
        <v>0</v>
      </c>
      <c r="G147" s="177">
        <f t="shared" si="27"/>
        <v>126854.92000000001</v>
      </c>
      <c r="H147" s="198">
        <f t="shared" si="28"/>
        <v>4.0595933380973656E-2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'[4]Sch C'!D158</f>
        <v>729265.42</v>
      </c>
      <c r="D150" s="260">
        <f>'[4]Sch C'!F158</f>
        <v>0</v>
      </c>
      <c r="E150" s="246">
        <f t="shared" ref="E150:E163" si="29">SUM(C150:D150)</f>
        <v>729265.42</v>
      </c>
      <c r="F150" s="177"/>
      <c r="G150" s="177">
        <f>IF(ISERROR(E150+F150),"",(E150+F150))</f>
        <v>729265.42</v>
      </c>
      <c r="H150" s="175">
        <f>IF(ISERROR(G150/$G$183),"",(G150/$G$183))</f>
        <v>0.23337849574433356</v>
      </c>
      <c r="J150" s="248">
        <v>60600</v>
      </c>
      <c r="K150" s="248">
        <v>64019</v>
      </c>
    </row>
    <row r="151" spans="1:11" s="41" customFormat="1">
      <c r="A151" s="127" t="s">
        <v>202</v>
      </c>
      <c r="B151" s="113" t="s">
        <v>76</v>
      </c>
      <c r="C151" s="260">
        <f>'[4]Sch C'!D159</f>
        <v>118378.7</v>
      </c>
      <c r="D151" s="260">
        <f>'[4]Sch C'!F159</f>
        <v>0</v>
      </c>
      <c r="E151" s="246">
        <f t="shared" si="29"/>
        <v>118378.7</v>
      </c>
      <c r="F151" s="177"/>
      <c r="G151" s="177">
        <f>IF(ISERROR(E151+F151),"",(E151+F151))</f>
        <v>118378.7</v>
      </c>
      <c r="H151" s="175">
        <f>IF(ISERROR(G151/$G$183),"",(G151/$G$183))</f>
        <v>3.7883385358063099E-2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'[4]Sch C'!D160</f>
        <v>517.37</v>
      </c>
      <c r="D152" s="260">
        <f>'[4]Sch C'!F160</f>
        <v>0</v>
      </c>
      <c r="E152" s="246">
        <f t="shared" si="29"/>
        <v>517.37</v>
      </c>
      <c r="F152" s="177"/>
      <c r="G152" s="177">
        <f t="shared" ref="G152:G163" si="30">IF(ISERROR(E152+F152),"",(E152+F152))</f>
        <v>517.37</v>
      </c>
      <c r="H152" s="175">
        <f t="shared" ref="H152:H163" si="31">IF(ISERROR(G152/$G$183),"",(G152/$G$183))</f>
        <v>1.6556802095901631E-4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'[4]Sch C'!D161</f>
        <v>28340.92</v>
      </c>
      <c r="D153" s="260">
        <f>'[4]Sch C'!F161</f>
        <v>0</v>
      </c>
      <c r="E153" s="246">
        <f t="shared" si="29"/>
        <v>28340.92</v>
      </c>
      <c r="F153" s="177"/>
      <c r="G153" s="177">
        <f t="shared" si="30"/>
        <v>28340.92</v>
      </c>
      <c r="H153" s="175">
        <f t="shared" si="31"/>
        <v>9.0696214248174502E-3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'[4]Sch C'!D162</f>
        <v>9660</v>
      </c>
      <c r="D154" s="260">
        <f>'[4]Sch C'!F162</f>
        <v>0</v>
      </c>
      <c r="E154" s="246">
        <f t="shared" si="29"/>
        <v>9660</v>
      </c>
      <c r="F154" s="177"/>
      <c r="G154" s="177">
        <f t="shared" si="30"/>
        <v>9660</v>
      </c>
      <c r="H154" s="175">
        <f t="shared" si="31"/>
        <v>3.0913796363610138E-3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'[4]Sch C'!D163</f>
        <v>3955</v>
      </c>
      <c r="D155" s="260">
        <f>'[4]Sch C'!F163</f>
        <v>0</v>
      </c>
      <c r="E155" s="246">
        <f t="shared" si="29"/>
        <v>3955</v>
      </c>
      <c r="F155" s="177"/>
      <c r="G155" s="177">
        <f t="shared" si="30"/>
        <v>3955</v>
      </c>
      <c r="H155" s="175">
        <f t="shared" si="31"/>
        <v>1.2656735467709947E-3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'[4]Sch C'!D164</f>
        <v>1569.25</v>
      </c>
      <c r="D156" s="260">
        <f>'[4]Sch C'!F164</f>
        <v>0</v>
      </c>
      <c r="E156" s="246">
        <f t="shared" si="29"/>
        <v>1569.25</v>
      </c>
      <c r="F156" s="177"/>
      <c r="G156" s="177">
        <f t="shared" si="30"/>
        <v>1569.25</v>
      </c>
      <c r="H156" s="175">
        <f t="shared" si="31"/>
        <v>5.0218918161071648E-4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'[4]Sch C'!D165</f>
        <v>7340</v>
      </c>
      <c r="D157" s="260">
        <f>'[4]Sch C'!F165</f>
        <v>0</v>
      </c>
      <c r="E157" s="246">
        <f t="shared" si="29"/>
        <v>7340</v>
      </c>
      <c r="F157" s="177"/>
      <c r="G157" s="177">
        <f t="shared" si="30"/>
        <v>7340</v>
      </c>
      <c r="H157" s="175">
        <f t="shared" si="31"/>
        <v>2.348936493880936E-3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'[4]Sch C'!D166</f>
        <v>5127.5</v>
      </c>
      <c r="D158" s="260">
        <f>'[4]Sch C'!F166</f>
        <v>0</v>
      </c>
      <c r="E158" s="246">
        <f t="shared" si="29"/>
        <v>5127.5</v>
      </c>
      <c r="F158" s="177"/>
      <c r="G158" s="177">
        <f t="shared" si="30"/>
        <v>5127.5</v>
      </c>
      <c r="H158" s="175">
        <f t="shared" si="31"/>
        <v>1.6408953504597409E-3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'[4]Sch C'!D167</f>
        <v>300850.84000000003</v>
      </c>
      <c r="D159" s="260">
        <f>'[4]Sch C'!F167</f>
        <v>0</v>
      </c>
      <c r="E159" s="246">
        <f t="shared" si="29"/>
        <v>300850.84000000003</v>
      </c>
      <c r="F159" s="177"/>
      <c r="G159" s="177">
        <f t="shared" si="30"/>
        <v>300850.84000000003</v>
      </c>
      <c r="H159" s="175">
        <f t="shared" si="31"/>
        <v>9.6277863391108234E-2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'[4]Sch C'!D168</f>
        <v>0</v>
      </c>
      <c r="D160" s="260">
        <f>'[4]Sch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'[4]Sch C'!D169</f>
        <v>0</v>
      </c>
      <c r="D161" s="260">
        <f>'[4]Sch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'[4]Sch C'!D170</f>
        <v>16778.71</v>
      </c>
      <c r="D162" s="260">
        <f>'[4]Sch C'!F170</f>
        <v>0</v>
      </c>
      <c r="E162" s="246">
        <f t="shared" si="29"/>
        <v>16778.71</v>
      </c>
      <c r="F162" s="177"/>
      <c r="G162" s="177">
        <f t="shared" si="30"/>
        <v>16778.71</v>
      </c>
      <c r="H162" s="175">
        <f t="shared" si="31"/>
        <v>5.3694992151559935E-3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'[4]Sch C'!D171</f>
        <v>0</v>
      </c>
      <c r="D163" s="260">
        <f>'[4]Sch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1221783.71</v>
      </c>
      <c r="D164" s="260">
        <f>SUM(D150:D163)</f>
        <v>0</v>
      </c>
      <c r="E164" s="177">
        <f>SUM(E150:E163)</f>
        <v>1221783.71</v>
      </c>
      <c r="F164" s="177">
        <f>SUM(F150:F163)</f>
        <v>0</v>
      </c>
      <c r="G164" s="177">
        <f>IF(ISERROR(E164+F164),"",(E164+F164))</f>
        <v>1221783.71</v>
      </c>
      <c r="H164" s="175">
        <f>IF(ISERROR(G164/$G$183),"",(G164/$G$183))</f>
        <v>0.39099350736352073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'[4]Sch C'!D186</f>
        <v>0</v>
      </c>
      <c r="D167" s="260">
        <f>'[4]Sch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'[4]Sch C'!D187</f>
        <v>0</v>
      </c>
      <c r="D168" s="260">
        <f>'[4]Sch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'[4]Sch C'!D188</f>
        <v>0</v>
      </c>
      <c r="D169" s="260">
        <f>'[4]Sch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'[4]Sch C'!D189</f>
        <v>0</v>
      </c>
      <c r="D170" s="260">
        <f>'[4]Sch C'!F189</f>
        <v>0</v>
      </c>
      <c r="E170" s="246">
        <f t="shared" si="3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'[4]Sch C'!D190</f>
        <v>0</v>
      </c>
      <c r="D171" s="260">
        <f>'[4]Sch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'[4]Sch C'!D191</f>
        <v>0</v>
      </c>
      <c r="D172" s="260">
        <f>'[4]Sch C'!F191</f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'[4]Sch C'!D192</f>
        <v>0</v>
      </c>
      <c r="D173" s="260">
        <f>'[4]Sch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'[4]Sch C'!D193</f>
        <v>0</v>
      </c>
      <c r="D174" s="260">
        <f>'[4]Sch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'[4]Sch C'!D194</f>
        <v>0</v>
      </c>
      <c r="D175" s="260">
        <f>'[4]Sch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'[4]Sch C'!D195</f>
        <v>0</v>
      </c>
      <c r="D176" s="260">
        <f>'[4]Sch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'[4]Sch C'!D196</f>
        <v>0</v>
      </c>
      <c r="D177" s="260">
        <f>'[4]Sch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'[4]Sch C'!D197</f>
        <v>0</v>
      </c>
      <c r="D178" s="260">
        <f>'[4]Sch C'!F197</f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'[4]Sch C'!D198</f>
        <v>0</v>
      </c>
      <c r="D179" s="260">
        <f>'[4]Sch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'[4]Sch C'!D199</f>
        <v>0</v>
      </c>
      <c r="D180" s="260">
        <f>'[4]Sch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0</v>
      </c>
      <c r="D181" s="260">
        <f>SUM(D167:D180)</f>
        <v>0</v>
      </c>
      <c r="E181" s="212">
        <f>SUM(E167:E180)</f>
        <v>0</v>
      </c>
      <c r="F181" s="212">
        <f>SUM(F167:F180)</f>
        <v>0</v>
      </c>
      <c r="G181" s="177">
        <f t="shared" si="33"/>
        <v>0</v>
      </c>
      <c r="H181" s="175">
        <f>IF(ISERROR(G181/$G$183),"",(G181/$G$183))</f>
        <v>0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3479115.7600000002</v>
      </c>
      <c r="D183" s="260">
        <f>SUM(D21:D181)/2</f>
        <v>-354297.35</v>
      </c>
      <c r="E183" s="245">
        <f>SUM(E21:E181)/2</f>
        <v>3124818.4099999997</v>
      </c>
      <c r="F183" s="173">
        <f>SUM(F21:F181)/2</f>
        <v>0</v>
      </c>
      <c r="G183" s="173">
        <f>SUM(G21:G181)/2</f>
        <v>3124818.4099999997</v>
      </c>
      <c r="H183" s="175">
        <f>IF(ISERROR(G183/$G$183),"",(G183/$G$183))</f>
        <v>1</v>
      </c>
      <c r="J183" s="248">
        <f>SUM(J21:J181)</f>
        <v>115325.08</v>
      </c>
      <c r="K183" s="248">
        <f>SUM(K21:K181)</f>
        <v>121718.08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'[4]Sch C'!D204</f>
        <v>3479115.76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199802.23999999976</v>
      </c>
      <c r="D190" s="260">
        <f>D17-D183</f>
        <v>354297.35</v>
      </c>
      <c r="E190" s="246">
        <f>E17-E183</f>
        <v>554099.59000000032</v>
      </c>
      <c r="F190" s="174">
        <f>F17-F183</f>
        <v>0</v>
      </c>
      <c r="G190" s="174">
        <f>G17-G183</f>
        <v>554099.59000000032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'[4]Sch D'!C9</f>
        <v>20842</v>
      </c>
      <c r="D194" s="278"/>
      <c r="E194" s="251">
        <f>C194+D194</f>
        <v>20842</v>
      </c>
      <c r="F194" s="218"/>
      <c r="G194" s="219">
        <f>E194+F194</f>
        <v>20842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'[4]Sch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'[4]Sch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'[4]Sch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20842</v>
      </c>
      <c r="D198" s="278"/>
      <c r="E198" s="252">
        <f>SUM(E194:E197)</f>
        <v>20842</v>
      </c>
      <c r="F198" s="223">
        <f>SUM(F194:F197)</f>
        <v>0</v>
      </c>
      <c r="G198" s="223">
        <f>SUM(G194:G197)</f>
        <v>20842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'[4]Sch D'!G22</f>
        <v>60</v>
      </c>
      <c r="D201" s="277"/>
      <c r="E201" s="251">
        <f>C201+D201</f>
        <v>60</v>
      </c>
      <c r="F201" s="218"/>
      <c r="G201" s="225">
        <f>E201+F201</f>
        <v>60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'[4]Sch D'!G24</f>
        <v>0</v>
      </c>
      <c r="D202" s="277"/>
      <c r="E202" s="251">
        <f>C202+D202</f>
        <v>0</v>
      </c>
      <c r="F202" s="256">
        <v>60</v>
      </c>
      <c r="G202" s="225">
        <f>E202+F202</f>
        <v>60</v>
      </c>
      <c r="H202" s="41" t="s">
        <v>414</v>
      </c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'[4]Sch D'!G28</f>
        <v>21900</v>
      </c>
      <c r="D205" s="269"/>
      <c r="E205" s="247">
        <f>E201*E203</f>
        <v>21900</v>
      </c>
      <c r="F205" s="247">
        <f>G201*F203</f>
        <v>0</v>
      </c>
      <c r="G205" s="218">
        <f>G201*G203</f>
        <v>21900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'[4]Sch D'!G30</f>
        <v>0.95168949771689493</v>
      </c>
      <c r="D206" s="35"/>
      <c r="E206" s="253">
        <f>IFERROR(E198/E205,"0")</f>
        <v>0.95168949771689493</v>
      </c>
      <c r="F206" s="288" t="str">
        <f>IFERROR(F198/F205,"")</f>
        <v/>
      </c>
      <c r="G206" s="227">
        <f>G198/G205</f>
        <v>0.95168949771689493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'[4]Sch D'!G32</f>
        <v>0.95168949771689493</v>
      </c>
      <c r="D207" s="35"/>
      <c r="E207" s="253">
        <f>IFERROR((E194+E195)/E205,"0")</f>
        <v>0.95168949771689493</v>
      </c>
      <c r="F207" s="288" t="str">
        <f>IFERROR(((F194+F195)/F205),"")</f>
        <v/>
      </c>
      <c r="G207" s="227">
        <f>(G194+G195)/G205</f>
        <v>0.95168949771689493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'[4]Sch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54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C2">
    <cfRule type="cellIs" dxfId="3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K213"/>
  <sheetViews>
    <sheetView showGridLines="0" topLeftCell="A32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5" style="50" customWidth="1"/>
    <col min="6" max="6" width="15.296875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384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271"/>
      <c r="G4" s="161"/>
    </row>
    <row r="5" spans="1:11">
      <c r="A5" s="23"/>
      <c r="B5" s="158"/>
      <c r="C5" s="162"/>
      <c r="D5" s="24"/>
      <c r="E5" s="157"/>
      <c r="F5" s="271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'[5]Sch B'!E10</f>
        <v>3759916</v>
      </c>
      <c r="D12" s="260">
        <f>'[5]Sch B'!G10</f>
        <v>0</v>
      </c>
      <c r="E12" s="246">
        <f>SUM(C12:D12)</f>
        <v>3759916</v>
      </c>
      <c r="F12" s="174"/>
      <c r="G12" s="174">
        <f>IF(ISERROR(E12+F12)," ",(E12+F12))</f>
        <v>3759916</v>
      </c>
      <c r="H12" s="175">
        <f t="shared" ref="H12:H17" si="0">IF(ISERROR(G12/$G$17),"",(G12/$G$17))</f>
        <v>0.92500388092080288</v>
      </c>
      <c r="J12" s="233" t="s">
        <v>346</v>
      </c>
      <c r="K12" s="234">
        <f>G17</f>
        <v>4064757</v>
      </c>
    </row>
    <row r="13" spans="1:11" s="41" customFormat="1">
      <c r="A13" s="127" t="s">
        <v>64</v>
      </c>
      <c r="B13" s="113" t="s">
        <v>192</v>
      </c>
      <c r="C13" s="260">
        <f>'[5]Sch B'!E15</f>
        <v>280675</v>
      </c>
      <c r="D13" s="260">
        <f>'[5]Sch B'!G15</f>
        <v>0</v>
      </c>
      <c r="E13" s="246">
        <f t="shared" ref="E13:E16" si="1">SUM(C13:D13)</f>
        <v>280675</v>
      </c>
      <c r="F13" s="177"/>
      <c r="G13" s="177">
        <f>IF(ISERROR(E13+F13),"",(E13+F13))</f>
        <v>280675</v>
      </c>
      <c r="H13" s="178">
        <f t="shared" si="0"/>
        <v>6.9050868231483459E-2</v>
      </c>
      <c r="J13" s="235" t="s">
        <v>347</v>
      </c>
      <c r="K13" s="236">
        <f>G183</f>
        <v>3567241</v>
      </c>
    </row>
    <row r="14" spans="1:11" s="41" customFormat="1">
      <c r="A14" s="127" t="s">
        <v>66</v>
      </c>
      <c r="B14" s="113" t="s">
        <v>193</v>
      </c>
      <c r="C14" s="260">
        <f>'[5]Sch B'!E20</f>
        <v>0</v>
      </c>
      <c r="D14" s="260">
        <f>'[5]Sch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23050</v>
      </c>
    </row>
    <row r="15" spans="1:11" s="41" customFormat="1">
      <c r="A15" s="127" t="s">
        <v>68</v>
      </c>
      <c r="B15" s="179" t="s">
        <v>194</v>
      </c>
      <c r="C15" s="260">
        <f>'[5]Sch B'!E25</f>
        <v>0</v>
      </c>
      <c r="D15" s="260">
        <f>'[5]Sch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66</v>
      </c>
    </row>
    <row r="16" spans="1:11" s="41" customFormat="1">
      <c r="A16" s="127" t="s">
        <v>145</v>
      </c>
      <c r="B16" s="115" t="s">
        <v>195</v>
      </c>
      <c r="C16" s="260">
        <f>'[5]Sch B'!E40</f>
        <v>20562</v>
      </c>
      <c r="D16" s="260">
        <f>'[5]Sch B'!G40</f>
        <v>3604</v>
      </c>
      <c r="E16" s="246">
        <f t="shared" si="1"/>
        <v>24166</v>
      </c>
      <c r="F16" s="177"/>
      <c r="G16" s="177">
        <f>IF(ISERROR(E16+F16),"",(E16+F16))</f>
        <v>24166</v>
      </c>
      <c r="H16" s="178">
        <f t="shared" si="0"/>
        <v>5.9452508477136519E-3</v>
      </c>
      <c r="J16" s="235" t="s">
        <v>350</v>
      </c>
      <c r="K16" s="236">
        <f>G205</f>
        <v>24090</v>
      </c>
    </row>
    <row r="17" spans="1:11" s="41" customFormat="1">
      <c r="A17" s="40"/>
      <c r="B17" s="179" t="s">
        <v>91</v>
      </c>
      <c r="C17" s="260">
        <f>SUM(C12:C16)</f>
        <v>4061153</v>
      </c>
      <c r="D17" s="260">
        <f>SUM(D12:D16)</f>
        <v>3604</v>
      </c>
      <c r="E17" s="177">
        <f>SUM(E12:E16)</f>
        <v>4064757</v>
      </c>
      <c r="F17" s="177">
        <f>SUM(F12:F16)</f>
        <v>0</v>
      </c>
      <c r="G17" s="177">
        <f>IF(ISERROR(E17+F17),"",(E17+F17))</f>
        <v>4064757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87836</v>
      </c>
    </row>
    <row r="19" spans="1:11">
      <c r="A19" s="30" t="s">
        <v>336</v>
      </c>
      <c r="B19" s="181" t="s">
        <v>157</v>
      </c>
      <c r="C19" s="162"/>
      <c r="D19" s="24"/>
      <c r="F19"/>
      <c r="G19" s="24"/>
      <c r="J19" s="237" t="s">
        <v>309</v>
      </c>
      <c r="K19" s="238">
        <f>K183</f>
        <v>92990.33</v>
      </c>
    </row>
    <row r="20" spans="1:11">
      <c r="A20" s="182" t="s">
        <v>197</v>
      </c>
      <c r="B20" s="158" t="s">
        <v>19</v>
      </c>
      <c r="F20"/>
    </row>
    <row r="21" spans="1:11" s="41" customFormat="1">
      <c r="A21" s="127" t="s">
        <v>198</v>
      </c>
      <c r="B21" s="113" t="s">
        <v>20</v>
      </c>
      <c r="C21" s="260">
        <f>'[5]Sch C'!D10</f>
        <v>63552</v>
      </c>
      <c r="D21" s="260">
        <f>'[5]Sch C'!F10</f>
        <v>0</v>
      </c>
      <c r="E21" s="246">
        <f t="shared" ref="E21:E56" si="2">SUM(C21:D21)</f>
        <v>63552</v>
      </c>
      <c r="F21" s="174"/>
      <c r="G21" s="174">
        <f t="shared" ref="G21:G57" si="3">IF(ISERROR(E21+F21),"",(E21+F21))</f>
        <v>63552</v>
      </c>
      <c r="H21" s="175">
        <f>IF(ISERROR(G21/$G$183),"",(G21/$G$183))</f>
        <v>1.781544897022657E-2</v>
      </c>
      <c r="J21" s="248">
        <v>1428</v>
      </c>
      <c r="K21" s="248">
        <v>1656</v>
      </c>
    </row>
    <row r="22" spans="1:11" s="41" customFormat="1">
      <c r="A22" s="127" t="s">
        <v>199</v>
      </c>
      <c r="B22" s="113" t="s">
        <v>200</v>
      </c>
      <c r="C22" s="260">
        <f>'[5]Sch C'!D11</f>
        <v>0</v>
      </c>
      <c r="D22" s="260">
        <f>'[5]Sch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'[5]Sch C'!D12</f>
        <v>30646</v>
      </c>
      <c r="D23" s="260">
        <f>'[5]Sch C'!F12</f>
        <v>0</v>
      </c>
      <c r="E23" s="246">
        <f t="shared" si="2"/>
        <v>30646</v>
      </c>
      <c r="F23" s="177"/>
      <c r="G23" s="177">
        <f t="shared" si="3"/>
        <v>30646</v>
      </c>
      <c r="H23" s="175">
        <f t="shared" si="4"/>
        <v>8.590953064286937E-3</v>
      </c>
      <c r="J23" s="183">
        <v>2083</v>
      </c>
      <c r="K23" s="183">
        <v>2163</v>
      </c>
    </row>
    <row r="24" spans="1:11" s="41" customFormat="1">
      <c r="A24" s="127" t="s">
        <v>202</v>
      </c>
      <c r="B24" s="113" t="s">
        <v>23</v>
      </c>
      <c r="C24" s="260">
        <f>'[5]Sch C'!D13</f>
        <v>197260</v>
      </c>
      <c r="D24" s="260">
        <f>'[5]Sch C'!F13</f>
        <v>-185520</v>
      </c>
      <c r="E24" s="246">
        <f t="shared" si="2"/>
        <v>11740</v>
      </c>
      <c r="F24" s="177"/>
      <c r="G24" s="177">
        <f t="shared" si="3"/>
        <v>11740</v>
      </c>
      <c r="H24" s="175">
        <f t="shared" si="4"/>
        <v>3.291058832302051E-3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'[5]Sch C'!D14</f>
        <v>0</v>
      </c>
      <c r="D25" s="260">
        <f>'[5]Sch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'[5]Sch C'!D15</f>
        <v>248773</v>
      </c>
      <c r="D26" s="260">
        <f>'[5]Sch C'!F15</f>
        <v>-99509</v>
      </c>
      <c r="E26" s="246">
        <f t="shared" si="2"/>
        <v>149264</v>
      </c>
      <c r="F26" s="177"/>
      <c r="G26" s="177">
        <f t="shared" si="3"/>
        <v>149264</v>
      </c>
      <c r="H26" s="175">
        <f t="shared" si="4"/>
        <v>4.1842981732941507E-2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'[5]Sch C'!D16</f>
        <v>237888</v>
      </c>
      <c r="D27" s="260">
        <f>'[5]Sch C'!F16</f>
        <v>0</v>
      </c>
      <c r="E27" s="246">
        <f t="shared" si="2"/>
        <v>237888</v>
      </c>
      <c r="F27" s="177"/>
      <c r="G27" s="177">
        <f t="shared" si="3"/>
        <v>237888</v>
      </c>
      <c r="H27" s="175">
        <f t="shared" si="4"/>
        <v>6.668683164383904E-2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'[5]Sch C'!D17</f>
        <v>0</v>
      </c>
      <c r="D28" s="260">
        <f>'[5]Sch C'!F17</f>
        <v>0</v>
      </c>
      <c r="E28" s="246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'[5]Sch C'!D18</f>
        <v>9712</v>
      </c>
      <c r="D29" s="260">
        <f>'[5]Sch C'!F18</f>
        <v>0</v>
      </c>
      <c r="E29" s="246">
        <f t="shared" si="2"/>
        <v>9712</v>
      </c>
      <c r="F29" s="177"/>
      <c r="G29" s="177">
        <f t="shared" si="3"/>
        <v>9712</v>
      </c>
      <c r="H29" s="175">
        <f t="shared" si="4"/>
        <v>2.7225522469606061E-3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'[5]Sch C'!D19</f>
        <v>8672</v>
      </c>
      <c r="D30" s="260">
        <f>'[5]Sch C'!F19</f>
        <v>0</v>
      </c>
      <c r="E30" s="246">
        <f t="shared" si="2"/>
        <v>8672</v>
      </c>
      <c r="F30" s="177"/>
      <c r="G30" s="177">
        <f t="shared" si="3"/>
        <v>8672</v>
      </c>
      <c r="H30" s="175">
        <f t="shared" si="4"/>
        <v>2.4310104083239679E-3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'[5]Sch C'!D20</f>
        <v>7673</v>
      </c>
      <c r="D31" s="260">
        <f>'[5]Sch C'!F20</f>
        <v>-3604</v>
      </c>
      <c r="E31" s="246">
        <f t="shared" si="2"/>
        <v>4069</v>
      </c>
      <c r="F31" s="177"/>
      <c r="G31" s="177">
        <f t="shared" si="3"/>
        <v>4069</v>
      </c>
      <c r="H31" s="175">
        <f t="shared" si="4"/>
        <v>1.1406574436658471E-3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'[5]Sch C'!D21</f>
        <v>0</v>
      </c>
      <c r="D32" s="260">
        <f>'[5]Sch C'!F21</f>
        <v>0</v>
      </c>
      <c r="E32" s="246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'[5]Sch C'!D22</f>
        <v>0</v>
      </c>
      <c r="D33" s="260">
        <f>'[5]Sch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'[5]Sch C'!D23</f>
        <v>9279</v>
      </c>
      <c r="D34" s="260">
        <f>'[5]Sch C'!F23</f>
        <v>0</v>
      </c>
      <c r="E34" s="246">
        <f t="shared" si="2"/>
        <v>9279</v>
      </c>
      <c r="F34" s="177"/>
      <c r="G34" s="177">
        <f t="shared" si="3"/>
        <v>9279</v>
      </c>
      <c r="H34" s="175">
        <f t="shared" si="4"/>
        <v>2.6011699237590059E-3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'[5]Sch C'!D24</f>
        <v>0</v>
      </c>
      <c r="D35" s="260">
        <f>'[5]Sch C'!F24</f>
        <v>0</v>
      </c>
      <c r="E35" s="246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'[5]Sch C'!D25</f>
        <v>0</v>
      </c>
      <c r="D36" s="260">
        <f>'[5]Sch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'[5]Sch C'!D26</f>
        <v>194773</v>
      </c>
      <c r="D37" s="260">
        <f>'[5]Sch C'!F26</f>
        <v>0</v>
      </c>
      <c r="E37" s="246">
        <f t="shared" si="2"/>
        <v>194773</v>
      </c>
      <c r="F37" s="177"/>
      <c r="G37" s="177">
        <f t="shared" si="3"/>
        <v>194773</v>
      </c>
      <c r="H37" s="175">
        <f t="shared" si="4"/>
        <v>5.4600460131513401E-2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'[5]Sch C'!D27</f>
        <v>0</v>
      </c>
      <c r="D38" s="260">
        <f>'[5]Sch C'!F27</f>
        <v>0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'[5]Sch C'!D28</f>
        <v>0</v>
      </c>
      <c r="D39" s="260">
        <f>'[5]Sch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'[5]Sch C'!D29</f>
        <v>0</v>
      </c>
      <c r="D40" s="260">
        <f>'[5]Sch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'[5]Sch C'!D30</f>
        <v>0</v>
      </c>
      <c r="D41" s="260">
        <f>'[5]Sch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'[5]Sch C'!D31</f>
        <v>46498</v>
      </c>
      <c r="D42" s="260">
        <f>'[5]Sch C'!F31</f>
        <v>0</v>
      </c>
      <c r="E42" s="246">
        <f t="shared" si="2"/>
        <v>46498</v>
      </c>
      <c r="F42" s="177"/>
      <c r="G42" s="177">
        <f t="shared" si="3"/>
        <v>46498</v>
      </c>
      <c r="H42" s="175">
        <f t="shared" si="4"/>
        <v>1.3034723473967696E-2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'[5]Sch C'!D32</f>
        <v>0</v>
      </c>
      <c r="D43" s="260">
        <f>'[5]Sch C'!F32</f>
        <v>0</v>
      </c>
      <c r="E43" s="246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'[5]Sch C'!D33</f>
        <v>0</v>
      </c>
      <c r="D44" s="260">
        <f>'[5]Sch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'[5]Sch C'!D34</f>
        <v>0</v>
      </c>
      <c r="D45" s="260">
        <f>'[5]Sch C'!F34</f>
        <v>0</v>
      </c>
      <c r="E45" s="246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'[5]Sch C'!D35</f>
        <v>0</v>
      </c>
      <c r="D46" s="260">
        <f>'[5]Sch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'[5]Sch C'!D36</f>
        <v>0</v>
      </c>
      <c r="D47" s="260">
        <f>'[5]Sch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'[5]Sch C'!D37</f>
        <v>0</v>
      </c>
      <c r="D48" s="260">
        <f>'[5]Sch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'[5]Sch C'!D38</f>
        <v>0</v>
      </c>
      <c r="D49" s="260">
        <f>'[5]Sch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'[5]Sch C'!D39</f>
        <v>612</v>
      </c>
      <c r="D50" s="260">
        <f>'[5]Sch C'!F39</f>
        <v>0</v>
      </c>
      <c r="E50" s="246">
        <f t="shared" si="2"/>
        <v>612</v>
      </c>
      <c r="F50" s="177"/>
      <c r="G50" s="177">
        <f t="shared" si="3"/>
        <v>612</v>
      </c>
      <c r="H50" s="175">
        <f t="shared" si="4"/>
        <v>1.7156115889002172E-4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'[5]Sch C'!D40</f>
        <v>0</v>
      </c>
      <c r="D51" s="260">
        <f>'[5]Sch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'[5]Sch C'!D41</f>
        <v>5540</v>
      </c>
      <c r="D52" s="260">
        <f>'[5]Sch C'!F41</f>
        <v>0</v>
      </c>
      <c r="E52" s="246">
        <f t="shared" si="2"/>
        <v>5540</v>
      </c>
      <c r="F52" s="177"/>
      <c r="G52" s="177">
        <f t="shared" si="3"/>
        <v>5540</v>
      </c>
      <c r="H52" s="175">
        <f t="shared" si="4"/>
        <v>1.5530209481220921E-3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'[5]Sch C'!D42</f>
        <v>0</v>
      </c>
      <c r="D53" s="260">
        <f>'[5]Sch C'!F42</f>
        <v>0</v>
      </c>
      <c r="E53" s="246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'[5]Sch C'!D43</f>
        <v>3701</v>
      </c>
      <c r="D54" s="260">
        <f>'[5]Sch C'!F43</f>
        <v>0</v>
      </c>
      <c r="E54" s="246">
        <f t="shared" si="2"/>
        <v>3701</v>
      </c>
      <c r="F54" s="177">
        <v>-3701</v>
      </c>
      <c r="G54" s="177">
        <f t="shared" si="3"/>
        <v>0</v>
      </c>
      <c r="H54" s="175">
        <f t="shared" si="4"/>
        <v>0</v>
      </c>
      <c r="I54" s="41" t="s">
        <v>411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'[5]Sch C'!D44</f>
        <v>0</v>
      </c>
      <c r="D55" s="260">
        <f>'[5]Sch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'[5]Sch C'!D45</f>
        <v>0</v>
      </c>
      <c r="D56" s="260">
        <f>'[5]Sch C'!F45</f>
        <v>0</v>
      </c>
      <c r="E56" s="246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1064579</v>
      </c>
      <c r="D57" s="260">
        <f>SUM(D21:D56)</f>
        <v>-288633</v>
      </c>
      <c r="E57" s="177">
        <f>SUM(E21:E56)</f>
        <v>775946</v>
      </c>
      <c r="F57" s="177">
        <f>SUM(F21:F56)</f>
        <v>-3701</v>
      </c>
      <c r="G57" s="177">
        <f t="shared" si="3"/>
        <v>772245</v>
      </c>
      <c r="H57" s="175">
        <f t="shared" si="4"/>
        <v>0.21648242997879874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'[5]Sch C'!D57</f>
        <v>154572</v>
      </c>
      <c r="D60" s="260">
        <f>'[5]Sch C'!F57</f>
        <v>0</v>
      </c>
      <c r="E60" s="246">
        <f t="shared" ref="E60:E76" si="5">SUM(C60:D60)</f>
        <v>154572</v>
      </c>
      <c r="F60" s="173"/>
      <c r="G60" s="173">
        <f>IF(ISERROR(E60+F60),"",(E60+F60))</f>
        <v>154572</v>
      </c>
      <c r="H60" s="175">
        <f>IF(ISERROR(G60/$G$183),"",(G60/$G$183))</f>
        <v>4.333096642475235E-2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'[5]Sch C'!D58</f>
        <v>15736</v>
      </c>
      <c r="D61" s="260">
        <f>'[5]Sch C'!F58</f>
        <v>0</v>
      </c>
      <c r="E61" s="246">
        <f t="shared" si="5"/>
        <v>15736</v>
      </c>
      <c r="F61" s="173"/>
      <c r="G61" s="173">
        <f t="shared" ref="G61:G76" si="6">IF(ISERROR(E61+F61),"",(E61+F61))</f>
        <v>15736</v>
      </c>
      <c r="H61" s="175">
        <f t="shared" ref="H61:H76" si="7">IF(ISERROR(G61/$G$183),"",(G61/$G$183))</f>
        <v>4.411252281525134E-3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'[5]Sch C'!D59</f>
        <v>0</v>
      </c>
      <c r="D62" s="260">
        <f>'[5]Sch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'[5]Sch C'!D60</f>
        <v>18140</v>
      </c>
      <c r="D63" s="260">
        <f>'[5]Sch C'!F60</f>
        <v>0</v>
      </c>
      <c r="E63" s="246">
        <f t="shared" si="5"/>
        <v>18140</v>
      </c>
      <c r="F63" s="173"/>
      <c r="G63" s="173">
        <f t="shared" si="6"/>
        <v>18140</v>
      </c>
      <c r="H63" s="175">
        <f t="shared" si="7"/>
        <v>5.0851624546813627E-3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'[5]Sch C'!D61</f>
        <v>12025</v>
      </c>
      <c r="D64" s="260">
        <f>'[5]Sch C'!F61</f>
        <v>0</v>
      </c>
      <c r="E64" s="246">
        <f t="shared" si="5"/>
        <v>12025</v>
      </c>
      <c r="F64" s="173"/>
      <c r="G64" s="173">
        <f t="shared" si="6"/>
        <v>12025</v>
      </c>
      <c r="H64" s="175">
        <f t="shared" si="7"/>
        <v>3.3709525092361294E-3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'[5]Sch C'!D62</f>
        <v>0</v>
      </c>
      <c r="D65" s="260">
        <f>'[5]Sch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'[5]Sch C'!D63</f>
        <v>0</v>
      </c>
      <c r="D66" s="260">
        <f>'[5]Sch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'[5]Sch C'!D64</f>
        <v>24760</v>
      </c>
      <c r="D67" s="260">
        <f>'[5]Sch C'!F64</f>
        <v>0</v>
      </c>
      <c r="E67" s="246">
        <f t="shared" si="5"/>
        <v>24760</v>
      </c>
      <c r="F67" s="173"/>
      <c r="G67" s="173">
        <f t="shared" si="6"/>
        <v>24760</v>
      </c>
      <c r="H67" s="175">
        <f t="shared" si="7"/>
        <v>6.9409383890799642E-3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'[5]Sch C'!D65</f>
        <v>5166</v>
      </c>
      <c r="D68" s="260">
        <f>'[5]Sch C'!F65</f>
        <v>0</v>
      </c>
      <c r="E68" s="246">
        <f t="shared" si="5"/>
        <v>5166</v>
      </c>
      <c r="F68" s="173"/>
      <c r="G68" s="173">
        <f t="shared" si="6"/>
        <v>5166</v>
      </c>
      <c r="H68" s="175">
        <f t="shared" si="7"/>
        <v>1.448178017689301E-3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'[5]Sch C'!D66</f>
        <v>0</v>
      </c>
      <c r="D69" s="260">
        <f>'[5]Sch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'[5]Sch C'!D67</f>
        <v>13948</v>
      </c>
      <c r="D70" s="260">
        <f>'[5]Sch C'!F67</f>
        <v>0</v>
      </c>
      <c r="E70" s="246">
        <f t="shared" si="5"/>
        <v>13948</v>
      </c>
      <c r="F70" s="173"/>
      <c r="G70" s="173">
        <f t="shared" si="6"/>
        <v>13948</v>
      </c>
      <c r="H70" s="175">
        <f t="shared" si="7"/>
        <v>3.9100245820229132E-3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'[5]Sch C'!D68</f>
        <v>0</v>
      </c>
      <c r="D71" s="260">
        <f>'[5]Sch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'[5]Sch C'!D69</f>
        <v>547</v>
      </c>
      <c r="D72" s="260">
        <f>'[5]Sch C'!F69</f>
        <v>0</v>
      </c>
      <c r="E72" s="246">
        <f t="shared" si="5"/>
        <v>547</v>
      </c>
      <c r="F72" s="173"/>
      <c r="G72" s="173">
        <f t="shared" si="6"/>
        <v>547</v>
      </c>
      <c r="H72" s="175">
        <f t="shared" si="7"/>
        <v>1.5333979397523184E-4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'[5]Sch C'!D70</f>
        <v>0</v>
      </c>
      <c r="D73" s="260">
        <f>'[5]Sch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'[5]Sch C'!D71</f>
        <v>0</v>
      </c>
      <c r="D74" s="260">
        <f>'[5]Sch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'[5]Sch C'!D72</f>
        <v>0</v>
      </c>
      <c r="D75" s="260">
        <f>'[5]Sch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'[5]Sch C'!D73</f>
        <v>0</v>
      </c>
      <c r="D76" s="260">
        <f>'[5]Sch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244894</v>
      </c>
      <c r="D77" s="260">
        <f>SUM(D60:D76)</f>
        <v>0</v>
      </c>
      <c r="E77" s="176">
        <f>SUM(E60:E76)</f>
        <v>244894</v>
      </c>
      <c r="F77" s="176">
        <f>SUM(F60:F76)</f>
        <v>0</v>
      </c>
      <c r="G77" s="177">
        <f>IF(ISERROR(E77+F77),"",(E77+F77))</f>
        <v>244894</v>
      </c>
      <c r="H77" s="175">
        <f>IF(ISERROR(G77/$G$183),"",(G77/$G$183))</f>
        <v>6.8650814452962394E-2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'[5]Sch C'!D78</f>
        <v>52390</v>
      </c>
      <c r="D80" s="260">
        <f>'[5]Sch C'!F78</f>
        <v>0</v>
      </c>
      <c r="E80" s="246">
        <f t="shared" ref="E80:E91" si="8">SUM(C80:D80)</f>
        <v>52390</v>
      </c>
      <c r="F80" s="174"/>
      <c r="G80" s="174">
        <f>IF(ISERROR(E80+F80),"",(E80+F80))</f>
        <v>52390</v>
      </c>
      <c r="H80" s="175">
        <f t="shared" ref="H80:H92" si="9">IF(ISERROR(G80/$G$183),"",(G80/$G$183))</f>
        <v>1.468642012132065E-2</v>
      </c>
      <c r="J80" s="248">
        <v>2775.5</v>
      </c>
      <c r="K80" s="248">
        <v>2895.5</v>
      </c>
    </row>
    <row r="81" spans="1:11" s="41" customFormat="1">
      <c r="A81" s="127" t="s">
        <v>202</v>
      </c>
      <c r="B81" s="113" t="s">
        <v>23</v>
      </c>
      <c r="C81" s="260">
        <f>'[5]Sch C'!D79</f>
        <v>0</v>
      </c>
      <c r="D81" s="260">
        <f>'[5]Sch C'!F79</f>
        <v>6530</v>
      </c>
      <c r="E81" s="246">
        <f t="shared" si="8"/>
        <v>6530</v>
      </c>
      <c r="F81" s="177"/>
      <c r="G81" s="177">
        <f>IF(ISERROR(E81+F81),"",(E81+F81))</f>
        <v>6530</v>
      </c>
      <c r="H81" s="175">
        <f t="shared" si="9"/>
        <v>1.830546352208892E-3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'[5]Sch C'!D80</f>
        <v>156</v>
      </c>
      <c r="D82" s="260">
        <f>'[5]Sch C'!F80</f>
        <v>0</v>
      </c>
      <c r="E82" s="246">
        <f t="shared" si="8"/>
        <v>156</v>
      </c>
      <c r="F82" s="177"/>
      <c r="G82" s="177">
        <f>IF(ISERROR(E82+F82),"",(E82+F82))</f>
        <v>156</v>
      </c>
      <c r="H82" s="175">
        <f t="shared" si="9"/>
        <v>4.3731275795495733E-5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'[5]Sch C'!D81</f>
        <v>3966</v>
      </c>
      <c r="D83" s="260">
        <f>'[5]Sch C'!F81</f>
        <v>0</v>
      </c>
      <c r="E83" s="246">
        <f t="shared" si="8"/>
        <v>3966</v>
      </c>
      <c r="F83" s="177"/>
      <c r="G83" s="177">
        <f>IF(ISERROR(E83+F83),"",(E83+F83))</f>
        <v>3966</v>
      </c>
      <c r="H83" s="175">
        <f t="shared" si="9"/>
        <v>1.1117835884931801E-3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'[5]Sch C'!D82</f>
        <v>265</v>
      </c>
      <c r="D84" s="260">
        <f>'[5]Sch C'!F82</f>
        <v>0</v>
      </c>
      <c r="E84" s="246">
        <f t="shared" si="8"/>
        <v>265</v>
      </c>
      <c r="F84" s="177"/>
      <c r="G84" s="177">
        <f t="shared" ref="G84:G91" si="10">IF(ISERROR(E84+F84),"",(E84+F84))</f>
        <v>265</v>
      </c>
      <c r="H84" s="175">
        <f t="shared" si="9"/>
        <v>7.4287103114143392E-5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'[5]Sch C'!D83</f>
        <v>9654</v>
      </c>
      <c r="D85" s="260">
        <f>'[5]Sch C'!F83</f>
        <v>0</v>
      </c>
      <c r="E85" s="246">
        <f t="shared" si="8"/>
        <v>9654</v>
      </c>
      <c r="F85" s="177"/>
      <c r="G85" s="177">
        <f t="shared" si="10"/>
        <v>9654</v>
      </c>
      <c r="H85" s="175">
        <f t="shared" si="9"/>
        <v>2.7062931828827938E-3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'[5]Sch C'!D84</f>
        <v>118</v>
      </c>
      <c r="D86" s="260">
        <f>'[5]Sch C'!F84</f>
        <v>0</v>
      </c>
      <c r="E86" s="246">
        <f t="shared" si="8"/>
        <v>118</v>
      </c>
      <c r="F86" s="177"/>
      <c r="G86" s="177">
        <f t="shared" si="10"/>
        <v>118</v>
      </c>
      <c r="H86" s="175">
        <f t="shared" si="9"/>
        <v>3.3078785537618566E-5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'[5]Sch C'!D85</f>
        <v>47918</v>
      </c>
      <c r="D87" s="260">
        <f>'[5]Sch C'!F85</f>
        <v>0</v>
      </c>
      <c r="E87" s="246">
        <f t="shared" si="8"/>
        <v>47918</v>
      </c>
      <c r="F87" s="177"/>
      <c r="G87" s="177">
        <f t="shared" si="10"/>
        <v>47918</v>
      </c>
      <c r="H87" s="175">
        <f t="shared" si="9"/>
        <v>1.3432790215183106E-2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'[5]Sch C'!D86</f>
        <v>0</v>
      </c>
      <c r="D88" s="260">
        <f>'[5]Sch C'!F86</f>
        <v>0</v>
      </c>
      <c r="E88" s="246">
        <f t="shared" si="8"/>
        <v>0</v>
      </c>
      <c r="F88" s="177"/>
      <c r="G88" s="177">
        <f t="shared" si="10"/>
        <v>0</v>
      </c>
      <c r="H88" s="175">
        <f t="shared" si="9"/>
        <v>0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'[5]Sch C'!D87</f>
        <v>51809</v>
      </c>
      <c r="D89" s="260">
        <f>'[5]Sch C'!F87</f>
        <v>0</v>
      </c>
      <c r="E89" s="246">
        <f t="shared" si="8"/>
        <v>51809</v>
      </c>
      <c r="F89" s="177"/>
      <c r="G89" s="177">
        <f t="shared" si="10"/>
        <v>51809</v>
      </c>
      <c r="H89" s="175">
        <f t="shared" si="9"/>
        <v>1.452354915185153E-2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'[5]Sch C'!D88</f>
        <v>0</v>
      </c>
      <c r="D90" s="260">
        <f>'[5]Sch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'[5]Sch C'!D89</f>
        <v>21889</v>
      </c>
      <c r="D91" s="260">
        <f>'[5]Sch C'!F89</f>
        <v>0</v>
      </c>
      <c r="E91" s="246">
        <f t="shared" si="8"/>
        <v>21889</v>
      </c>
      <c r="F91" s="177"/>
      <c r="G91" s="177">
        <f t="shared" si="10"/>
        <v>21889</v>
      </c>
      <c r="H91" s="175">
        <f t="shared" si="9"/>
        <v>6.1361147172282445E-3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188165</v>
      </c>
      <c r="D92" s="260">
        <f>SUM(D80:D91)</f>
        <v>6530</v>
      </c>
      <c r="E92" s="177">
        <f>SUM(E80:E91)</f>
        <v>194695</v>
      </c>
      <c r="F92" s="177">
        <f>SUM(F80:F91)</f>
        <v>0</v>
      </c>
      <c r="G92" s="177">
        <f>IF(ISERROR(E92+F92),"",(E92+F92))</f>
        <v>194695</v>
      </c>
      <c r="H92" s="175">
        <f t="shared" si="9"/>
        <v>5.4578594493615656E-2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'[5]Sch C'!D93</f>
        <v>120982</v>
      </c>
      <c r="D95" s="260">
        <f>'[5]Sch C'!F93</f>
        <v>0</v>
      </c>
      <c r="E95" s="246">
        <f t="shared" ref="E95:E100" si="11">SUM(C95:D95)</f>
        <v>120982</v>
      </c>
      <c r="F95" s="174"/>
      <c r="G95" s="174">
        <f t="shared" ref="G95:G101" si="12">IF(ISERROR(E95+F95),"",(E95+F95))</f>
        <v>120982</v>
      </c>
      <c r="H95" s="175">
        <f t="shared" ref="H95:H101" si="13">IF(ISERROR(G95/$G$183),"",(G95/$G$183))</f>
        <v>3.3914725694170929E-2</v>
      </c>
      <c r="J95" s="248">
        <v>7983.5</v>
      </c>
      <c r="K95" s="248">
        <v>8534.9699999999993</v>
      </c>
    </row>
    <row r="96" spans="1:11" s="41" customFormat="1">
      <c r="A96" s="127" t="s">
        <v>202</v>
      </c>
      <c r="B96" s="113" t="s">
        <v>23</v>
      </c>
      <c r="C96" s="260">
        <f>'[5]Sch C'!D94</f>
        <v>0</v>
      </c>
      <c r="D96" s="260">
        <f>'[5]Sch C'!F94</f>
        <v>15079</v>
      </c>
      <c r="E96" s="246">
        <f t="shared" si="11"/>
        <v>15079</v>
      </c>
      <c r="F96" s="177"/>
      <c r="G96" s="177">
        <f t="shared" si="12"/>
        <v>15079</v>
      </c>
      <c r="H96" s="175">
        <f t="shared" si="13"/>
        <v>4.2270763315402577E-3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'[5]Sch C'!D95</f>
        <v>7841</v>
      </c>
      <c r="D97" s="260">
        <f>'[5]Sch C'!F95</f>
        <v>0</v>
      </c>
      <c r="E97" s="246">
        <f t="shared" si="11"/>
        <v>7841</v>
      </c>
      <c r="F97" s="177"/>
      <c r="G97" s="177">
        <f t="shared" si="12"/>
        <v>7841</v>
      </c>
      <c r="H97" s="175">
        <f t="shared" si="13"/>
        <v>2.1980572661056542E-3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'[5]Sch C'!D96</f>
        <v>161915</v>
      </c>
      <c r="D98" s="260">
        <f>'[5]Sch C'!F96</f>
        <v>0</v>
      </c>
      <c r="E98" s="246">
        <f t="shared" si="11"/>
        <v>161915</v>
      </c>
      <c r="F98" s="177"/>
      <c r="G98" s="177">
        <f t="shared" si="12"/>
        <v>161915</v>
      </c>
      <c r="H98" s="175">
        <f t="shared" si="13"/>
        <v>4.5389420002741612E-2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'[5]Sch C'!D97</f>
        <v>18242</v>
      </c>
      <c r="D99" s="260">
        <f>'[5]Sch C'!F97</f>
        <v>0</v>
      </c>
      <c r="E99" s="246">
        <f t="shared" si="11"/>
        <v>18242</v>
      </c>
      <c r="F99" s="177"/>
      <c r="G99" s="177">
        <f t="shared" si="12"/>
        <v>18242</v>
      </c>
      <c r="H99" s="175">
        <f t="shared" si="13"/>
        <v>5.113755981163033E-3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'[5]Sch C'!D98</f>
        <v>1020</v>
      </c>
      <c r="D100" s="260">
        <f>'[5]Sch C'!F98</f>
        <v>0</v>
      </c>
      <c r="E100" s="246">
        <f t="shared" si="11"/>
        <v>1020</v>
      </c>
      <c r="F100" s="177"/>
      <c r="G100" s="177">
        <f t="shared" si="12"/>
        <v>1020</v>
      </c>
      <c r="H100" s="175">
        <f t="shared" si="13"/>
        <v>2.8593526481670287E-4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310000</v>
      </c>
      <c r="D101" s="260">
        <f>SUM(D95:D100)</f>
        <v>15079</v>
      </c>
      <c r="E101" s="177">
        <f>SUM(E95:E100)</f>
        <v>325079</v>
      </c>
      <c r="F101" s="177">
        <f>SUM(F95:F100)</f>
        <v>0</v>
      </c>
      <c r="G101" s="177">
        <f t="shared" si="12"/>
        <v>325079</v>
      </c>
      <c r="H101" s="175">
        <f t="shared" si="13"/>
        <v>9.1128970540538187E-2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'[5]Sch C'!D102</f>
        <v>88414</v>
      </c>
      <c r="D104" s="260">
        <f>'[5]Sch C'!F102</f>
        <v>0</v>
      </c>
      <c r="E104" s="246">
        <f t="shared" ref="E104:E109" si="14">SUM(C104:D104)</f>
        <v>88414</v>
      </c>
      <c r="F104" s="174"/>
      <c r="G104" s="174">
        <f t="shared" ref="G104:G110" si="15">IF(ISERROR(E104+F104),"",(E104+F104))</f>
        <v>88414</v>
      </c>
      <c r="H104" s="175">
        <f t="shared" ref="H104:H110" si="16">IF(ISERROR(G104/$G$183),"",(G104/$G$183))</f>
        <v>2.4784980885788205E-2</v>
      </c>
      <c r="J104" s="248">
        <v>6477.75</v>
      </c>
      <c r="K104" s="248">
        <v>6917.75</v>
      </c>
    </row>
    <row r="105" spans="1:11" s="41" customFormat="1">
      <c r="A105" s="127" t="s">
        <v>202</v>
      </c>
      <c r="B105" s="113" t="s">
        <v>23</v>
      </c>
      <c r="C105" s="260">
        <f>'[5]Sch C'!D103</f>
        <v>0</v>
      </c>
      <c r="D105" s="260">
        <f>'[5]Sch C'!F103</f>
        <v>11020</v>
      </c>
      <c r="E105" s="246">
        <f t="shared" si="14"/>
        <v>11020</v>
      </c>
      <c r="F105" s="177"/>
      <c r="G105" s="177">
        <f t="shared" si="15"/>
        <v>11020</v>
      </c>
      <c r="H105" s="175">
        <f t="shared" si="16"/>
        <v>3.0892221747843784E-3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'[5]Sch C'!D104</f>
        <v>0</v>
      </c>
      <c r="D106" s="260">
        <f>'[5]Sch C'!F104</f>
        <v>0</v>
      </c>
      <c r="E106" s="246">
        <f t="shared" si="14"/>
        <v>0</v>
      </c>
      <c r="F106" s="177"/>
      <c r="G106" s="177">
        <f t="shared" si="15"/>
        <v>0</v>
      </c>
      <c r="H106" s="175">
        <f t="shared" si="16"/>
        <v>0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'[5]Sch C'!D105</f>
        <v>0</v>
      </c>
      <c r="D107" s="260">
        <f>'[5]Sch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'[5]Sch C'!D106</f>
        <v>6886</v>
      </c>
      <c r="D108" s="260">
        <f>'[5]Sch C'!F106</f>
        <v>0</v>
      </c>
      <c r="E108" s="246">
        <f t="shared" si="14"/>
        <v>6886</v>
      </c>
      <c r="F108" s="177"/>
      <c r="G108" s="177">
        <f t="shared" si="15"/>
        <v>6886</v>
      </c>
      <c r="H108" s="175">
        <f t="shared" si="16"/>
        <v>1.9303433662037411E-3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'[5]Sch C'!D107</f>
        <v>0</v>
      </c>
      <c r="D109" s="260">
        <f>'[5]Sch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95300</v>
      </c>
      <c r="D110" s="260">
        <f>SUM(D104:D109)</f>
        <v>11020</v>
      </c>
      <c r="E110" s="177">
        <f>SUM(E104:E109)</f>
        <v>106320</v>
      </c>
      <c r="F110" s="177">
        <f>SUM(F104:F109)</f>
        <v>0</v>
      </c>
      <c r="G110" s="177">
        <f t="shared" si="15"/>
        <v>106320</v>
      </c>
      <c r="H110" s="175">
        <f t="shared" si="16"/>
        <v>2.9804546426776324E-2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'[5]Sch C'!D121</f>
        <v>0</v>
      </c>
      <c r="D113" s="260">
        <f>'[5]Sch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'[5]Sch C'!D122</f>
        <v>0</v>
      </c>
      <c r="D114" s="260">
        <f>'[5]Sch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'[5]Sch C'!D123</f>
        <v>21366</v>
      </c>
      <c r="D115" s="260">
        <f>'[5]Sch C'!F123</f>
        <v>0</v>
      </c>
      <c r="E115" s="246">
        <f t="shared" si="17"/>
        <v>21366</v>
      </c>
      <c r="F115" s="177"/>
      <c r="G115" s="177">
        <f t="shared" si="18"/>
        <v>21366</v>
      </c>
      <c r="H115" s="175">
        <f t="shared" si="19"/>
        <v>5.9895028118369352E-3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'[5]Sch C'!D124</f>
        <v>0</v>
      </c>
      <c r="D116" s="260">
        <f>'[5]Sch C'!F124</f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'[5]Sch C'!D125</f>
        <v>0</v>
      </c>
      <c r="D117" s="260">
        <f>'[5]Sch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21366</v>
      </c>
      <c r="D118" s="260">
        <f>SUM(D113:D117)</f>
        <v>0</v>
      </c>
      <c r="E118" s="177">
        <f>SUM(E113:E117)</f>
        <v>21366</v>
      </c>
      <c r="F118" s="177">
        <f>SUM(F113:F117)</f>
        <v>0</v>
      </c>
      <c r="G118" s="177">
        <f t="shared" si="18"/>
        <v>21366</v>
      </c>
      <c r="H118" s="175">
        <f t="shared" si="19"/>
        <v>5.9895028118369352E-3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'[5]Sch C'!D129</f>
        <v>99590</v>
      </c>
      <c r="D121" s="260">
        <f>'[5]Sch C'!F129</f>
        <v>0</v>
      </c>
      <c r="E121" s="246">
        <f t="shared" ref="E121:E131" si="20">SUM(C121:D121)</f>
        <v>99590</v>
      </c>
      <c r="F121" s="174"/>
      <c r="G121" s="174">
        <f>IF(ISERROR(E121+F121),"",(E121+F121))</f>
        <v>99590</v>
      </c>
      <c r="H121" s="175">
        <f>IF(ISERROR(G121/$G$183),"",(G121/$G$183))</f>
        <v>2.7917934336368078E-2</v>
      </c>
      <c r="J121" s="248">
        <v>3076</v>
      </c>
      <c r="K121" s="248">
        <v>3320</v>
      </c>
    </row>
    <row r="122" spans="1:11" s="41" customFormat="1">
      <c r="A122" s="127" t="s">
        <v>228</v>
      </c>
      <c r="B122" s="113" t="s">
        <v>229</v>
      </c>
      <c r="C122" s="260">
        <f>'[5]Sch C'!D130</f>
        <v>0</v>
      </c>
      <c r="D122" s="260">
        <f>'[5]Sch C'!F130</f>
        <v>12413</v>
      </c>
      <c r="E122" s="246">
        <f t="shared" si="20"/>
        <v>12413</v>
      </c>
      <c r="F122" s="174"/>
      <c r="G122" s="174">
        <f t="shared" ref="G122:G131" si="21">IF(ISERROR(E122+F122),"",(E122+F122))</f>
        <v>12413</v>
      </c>
      <c r="H122" s="175">
        <f t="shared" ref="H122:H131" si="22">IF(ISERROR(G122/$G$183),"",(G122/$G$183))</f>
        <v>3.4797200413428753E-3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'[5]Sch C'!D131</f>
        <v>98512</v>
      </c>
      <c r="D123" s="260">
        <f>'[5]Sch C'!F131</f>
        <v>0</v>
      </c>
      <c r="E123" s="246">
        <f t="shared" si="20"/>
        <v>98512</v>
      </c>
      <c r="F123" s="174"/>
      <c r="G123" s="174">
        <f t="shared" si="21"/>
        <v>98512</v>
      </c>
      <c r="H123" s="175">
        <f t="shared" si="22"/>
        <v>2.7615740007473563E-2</v>
      </c>
      <c r="J123" s="248">
        <v>4781</v>
      </c>
      <c r="K123" s="248">
        <v>5147.0200000000004</v>
      </c>
    </row>
    <row r="124" spans="1:11" s="41" customFormat="1">
      <c r="A124" s="127" t="s">
        <v>231</v>
      </c>
      <c r="B124" s="113" t="s">
        <v>232</v>
      </c>
      <c r="C124" s="260">
        <f>'[5]Sch C'!D132</f>
        <v>0</v>
      </c>
      <c r="D124" s="260">
        <f>'[5]Sch C'!F132</f>
        <v>12278</v>
      </c>
      <c r="E124" s="246">
        <f t="shared" si="20"/>
        <v>12278</v>
      </c>
      <c r="F124" s="174"/>
      <c r="G124" s="174">
        <f t="shared" si="21"/>
        <v>12278</v>
      </c>
      <c r="H124" s="175">
        <f t="shared" si="22"/>
        <v>3.4418756680583119E-3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'[5]Sch C'!D133</f>
        <v>0</v>
      </c>
      <c r="D125" s="260">
        <f>'[5]Sch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'[5]Sch C'!D134</f>
        <v>14573</v>
      </c>
      <c r="D126" s="260">
        <f>'[5]Sch C'!F134</f>
        <v>0</v>
      </c>
      <c r="E126" s="246">
        <f t="shared" si="20"/>
        <v>14573</v>
      </c>
      <c r="F126" s="174"/>
      <c r="G126" s="174">
        <f t="shared" si="21"/>
        <v>14573</v>
      </c>
      <c r="H126" s="175">
        <f t="shared" si="22"/>
        <v>4.0852300138958936E-3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'[5]Sch C'!D135</f>
        <v>0</v>
      </c>
      <c r="D127" s="260">
        <f>'[5]Sch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'[5]Sch C'!D136</f>
        <v>0</v>
      </c>
      <c r="D128" s="260">
        <f>'[5]Sch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'[5]Sch C'!D137</f>
        <v>27630</v>
      </c>
      <c r="D129" s="260">
        <f>'[5]Sch C'!F137</f>
        <v>0</v>
      </c>
      <c r="E129" s="246">
        <f t="shared" si="20"/>
        <v>27630</v>
      </c>
      <c r="F129" s="174"/>
      <c r="G129" s="174">
        <f t="shared" si="21"/>
        <v>27630</v>
      </c>
      <c r="H129" s="175">
        <f t="shared" si="22"/>
        <v>7.7454817322406867E-3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'[5]Sch C'!D138</f>
        <v>0</v>
      </c>
      <c r="D130" s="260">
        <f>'[5]Sch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'[5]Sch C'!D139</f>
        <v>0</v>
      </c>
      <c r="D131" s="260">
        <f>'[5]Sch C'!F139</f>
        <v>0</v>
      </c>
      <c r="E131" s="246">
        <f t="shared" si="20"/>
        <v>0</v>
      </c>
      <c r="F131" s="174">
        <v>0</v>
      </c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'[5]Sch C'!D141</f>
        <v>0</v>
      </c>
      <c r="D133" s="260">
        <f>'[5]Sch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'[5]Sch C'!D142</f>
        <v>0</v>
      </c>
      <c r="D134" s="260">
        <f>'[5]Sch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'[5]Sch C'!D143</f>
        <v>0</v>
      </c>
      <c r="D135" s="260">
        <f>'[5]Sch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'[5]Sch C'!D144</f>
        <v>0</v>
      </c>
      <c r="D136" s="260">
        <f>'[5]Sch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'[5]Sch C'!D145</f>
        <v>0</v>
      </c>
      <c r="D137" s="260">
        <f>'[5]Sch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'[5]Sch C'!D146</f>
        <v>0</v>
      </c>
      <c r="D138" s="260">
        <f>'[5]Sch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240305</v>
      </c>
      <c r="D139" s="260">
        <f>SUM(D121:D138)</f>
        <v>24691</v>
      </c>
      <c r="E139" s="176">
        <f>SUM(E121:E138)</f>
        <v>264996</v>
      </c>
      <c r="F139" s="176">
        <f>SUM(F121:F138)</f>
        <v>0</v>
      </c>
      <c r="G139" s="177">
        <f t="shared" si="25"/>
        <v>264996</v>
      </c>
      <c r="H139" s="175">
        <f t="shared" si="24"/>
        <v>7.4285981799379411E-2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'[5]Sch C'!D150</f>
        <v>0</v>
      </c>
      <c r="D142" s="260">
        <f>'[5]Sch C'!F150</f>
        <v>0</v>
      </c>
      <c r="E142" s="246">
        <f t="shared" ref="E142:E146" si="26">SUM(C142:D142)</f>
        <v>0</v>
      </c>
      <c r="F142" s="174"/>
      <c r="G142" s="174">
        <f t="shared" ref="G142:G147" si="27">IF(ISERROR(E142+F142),"",(E142+F142))</f>
        <v>0</v>
      </c>
      <c r="H142" s="175">
        <f t="shared" ref="H142:H147" si="28">IF(ISERROR(G142/$G$183),"",(G142/$G$183))</f>
        <v>0</v>
      </c>
      <c r="J142" s="248">
        <v>0</v>
      </c>
      <c r="K142" s="248">
        <v>0</v>
      </c>
    </row>
    <row r="143" spans="1:11" s="41" customFormat="1">
      <c r="A143" s="127" t="s">
        <v>202</v>
      </c>
      <c r="B143" s="113" t="s">
        <v>23</v>
      </c>
      <c r="C143" s="260">
        <f>'[5]Sch C'!D151</f>
        <v>0</v>
      </c>
      <c r="D143" s="260">
        <f>'[5]Sch C'!F151</f>
        <v>0</v>
      </c>
      <c r="E143" s="246">
        <f t="shared" si="26"/>
        <v>0</v>
      </c>
      <c r="F143" s="177"/>
      <c r="G143" s="177">
        <f t="shared" si="27"/>
        <v>0</v>
      </c>
      <c r="H143" s="175">
        <f t="shared" si="28"/>
        <v>0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'[5]Sch C'!D152</f>
        <v>0</v>
      </c>
      <c r="D144" s="260">
        <f>'[5]Sch C'!F152</f>
        <v>0</v>
      </c>
      <c r="E144" s="246">
        <f t="shared" si="26"/>
        <v>0</v>
      </c>
      <c r="F144" s="177"/>
      <c r="G144" s="177">
        <f t="shared" si="27"/>
        <v>0</v>
      </c>
      <c r="H144" s="175">
        <f t="shared" si="28"/>
        <v>0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'[5]Sch C'!D153</f>
        <v>0</v>
      </c>
      <c r="D145" s="260">
        <f>'[5]Sch C'!F153</f>
        <v>0</v>
      </c>
      <c r="E145" s="246">
        <f t="shared" si="26"/>
        <v>0</v>
      </c>
      <c r="F145" s="177"/>
      <c r="G145" s="177">
        <f t="shared" si="27"/>
        <v>0</v>
      </c>
      <c r="H145" s="175">
        <f t="shared" si="28"/>
        <v>0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'[5]Sch C'!D154</f>
        <v>6514</v>
      </c>
      <c r="D146" s="260">
        <f>'[5]Sch C'!F154</f>
        <v>0</v>
      </c>
      <c r="E146" s="246">
        <f t="shared" si="26"/>
        <v>6514</v>
      </c>
      <c r="F146" s="177"/>
      <c r="G146" s="177">
        <f t="shared" si="27"/>
        <v>6514</v>
      </c>
      <c r="H146" s="175">
        <f t="shared" si="28"/>
        <v>1.8260610931529436E-3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6514</v>
      </c>
      <c r="D147" s="260">
        <f>SUM(D142:D146)</f>
        <v>0</v>
      </c>
      <c r="E147" s="177">
        <f>SUM(E142:E146)</f>
        <v>6514</v>
      </c>
      <c r="F147" s="177">
        <f>SUM(F142:F146)</f>
        <v>0</v>
      </c>
      <c r="G147" s="177">
        <f t="shared" si="27"/>
        <v>6514</v>
      </c>
      <c r="H147" s="198">
        <f t="shared" si="28"/>
        <v>1.8260610931529436E-3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'[5]Sch C'!D158</f>
        <v>1028604</v>
      </c>
      <c r="D150" s="260">
        <f>'[5]Sch C'!F158</f>
        <v>0</v>
      </c>
      <c r="E150" s="246">
        <f t="shared" ref="E150:E163" si="29">SUM(C150:D150)</f>
        <v>1028604</v>
      </c>
      <c r="F150" s="177"/>
      <c r="G150" s="177">
        <f>IF(ISERROR(E150+F150),"",(E150+F150))</f>
        <v>1028604</v>
      </c>
      <c r="H150" s="175">
        <f>IF(ISERROR(G150/$G$183),"",(G150/$G$183))</f>
        <v>0.28834721287403908</v>
      </c>
      <c r="J150" s="248">
        <v>59231.25</v>
      </c>
      <c r="K150" s="248">
        <v>62356.09</v>
      </c>
    </row>
    <row r="151" spans="1:11" s="41" customFormat="1">
      <c r="A151" s="127" t="s">
        <v>202</v>
      </c>
      <c r="B151" s="113" t="s">
        <v>76</v>
      </c>
      <c r="C151" s="260">
        <f>'[5]Sch C'!D159</f>
        <v>0</v>
      </c>
      <c r="D151" s="260">
        <f>'[5]Sch C'!F159</f>
        <v>128201</v>
      </c>
      <c r="E151" s="246">
        <f t="shared" si="29"/>
        <v>128201</v>
      </c>
      <c r="F151" s="177"/>
      <c r="G151" s="177">
        <f>IF(ISERROR(E151+F151),"",(E151+F151))</f>
        <v>128201</v>
      </c>
      <c r="H151" s="175">
        <f>IF(ISERROR(G151/$G$183),"",(G151/$G$183))</f>
        <v>3.5938418514476593E-2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'[5]Sch C'!D160</f>
        <v>0</v>
      </c>
      <c r="D152" s="260">
        <f>'[5]Sch C'!F160</f>
        <v>0</v>
      </c>
      <c r="E152" s="246">
        <f t="shared" si="29"/>
        <v>0</v>
      </c>
      <c r="F152" s="177"/>
      <c r="G152" s="177">
        <f t="shared" ref="G152:G163" si="30">IF(ISERROR(E152+F152),"",(E152+F152))</f>
        <v>0</v>
      </c>
      <c r="H152" s="175">
        <f t="shared" ref="H152:H163" si="31">IF(ISERROR(G152/$G$183),"",(G152/$G$183))</f>
        <v>0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'[5]Sch C'!D161</f>
        <v>0</v>
      </c>
      <c r="D153" s="260">
        <f>'[5]Sch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'[5]Sch C'!D162</f>
        <v>3735</v>
      </c>
      <c r="D154" s="260">
        <f>'[5]Sch C'!F162</f>
        <v>0</v>
      </c>
      <c r="E154" s="246">
        <f t="shared" si="29"/>
        <v>3735</v>
      </c>
      <c r="F154" s="177"/>
      <c r="G154" s="177">
        <f t="shared" si="30"/>
        <v>3735</v>
      </c>
      <c r="H154" s="175">
        <f t="shared" si="31"/>
        <v>1.0470276608729268E-3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'[5]Sch C'!D163</f>
        <v>585</v>
      </c>
      <c r="D155" s="260">
        <f>'[5]Sch C'!F163</f>
        <v>0</v>
      </c>
      <c r="E155" s="246">
        <f t="shared" si="29"/>
        <v>585</v>
      </c>
      <c r="F155" s="177"/>
      <c r="G155" s="177">
        <f t="shared" si="30"/>
        <v>585</v>
      </c>
      <c r="H155" s="175">
        <f t="shared" si="31"/>
        <v>1.6399228423310901E-4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'[5]Sch C'!D164</f>
        <v>0</v>
      </c>
      <c r="D156" s="260">
        <f>'[5]Sch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'[5]Sch C'!D165</f>
        <v>2295</v>
      </c>
      <c r="D157" s="260">
        <f>'[5]Sch C'!F165</f>
        <v>0</v>
      </c>
      <c r="E157" s="246">
        <f t="shared" si="29"/>
        <v>2295</v>
      </c>
      <c r="F157" s="177"/>
      <c r="G157" s="177">
        <f t="shared" si="30"/>
        <v>2295</v>
      </c>
      <c r="H157" s="175">
        <f t="shared" si="31"/>
        <v>6.4335434583758151E-4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'[5]Sch C'!D166</f>
        <v>10518</v>
      </c>
      <c r="D158" s="260">
        <f>'[5]Sch C'!F166</f>
        <v>0</v>
      </c>
      <c r="E158" s="246">
        <f t="shared" si="29"/>
        <v>10518</v>
      </c>
      <c r="F158" s="177"/>
      <c r="G158" s="177">
        <f t="shared" si="30"/>
        <v>10518</v>
      </c>
      <c r="H158" s="175">
        <f t="shared" si="31"/>
        <v>2.948497171904001E-3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'[5]Sch C'!D167</f>
        <v>417437</v>
      </c>
      <c r="D159" s="260">
        <f>'[5]Sch C'!F167</f>
        <v>0</v>
      </c>
      <c r="E159" s="246">
        <f t="shared" si="29"/>
        <v>417437</v>
      </c>
      <c r="F159" s="177"/>
      <c r="G159" s="177">
        <f t="shared" si="30"/>
        <v>417437</v>
      </c>
      <c r="H159" s="175">
        <f t="shared" si="31"/>
        <v>0.11701956778361765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'[5]Sch C'!D168</f>
        <v>0</v>
      </c>
      <c r="D160" s="260">
        <f>'[5]Sch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'[5]Sch C'!D169</f>
        <v>322</v>
      </c>
      <c r="D161" s="260">
        <f>'[5]Sch C'!F169</f>
        <v>0</v>
      </c>
      <c r="E161" s="246">
        <f t="shared" si="29"/>
        <v>322</v>
      </c>
      <c r="F161" s="177"/>
      <c r="G161" s="177">
        <f t="shared" si="30"/>
        <v>322</v>
      </c>
      <c r="H161" s="175">
        <f t="shared" si="31"/>
        <v>9.026583850095914E-5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'[5]Sch C'!D170</f>
        <v>10544</v>
      </c>
      <c r="D162" s="260">
        <f>'[5]Sch C'!F170</f>
        <v>0</v>
      </c>
      <c r="E162" s="246">
        <f t="shared" si="29"/>
        <v>10544</v>
      </c>
      <c r="F162" s="177"/>
      <c r="G162" s="177">
        <f t="shared" si="30"/>
        <v>10544</v>
      </c>
      <c r="H162" s="175">
        <f t="shared" si="31"/>
        <v>2.955785717869917E-3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'[5]Sch C'!D171</f>
        <v>0</v>
      </c>
      <c r="D163" s="260">
        <f>'[5]Sch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1474040</v>
      </c>
      <c r="D164" s="260">
        <f>SUM(D150:D163)</f>
        <v>128201</v>
      </c>
      <c r="E164" s="177">
        <f>SUM(E150:E163)</f>
        <v>1602241</v>
      </c>
      <c r="F164" s="177">
        <f>SUM(F150:F163)</f>
        <v>0</v>
      </c>
      <c r="G164" s="177">
        <f>IF(ISERROR(E164+F164),"",(E164+F164))</f>
        <v>1602241</v>
      </c>
      <c r="H164" s="175">
        <f>IF(ISERROR(G164/$G$183),"",(G164/$G$183))</f>
        <v>0.44915412219135181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'[5]Sch C'!D186</f>
        <v>0</v>
      </c>
      <c r="D167" s="260">
        <f>'[5]Sch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'[5]Sch C'!D187</f>
        <v>0</v>
      </c>
      <c r="D168" s="260">
        <f>'[5]Sch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'[5]Sch C'!D188</f>
        <v>0</v>
      </c>
      <c r="D169" s="260">
        <f>'[5]Sch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'[5]Sch C'!D189</f>
        <v>6432</v>
      </c>
      <c r="D170" s="260">
        <f>'[5]Sch C'!F189</f>
        <v>0</v>
      </c>
      <c r="E170" s="246">
        <f t="shared" si="32"/>
        <v>6432</v>
      </c>
      <c r="F170" s="177"/>
      <c r="G170" s="177">
        <f>IF(ISERROR(E170+F170),"",(E170+F170))</f>
        <v>6432</v>
      </c>
      <c r="H170" s="175">
        <f>IF(ISERROR(G170/$G$183),"",(G170/$G$183))</f>
        <v>1.8030741404912087E-3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'[5]Sch C'!D190</f>
        <v>0</v>
      </c>
      <c r="D171" s="260">
        <f>'[5]Sch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'[5]Sch C'!D191</f>
        <v>18660</v>
      </c>
      <c r="D172" s="260">
        <f>'[5]Sch C'!F191</f>
        <v>0</v>
      </c>
      <c r="E172" s="246">
        <f t="shared" si="32"/>
        <v>18660</v>
      </c>
      <c r="F172" s="177"/>
      <c r="G172" s="177">
        <f t="shared" ref="G172:G181" si="33">IF(ISERROR(E172+F172),"",(E172+F172))</f>
        <v>18660</v>
      </c>
      <c r="H172" s="175">
        <f t="shared" ref="H172:H180" si="34">IF(ISERROR(G172/$G$183),"",(G172/$G$183))</f>
        <v>5.230933373999682E-3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'[5]Sch C'!D192</f>
        <v>2193</v>
      </c>
      <c r="D173" s="260">
        <f>'[5]Sch C'!F192</f>
        <v>0</v>
      </c>
      <c r="E173" s="246">
        <f t="shared" si="32"/>
        <v>2193</v>
      </c>
      <c r="F173" s="177"/>
      <c r="G173" s="177">
        <f t="shared" si="33"/>
        <v>2193</v>
      </c>
      <c r="H173" s="175">
        <f t="shared" si="34"/>
        <v>6.1476081935591125E-4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'[5]Sch C'!D193</f>
        <v>0</v>
      </c>
      <c r="D174" s="260">
        <f>'[5]Sch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'[5]Sch C'!D194</f>
        <v>0</v>
      </c>
      <c r="D175" s="260">
        <f>'[5]Sch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'[5]Sch C'!D195</f>
        <v>0</v>
      </c>
      <c r="D176" s="260">
        <f>'[5]Sch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'[5]Sch C'!D196</f>
        <v>0</v>
      </c>
      <c r="D177" s="260">
        <f>'[5]Sch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'[5]Sch C'!D197</f>
        <v>1606</v>
      </c>
      <c r="D178" s="260">
        <f>'[5]Sch C'!F197</f>
        <v>0</v>
      </c>
      <c r="E178" s="246">
        <f t="shared" si="32"/>
        <v>1606</v>
      </c>
      <c r="F178" s="177"/>
      <c r="G178" s="177">
        <f t="shared" si="33"/>
        <v>1606</v>
      </c>
      <c r="H178" s="175">
        <f t="shared" si="34"/>
        <v>4.5020787774080863E-4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'[5]Sch C'!D198</f>
        <v>0</v>
      </c>
      <c r="D179" s="260">
        <f>'[5]Sch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'[5]Sch C'!D199</f>
        <v>0</v>
      </c>
      <c r="D180" s="260">
        <f>'[5]Sch C'!F199</f>
        <v>0</v>
      </c>
      <c r="E180" s="246">
        <f t="shared" si="32"/>
        <v>0</v>
      </c>
      <c r="F180" s="177"/>
      <c r="G180" s="177">
        <f t="shared" si="33"/>
        <v>0</v>
      </c>
      <c r="H180" s="175">
        <f t="shared" si="34"/>
        <v>0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28891</v>
      </c>
      <c r="D181" s="260">
        <f>SUM(D167:D180)</f>
        <v>0</v>
      </c>
      <c r="E181" s="212">
        <f>SUM(E167:E180)</f>
        <v>28891</v>
      </c>
      <c r="F181" s="212">
        <f>SUM(F167:F180)</f>
        <v>0</v>
      </c>
      <c r="G181" s="177">
        <f t="shared" si="33"/>
        <v>28891</v>
      </c>
      <c r="H181" s="175">
        <f>IF(ISERROR(G181/$G$183),"",(G181/$G$183))</f>
        <v>8.0989762115876111E-3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3674054</v>
      </c>
      <c r="D183" s="260">
        <f>SUM(D21:D181)/2</f>
        <v>-103112</v>
      </c>
      <c r="E183" s="245">
        <f>SUM(E21:E181)/2</f>
        <v>3570942</v>
      </c>
      <c r="F183" s="173">
        <f>SUM(F21:F181)/2</f>
        <v>-3701</v>
      </c>
      <c r="G183" s="173">
        <f>SUM(G21:G181)/2</f>
        <v>3567241</v>
      </c>
      <c r="H183" s="175">
        <f>IF(ISERROR(G183/$G$183),"",(G183/$G$183))</f>
        <v>1</v>
      </c>
      <c r="J183" s="248">
        <f>SUM(J21:J181)</f>
        <v>87836</v>
      </c>
      <c r="K183" s="248">
        <f>SUM(K21:K181)</f>
        <v>92990.33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'[5]Sch C'!D204</f>
        <v>3674054</v>
      </c>
      <c r="D186" s="27"/>
      <c r="E186" s="27"/>
      <c r="F186" s="271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1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271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387099</v>
      </c>
      <c r="D190" s="260">
        <f>D17-D183</f>
        <v>106716</v>
      </c>
      <c r="E190" s="246">
        <f>E17-E183</f>
        <v>493815</v>
      </c>
      <c r="F190" s="174">
        <f>F17-F183</f>
        <v>3701</v>
      </c>
      <c r="G190" s="174">
        <f>G17-G183</f>
        <v>497516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'[5]Sch D'!C9</f>
        <v>21719</v>
      </c>
      <c r="D194" s="278"/>
      <c r="E194" s="251">
        <f>C194+D194</f>
        <v>21719</v>
      </c>
      <c r="F194" s="218"/>
      <c r="G194" s="219">
        <f>E194+F194</f>
        <v>21719</v>
      </c>
      <c r="H194" s="175">
        <f>IF(ISERROR(G194/$G$198),"",(G194/$G$198))</f>
        <v>0.94225596529284161</v>
      </c>
      <c r="I194" s="41"/>
      <c r="J194" s="133"/>
      <c r="K194" s="133"/>
    </row>
    <row r="195" spans="1:11">
      <c r="A195" s="40"/>
      <c r="B195" s="113" t="s">
        <v>249</v>
      </c>
      <c r="C195" s="268">
        <f>'[5]Sch D'!D9</f>
        <v>1331</v>
      </c>
      <c r="D195" s="278"/>
      <c r="E195" s="221">
        <f>C195+D195</f>
        <v>1331</v>
      </c>
      <c r="F195" s="220"/>
      <c r="G195" s="221">
        <f>E195+F195</f>
        <v>1331</v>
      </c>
      <c r="H195" s="175">
        <f>IF(ISERROR(G195/$G$198),"",(G195/$G$198))</f>
        <v>5.7744034707158352E-2</v>
      </c>
      <c r="I195" s="41"/>
      <c r="J195" s="133"/>
      <c r="K195" s="133"/>
    </row>
    <row r="196" spans="1:11">
      <c r="A196" s="40"/>
      <c r="B196" s="113" t="s">
        <v>87</v>
      </c>
      <c r="C196" s="268">
        <f>'[5]Sch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'[5]Sch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23050</v>
      </c>
      <c r="D198" s="278"/>
      <c r="E198" s="252">
        <f>SUM(E194:E197)</f>
        <v>23050</v>
      </c>
      <c r="F198" s="223">
        <f>SUM(F194:F197)</f>
        <v>0</v>
      </c>
      <c r="G198" s="223">
        <f>SUM(G194:G197)</f>
        <v>23050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'[5]Sch D'!G22</f>
        <v>66</v>
      </c>
      <c r="D201" s="277"/>
      <c r="E201" s="251">
        <f>C201+D201</f>
        <v>66</v>
      </c>
      <c r="F201" s="218"/>
      <c r="G201" s="225">
        <f t="shared" ref="G201:G202" si="35">E201+F201</f>
        <v>66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'[5]Sch D'!G24</f>
        <v>66</v>
      </c>
      <c r="D202" s="277"/>
      <c r="E202" s="251">
        <f>C202+D202</f>
        <v>66</v>
      </c>
      <c r="F202" s="220"/>
      <c r="G202" s="225">
        <f t="shared" si="35"/>
        <v>66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'[5]Sch D'!G28</f>
        <v>24090</v>
      </c>
      <c r="D205" s="269"/>
      <c r="E205" s="247">
        <f>E201*E203</f>
        <v>24090</v>
      </c>
      <c r="F205" s="247">
        <f>G201*F203</f>
        <v>0</v>
      </c>
      <c r="G205" s="218">
        <f>G201*G203</f>
        <v>24090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'[5]Sch D'!G30</f>
        <v>0.95682855956828561</v>
      </c>
      <c r="D206" s="35"/>
      <c r="E206" s="253">
        <f>IFERROR(E198/E205,"0")</f>
        <v>0.95682855956828561</v>
      </c>
      <c r="F206" s="288" t="str">
        <f>IFERROR(F198/F205,"")</f>
        <v/>
      </c>
      <c r="G206" s="227">
        <f>G198/G205</f>
        <v>0.95682855956828561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'[5]Sch D'!G32</f>
        <v>0.95682855956828561</v>
      </c>
      <c r="D207" s="35"/>
      <c r="E207" s="253">
        <f>IFERROR((E194+E195)/E205,"0")</f>
        <v>0.95682855956828561</v>
      </c>
      <c r="F207" s="288" t="str">
        <f>IFERROR(((F194+F195)/F205),"")</f>
        <v/>
      </c>
      <c r="G207" s="227">
        <f>(G194+G195)/G205</f>
        <v>0.95682855956828561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'[5]Sch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33" priority="2" stopIfTrue="1" operator="equal">
      <formula>0</formula>
    </cfRule>
  </conditionalFormatting>
  <conditionalFormatting sqref="C2">
    <cfRule type="cellIs" dxfId="3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6" man="1"/>
    <brk id="122" min="1" max="26" man="1"/>
    <brk id="179" min="1" max="26" man="1"/>
    <brk id="3284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K213"/>
  <sheetViews>
    <sheetView showGridLines="0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0" t="s">
        <v>354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F4" s="50" t="s">
        <v>368</v>
      </c>
      <c r="G4" s="161"/>
    </row>
    <row r="5" spans="1:11">
      <c r="A5" s="23"/>
      <c r="B5" s="158"/>
      <c r="C5" s="162"/>
      <c r="D5" s="24"/>
      <c r="E5" s="157"/>
      <c r="F5" s="271" t="s">
        <v>373</v>
      </c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'[6]Sch B'!E10</f>
        <v>3166928</v>
      </c>
      <c r="D12" s="260">
        <f>'[6]Sch B'!G10</f>
        <v>0</v>
      </c>
      <c r="E12" s="246">
        <f>SUM(C12:D12)</f>
        <v>3166928</v>
      </c>
      <c r="F12" s="174">
        <f>-268500</f>
        <v>-268500</v>
      </c>
      <c r="G12" s="174">
        <f>IF(ISERROR(E12+F12)," ",(E12+F12))</f>
        <v>2898428</v>
      </c>
      <c r="H12" s="175">
        <f t="shared" ref="H12:H17" si="0">IF(ISERROR(G12/$G$17),"",(G12/$G$17))</f>
        <v>0.99413996782041447</v>
      </c>
      <c r="J12" s="233" t="s">
        <v>346</v>
      </c>
      <c r="K12" s="234">
        <f>G17</f>
        <v>2915513</v>
      </c>
    </row>
    <row r="13" spans="1:11" s="41" customFormat="1">
      <c r="A13" s="127" t="s">
        <v>64</v>
      </c>
      <c r="B13" s="113" t="s">
        <v>192</v>
      </c>
      <c r="C13" s="260">
        <f>'[6]Sch B'!E15</f>
        <v>0</v>
      </c>
      <c r="D13" s="260">
        <f>'[6]Sch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2697156</v>
      </c>
    </row>
    <row r="14" spans="1:11" s="41" customFormat="1">
      <c r="A14" s="127" t="s">
        <v>66</v>
      </c>
      <c r="B14" s="113" t="s">
        <v>193</v>
      </c>
      <c r="C14" s="260">
        <f>'[6]Sch B'!E20</f>
        <v>0</v>
      </c>
      <c r="D14" s="260">
        <f>'[6]Sch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16355</v>
      </c>
    </row>
    <row r="15" spans="1:11" s="41" customFormat="1">
      <c r="A15" s="127" t="s">
        <v>68</v>
      </c>
      <c r="B15" s="179" t="s">
        <v>194</v>
      </c>
      <c r="C15" s="260">
        <f>'[6]Sch B'!E25</f>
        <v>0</v>
      </c>
      <c r="D15" s="260">
        <f>'[6]Sch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45</v>
      </c>
    </row>
    <row r="16" spans="1:11" s="41" customFormat="1">
      <c r="A16" s="127" t="s">
        <v>145</v>
      </c>
      <c r="B16" s="115" t="s">
        <v>195</v>
      </c>
      <c r="C16" s="260">
        <f>'[6]Sch B'!E40</f>
        <v>17085</v>
      </c>
      <c r="D16" s="260">
        <f>'[6]Sch B'!G40</f>
        <v>0</v>
      </c>
      <c r="E16" s="246">
        <f t="shared" si="1"/>
        <v>17085</v>
      </c>
      <c r="F16" s="177"/>
      <c r="G16" s="177">
        <f>IF(ISERROR(E16+F16),"",(E16+F16))</f>
        <v>17085</v>
      </c>
      <c r="H16" s="178">
        <f t="shared" si="0"/>
        <v>5.8600321795855481E-3</v>
      </c>
      <c r="J16" s="235" t="s">
        <v>350</v>
      </c>
      <c r="K16" s="236">
        <f>G205</f>
        <v>16425</v>
      </c>
    </row>
    <row r="17" spans="1:11" s="41" customFormat="1">
      <c r="A17" s="40"/>
      <c r="B17" s="179" t="s">
        <v>91</v>
      </c>
      <c r="C17" s="260">
        <f>SUM(C12:C16)</f>
        <v>3184013</v>
      </c>
      <c r="D17" s="260">
        <f>SUM(D12:D16)</f>
        <v>0</v>
      </c>
      <c r="E17" s="177">
        <f>SUM(E12:E16)</f>
        <v>3184013</v>
      </c>
      <c r="F17" s="177">
        <f>SUM(F12:F16)</f>
        <v>-268500</v>
      </c>
      <c r="G17" s="177">
        <f>IF(ISERROR(E17+F17),"",(E17+F17))</f>
        <v>2915513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96029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100217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'[6]Sch C'!D10</f>
        <v>62280</v>
      </c>
      <c r="D21" s="260">
        <f>'[6]Sch C'!F10</f>
        <v>0</v>
      </c>
      <c r="E21" s="246">
        <f t="shared" ref="E21:E56" si="2">SUM(C21:D21)</f>
        <v>62280</v>
      </c>
      <c r="F21" s="174"/>
      <c r="G21" s="174">
        <f t="shared" ref="G21:G57" si="3">IF(ISERROR(E21+F21),"",(E21+F21))</f>
        <v>62280</v>
      </c>
      <c r="H21" s="175">
        <f>IF(ISERROR(G21/$G$183),"",(G21/$G$183))</f>
        <v>2.3090989175264611E-2</v>
      </c>
      <c r="J21" s="248">
        <v>2076</v>
      </c>
      <c r="K21" s="248">
        <v>2076</v>
      </c>
    </row>
    <row r="22" spans="1:11" s="41" customFormat="1">
      <c r="A22" s="127" t="s">
        <v>199</v>
      </c>
      <c r="B22" s="113" t="s">
        <v>200</v>
      </c>
      <c r="C22" s="260">
        <f>'[6]Sch C'!D11</f>
        <v>0</v>
      </c>
      <c r="D22" s="260">
        <f>'[6]Sch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'[6]Sch C'!D12</f>
        <v>47656</v>
      </c>
      <c r="D23" s="260">
        <f>'[6]Sch C'!F12</f>
        <v>18329</v>
      </c>
      <c r="E23" s="246">
        <f t="shared" si="2"/>
        <v>65985</v>
      </c>
      <c r="F23" s="177"/>
      <c r="G23" s="177">
        <f t="shared" si="3"/>
        <v>65985</v>
      </c>
      <c r="H23" s="175">
        <f t="shared" si="4"/>
        <v>2.4464658328995432E-2</v>
      </c>
      <c r="J23" s="183">
        <v>1946</v>
      </c>
      <c r="K23" s="183">
        <v>1946</v>
      </c>
    </row>
    <row r="24" spans="1:11" s="41" customFormat="1">
      <c r="A24" s="127" t="s">
        <v>202</v>
      </c>
      <c r="B24" s="113" t="s">
        <v>23</v>
      </c>
      <c r="C24" s="260">
        <f>'[6]Sch C'!D13</f>
        <v>433314</v>
      </c>
      <c r="D24" s="260">
        <f>'[6]Sch C'!F13</f>
        <v>-375219</v>
      </c>
      <c r="E24" s="246">
        <f t="shared" si="2"/>
        <v>58095</v>
      </c>
      <c r="F24" s="177"/>
      <c r="G24" s="177">
        <f t="shared" si="3"/>
        <v>58095</v>
      </c>
      <c r="H24" s="175">
        <f t="shared" si="4"/>
        <v>2.1539354787042352E-2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'[6]Sch C'!D14</f>
        <v>0</v>
      </c>
      <c r="D25" s="260">
        <f>'[6]Sch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'[6]Sch C'!D15</f>
        <v>0</v>
      </c>
      <c r="D26" s="260">
        <f>'[6]Sch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'[6]Sch C'!D16</f>
        <v>0</v>
      </c>
      <c r="D27" s="260">
        <f>'[6]Sch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'[6]Sch C'!D17</f>
        <v>7432</v>
      </c>
      <c r="D28" s="260">
        <f>'[6]Sch C'!F17</f>
        <v>720</v>
      </c>
      <c r="E28" s="246">
        <f t="shared" si="2"/>
        <v>8152</v>
      </c>
      <c r="F28" s="177"/>
      <c r="G28" s="177">
        <f t="shared" si="3"/>
        <v>8152</v>
      </c>
      <c r="H28" s="175">
        <f t="shared" si="4"/>
        <v>3.0224428991129917E-3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'[6]Sch C'!D18</f>
        <v>404</v>
      </c>
      <c r="D29" s="260">
        <f>'[6]Sch C'!F18</f>
        <v>3394</v>
      </c>
      <c r="E29" s="246">
        <f t="shared" si="2"/>
        <v>3798</v>
      </c>
      <c r="F29" s="177"/>
      <c r="G29" s="177">
        <f t="shared" si="3"/>
        <v>3798</v>
      </c>
      <c r="H29" s="175">
        <f t="shared" si="4"/>
        <v>1.4081499179135356E-3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'[6]Sch C'!D19</f>
        <v>1906</v>
      </c>
      <c r="D30" s="260">
        <f>'[6]Sch C'!F19</f>
        <v>1039</v>
      </c>
      <c r="E30" s="246">
        <f t="shared" si="2"/>
        <v>2945</v>
      </c>
      <c r="F30" s="177"/>
      <c r="G30" s="177">
        <f t="shared" si="3"/>
        <v>2945</v>
      </c>
      <c r="H30" s="175">
        <f t="shared" si="4"/>
        <v>1.0918908657860354E-3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'[6]Sch C'!D20</f>
        <v>7358</v>
      </c>
      <c r="D31" s="260">
        <f>'[6]Sch C'!F20</f>
        <v>4717</v>
      </c>
      <c r="E31" s="246">
        <f t="shared" si="2"/>
        <v>12075</v>
      </c>
      <c r="F31" s="177">
        <f>-1124-373-4616</f>
        <v>-6113</v>
      </c>
      <c r="G31" s="177">
        <f t="shared" si="3"/>
        <v>5962</v>
      </c>
      <c r="H31" s="175">
        <f t="shared" si="4"/>
        <v>2.2104765167457871E-3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'[6]Sch C'!D21</f>
        <v>0</v>
      </c>
      <c r="D32" s="260">
        <f>'[6]Sch C'!F21</f>
        <v>6488</v>
      </c>
      <c r="E32" s="246">
        <f t="shared" si="2"/>
        <v>6488</v>
      </c>
      <c r="F32" s="177"/>
      <c r="G32" s="177">
        <f t="shared" si="3"/>
        <v>6488</v>
      </c>
      <c r="H32" s="175">
        <f t="shared" si="4"/>
        <v>2.4054967528759925E-3</v>
      </c>
      <c r="I32" s="265" t="s">
        <v>374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'[6]Sch C'!D22</f>
        <v>0</v>
      </c>
      <c r="D33" s="260">
        <f>'[6]Sch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'[6]Sch C'!D23</f>
        <v>524</v>
      </c>
      <c r="D34" s="260">
        <f>'[6]Sch C'!F23</f>
        <v>8735</v>
      </c>
      <c r="E34" s="246">
        <f t="shared" si="2"/>
        <v>9259</v>
      </c>
      <c r="F34" s="177"/>
      <c r="G34" s="177">
        <f t="shared" si="3"/>
        <v>9259</v>
      </c>
      <c r="H34" s="175">
        <f t="shared" si="4"/>
        <v>3.43287522115888E-3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'[6]Sch C'!D24</f>
        <v>3535</v>
      </c>
      <c r="D35" s="260">
        <f>'[6]Sch C'!F24</f>
        <v>7652</v>
      </c>
      <c r="E35" s="246">
        <f t="shared" si="2"/>
        <v>11187</v>
      </c>
      <c r="F35" s="177">
        <v>-794</v>
      </c>
      <c r="G35" s="177">
        <f t="shared" si="3"/>
        <v>10393</v>
      </c>
      <c r="H35" s="175">
        <f t="shared" si="4"/>
        <v>3.8533180876449118E-3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'[6]Sch C'!D25</f>
        <v>0</v>
      </c>
      <c r="D36" s="260">
        <f>'[6]Sch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'[6]Sch C'!D26</f>
        <v>126420</v>
      </c>
      <c r="D37" s="260">
        <f>'[6]Sch C'!F26</f>
        <v>0</v>
      </c>
      <c r="E37" s="246">
        <f t="shared" si="2"/>
        <v>126420</v>
      </c>
      <c r="F37" s="177"/>
      <c r="G37" s="177">
        <f t="shared" si="3"/>
        <v>126420</v>
      </c>
      <c r="H37" s="175">
        <f t="shared" si="4"/>
        <v>4.6871593634183563E-2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'[6]Sch C'!D27</f>
        <v>2445</v>
      </c>
      <c r="D38" s="260">
        <f>'[6]Sch C'!F27</f>
        <v>-2445</v>
      </c>
      <c r="E38" s="246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'[6]Sch C'!D28</f>
        <v>0</v>
      </c>
      <c r="D39" s="260">
        <f>'[6]Sch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'[6]Sch C'!D29</f>
        <v>0</v>
      </c>
      <c r="D40" s="260">
        <f>'[6]Sch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'[6]Sch C'!D30</f>
        <v>0</v>
      </c>
      <c r="D41" s="260">
        <f>'[6]Sch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'[6]Sch C'!D31</f>
        <v>-8045</v>
      </c>
      <c r="D42" s="260">
        <f>'[6]Sch C'!F31</f>
        <v>17602</v>
      </c>
      <c r="E42" s="246">
        <f t="shared" si="2"/>
        <v>9557</v>
      </c>
      <c r="F42" s="177"/>
      <c r="G42" s="177">
        <f t="shared" si="3"/>
        <v>9557</v>
      </c>
      <c r="H42" s="175">
        <f t="shared" si="4"/>
        <v>3.5433619709056502E-3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'[6]Sch C'!D32</f>
        <v>0</v>
      </c>
      <c r="D43" s="260">
        <f>'[6]Sch C'!F32</f>
        <v>37959</v>
      </c>
      <c r="E43" s="246">
        <f t="shared" si="2"/>
        <v>37959</v>
      </c>
      <c r="F43" s="177"/>
      <c r="G43" s="177">
        <f t="shared" si="3"/>
        <v>37959</v>
      </c>
      <c r="H43" s="175">
        <f t="shared" si="4"/>
        <v>1.4073713200126355E-2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'[6]Sch C'!D33</f>
        <v>0</v>
      </c>
      <c r="D44" s="260">
        <f>'[6]Sch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'[6]Sch C'!D34</f>
        <v>28</v>
      </c>
      <c r="D45" s="260">
        <f>'[6]Sch C'!F34</f>
        <v>1616</v>
      </c>
      <c r="E45" s="246">
        <f t="shared" si="2"/>
        <v>1644</v>
      </c>
      <c r="F45" s="177"/>
      <c r="G45" s="177">
        <f t="shared" si="3"/>
        <v>1644</v>
      </c>
      <c r="H45" s="175">
        <f t="shared" si="4"/>
        <v>6.0953092813318917E-4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'[6]Sch C'!D35</f>
        <v>0</v>
      </c>
      <c r="D46" s="260">
        <f>'[6]Sch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'[6]Sch C'!D36</f>
        <v>0</v>
      </c>
      <c r="D47" s="260">
        <f>'[6]Sch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'[6]Sch C'!D37</f>
        <v>0</v>
      </c>
      <c r="D48" s="260">
        <f>'[6]Sch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'[6]Sch C'!D38</f>
        <v>0</v>
      </c>
      <c r="D49" s="260">
        <f>'[6]Sch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'[6]Sch C'!D39</f>
        <v>5537</v>
      </c>
      <c r="D50" s="260">
        <f>'[6]Sch C'!F39</f>
        <v>7</v>
      </c>
      <c r="E50" s="246">
        <f t="shared" si="2"/>
        <v>5544</v>
      </c>
      <c r="F50" s="177"/>
      <c r="G50" s="177">
        <f t="shared" si="3"/>
        <v>5544</v>
      </c>
      <c r="H50" s="175">
        <f t="shared" si="4"/>
        <v>2.0554984583761563E-3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'[6]Sch C'!D40</f>
        <v>0</v>
      </c>
      <c r="D51" s="260">
        <f>'[6]Sch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'[6]Sch C'!D41</f>
        <v>0</v>
      </c>
      <c r="D52" s="260">
        <f>'[6]Sch C'!F41</f>
        <v>0</v>
      </c>
      <c r="E52" s="246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'[6]Sch C'!D42</f>
        <v>1325</v>
      </c>
      <c r="D53" s="260">
        <f>'[6]Sch C'!F42</f>
        <v>0</v>
      </c>
      <c r="E53" s="246">
        <f t="shared" si="2"/>
        <v>1325</v>
      </c>
      <c r="F53" s="177"/>
      <c r="G53" s="177">
        <f t="shared" si="3"/>
        <v>1325</v>
      </c>
      <c r="H53" s="175">
        <f t="shared" si="4"/>
        <v>4.9125819937741828E-4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'[6]Sch C'!D43</f>
        <v>0</v>
      </c>
      <c r="D54" s="260">
        <f>'[6]Sch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'[6]Sch C'!D44</f>
        <v>0</v>
      </c>
      <c r="D55" s="260">
        <f>'[6]Sch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'[6]Sch C'!D45</f>
        <v>12769</v>
      </c>
      <c r="D56" s="260">
        <f>'[6]Sch C'!F45</f>
        <v>-13539</v>
      </c>
      <c r="E56" s="246">
        <f t="shared" si="2"/>
        <v>-770</v>
      </c>
      <c r="F56" s="177"/>
      <c r="G56" s="177">
        <f t="shared" si="3"/>
        <v>-770</v>
      </c>
      <c r="H56" s="175">
        <f t="shared" si="4"/>
        <v>-2.8548589699668839E-4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704888</v>
      </c>
      <c r="D57" s="260">
        <f>SUM(D21:D56)</f>
        <v>-282945</v>
      </c>
      <c r="E57" s="177">
        <f>SUM(E21:E56)</f>
        <v>421943</v>
      </c>
      <c r="F57" s="177">
        <f>SUM(F21:F56)</f>
        <v>-6907</v>
      </c>
      <c r="G57" s="177">
        <f t="shared" si="3"/>
        <v>415036</v>
      </c>
      <c r="H57" s="175">
        <f t="shared" si="4"/>
        <v>0.15387912304664617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'[6]Sch C'!D57</f>
        <v>182112</v>
      </c>
      <c r="D60" s="260">
        <f>'[6]Sch C'!F57</f>
        <v>-182112</v>
      </c>
      <c r="E60" s="246">
        <f t="shared" ref="E60:E76" si="5">SUM(C60:D60)</f>
        <v>0</v>
      </c>
      <c r="F60" s="272"/>
      <c r="G60" s="173">
        <f>IF(ISERROR(E60+F60),"",(E60+F60))</f>
        <v>0</v>
      </c>
      <c r="H60" s="175">
        <f>IF(ISERROR(G60/$G$183),"",(G60/$G$183))</f>
        <v>0</v>
      </c>
      <c r="I60" s="265" t="s">
        <v>370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'[6]Sch C'!D58</f>
        <v>622</v>
      </c>
      <c r="D61" s="260">
        <f>'[6]Sch C'!F58</f>
        <v>26410</v>
      </c>
      <c r="E61" s="246">
        <f t="shared" si="5"/>
        <v>27032</v>
      </c>
      <c r="F61" s="173"/>
      <c r="G61" s="173">
        <f t="shared" ref="G61:G76" si="6">IF(ISERROR(E61+F61),"",(E61+F61))</f>
        <v>27032</v>
      </c>
      <c r="H61" s="175">
        <f t="shared" ref="H61:H76" si="7">IF(ISERROR(G61/$G$183),"",(G61/$G$183))</f>
        <v>1.0022408789109713E-2</v>
      </c>
      <c r="I61" s="265" t="s">
        <v>371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'[6]Sch C'!D59</f>
        <v>0</v>
      </c>
      <c r="D62" s="260">
        <f>'[6]Sch C'!F59</f>
        <v>60835</v>
      </c>
      <c r="E62" s="246">
        <f t="shared" si="5"/>
        <v>60835</v>
      </c>
      <c r="F62" s="173"/>
      <c r="G62" s="173">
        <f t="shared" si="6"/>
        <v>60835</v>
      </c>
      <c r="H62" s="175">
        <f t="shared" si="7"/>
        <v>2.2555239667264332E-2</v>
      </c>
      <c r="I62" s="265" t="s">
        <v>372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'[6]Sch C'!D60</f>
        <v>5059</v>
      </c>
      <c r="D63" s="260">
        <f>'[6]Sch C'!F60</f>
        <v>1287</v>
      </c>
      <c r="E63" s="246">
        <f t="shared" si="5"/>
        <v>6346</v>
      </c>
      <c r="F63" s="173"/>
      <c r="G63" s="173">
        <f t="shared" si="6"/>
        <v>6346</v>
      </c>
      <c r="H63" s="175">
        <f t="shared" si="7"/>
        <v>2.3528487043389407E-3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'[6]Sch C'!D61</f>
        <v>0</v>
      </c>
      <c r="D64" s="260">
        <f>'[6]Sch C'!F61</f>
        <v>0</v>
      </c>
      <c r="E64" s="246">
        <f t="shared" si="5"/>
        <v>0</v>
      </c>
      <c r="F64" s="173"/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'[6]Sch C'!D62</f>
        <v>0</v>
      </c>
      <c r="D65" s="260">
        <f>'[6]Sch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'[6]Sch C'!D63</f>
        <v>0</v>
      </c>
      <c r="D66" s="260">
        <f>'[6]Sch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'[6]Sch C'!D64</f>
        <v>5691</v>
      </c>
      <c r="D67" s="260">
        <f>'[6]Sch C'!F64</f>
        <v>0</v>
      </c>
      <c r="E67" s="246">
        <f t="shared" si="5"/>
        <v>5691</v>
      </c>
      <c r="F67" s="173"/>
      <c r="G67" s="173">
        <f t="shared" si="6"/>
        <v>5691</v>
      </c>
      <c r="H67" s="175">
        <f t="shared" si="7"/>
        <v>2.1100003114391604E-3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'[6]Sch C'!D65</f>
        <v>0</v>
      </c>
      <c r="D68" s="260">
        <f>'[6]Sch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'[6]Sch C'!D66</f>
        <v>0</v>
      </c>
      <c r="D69" s="260">
        <f>'[6]Sch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'[6]Sch C'!D67</f>
        <v>0</v>
      </c>
      <c r="D70" s="260">
        <f>'[6]Sch C'!F67</f>
        <v>0</v>
      </c>
      <c r="E70" s="246">
        <f t="shared" si="5"/>
        <v>0</v>
      </c>
      <c r="F70" s="173"/>
      <c r="G70" s="173">
        <f t="shared" si="6"/>
        <v>0</v>
      </c>
      <c r="H70" s="175">
        <f t="shared" si="7"/>
        <v>0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'[6]Sch C'!D68</f>
        <v>0</v>
      </c>
      <c r="D71" s="260">
        <f>'[6]Sch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'[6]Sch C'!D69</f>
        <v>100</v>
      </c>
      <c r="D72" s="260">
        <f>'[6]Sch C'!F69</f>
        <v>0</v>
      </c>
      <c r="E72" s="246">
        <f t="shared" si="5"/>
        <v>100</v>
      </c>
      <c r="F72" s="173">
        <f>75+101</f>
        <v>176</v>
      </c>
      <c r="G72" s="173">
        <f t="shared" si="6"/>
        <v>276</v>
      </c>
      <c r="H72" s="175">
        <f t="shared" si="7"/>
        <v>1.023300098325792E-4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'[6]Sch C'!D70</f>
        <v>0</v>
      </c>
      <c r="D73" s="260">
        <f>'[6]Sch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'[6]Sch C'!D71</f>
        <v>0</v>
      </c>
      <c r="D74" s="260">
        <f>'[6]Sch C'!F71</f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'[6]Sch C'!D72</f>
        <v>0</v>
      </c>
      <c r="D75" s="260">
        <f>'[6]Sch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'[6]Sch C'!D73</f>
        <v>0</v>
      </c>
      <c r="D76" s="260">
        <f>'[6]Sch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193584</v>
      </c>
      <c r="D77" s="260">
        <f>SUM(D60:D76)</f>
        <v>-93580</v>
      </c>
      <c r="E77" s="176">
        <f>SUM(E60:E76)</f>
        <v>100004</v>
      </c>
      <c r="F77" s="176">
        <f>SUM(F60:F76)</f>
        <v>176</v>
      </c>
      <c r="G77" s="177">
        <f>IF(ISERROR(E77+F77),"",(E77+F77))</f>
        <v>100180</v>
      </c>
      <c r="H77" s="175">
        <f>IF(ISERROR(G77/$G$183),"",(G77/$G$183))</f>
        <v>3.7142827481984726E-2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'[6]Sch C'!D78</f>
        <v>87112</v>
      </c>
      <c r="D80" s="260">
        <f>'[6]Sch C'!F78</f>
        <v>0</v>
      </c>
      <c r="E80" s="246">
        <f t="shared" ref="E80:E91" si="8">SUM(C80:D80)</f>
        <v>87112</v>
      </c>
      <c r="F80" s="174"/>
      <c r="G80" s="174">
        <f>IF(ISERROR(E80+F80),"",(E80+F80))</f>
        <v>87112</v>
      </c>
      <c r="H80" s="175">
        <f t="shared" ref="H80:H92" si="9">IF(ISERROR(G80/$G$183),"",(G80/$G$183))</f>
        <v>3.2297723972955217E-2</v>
      </c>
      <c r="J80" s="248">
        <v>5662</v>
      </c>
      <c r="K80" s="248">
        <v>5975</v>
      </c>
    </row>
    <row r="81" spans="1:11" s="41" customFormat="1">
      <c r="A81" s="127" t="s">
        <v>202</v>
      </c>
      <c r="B81" s="113" t="s">
        <v>23</v>
      </c>
      <c r="C81" s="260">
        <f>'[6]Sch C'!D79</f>
        <v>0</v>
      </c>
      <c r="D81" s="260">
        <f>'[6]Sch C'!F79</f>
        <v>29591</v>
      </c>
      <c r="E81" s="246">
        <f t="shared" si="8"/>
        <v>29591</v>
      </c>
      <c r="F81" s="177"/>
      <c r="G81" s="177">
        <f>IF(ISERROR(E81+F81),"",(E81+F81))</f>
        <v>29591</v>
      </c>
      <c r="H81" s="175">
        <f t="shared" si="9"/>
        <v>1.0971185945492215E-2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'[6]Sch C'!D80</f>
        <v>20964</v>
      </c>
      <c r="D82" s="260">
        <f>'[6]Sch C'!F80</f>
        <v>129</v>
      </c>
      <c r="E82" s="246">
        <f t="shared" si="8"/>
        <v>21093</v>
      </c>
      <c r="F82" s="177">
        <v>-6999</v>
      </c>
      <c r="G82" s="177">
        <f>IF(ISERROR(E82+F82),"",(E82+F82))</f>
        <v>14094</v>
      </c>
      <c r="H82" s="175">
        <f t="shared" si="9"/>
        <v>5.2255041977549684E-3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'[6]Sch C'!D81</f>
        <v>0</v>
      </c>
      <c r="D83" s="260">
        <f>'[6]Sch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'[6]Sch C'!D82</f>
        <v>0</v>
      </c>
      <c r="D84" s="260">
        <f>'[6]Sch C'!F82</f>
        <v>0</v>
      </c>
      <c r="E84" s="246">
        <f t="shared" si="8"/>
        <v>0</v>
      </c>
      <c r="F84" s="177">
        <v>373</v>
      </c>
      <c r="G84" s="177">
        <f t="shared" ref="G84:G91" si="10">IF(ISERROR(E84+F84),"",(E84+F84))</f>
        <v>373</v>
      </c>
      <c r="H84" s="175">
        <f t="shared" si="9"/>
        <v>1.3829381763605814E-4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'[6]Sch C'!D83</f>
        <v>20611</v>
      </c>
      <c r="D85" s="260">
        <f>'[6]Sch C'!F83</f>
        <v>0</v>
      </c>
      <c r="E85" s="246">
        <f t="shared" si="8"/>
        <v>20611</v>
      </c>
      <c r="F85" s="177">
        <f>-4055</f>
        <v>-4055</v>
      </c>
      <c r="G85" s="177">
        <f t="shared" si="10"/>
        <v>16556</v>
      </c>
      <c r="H85" s="175">
        <f t="shared" si="9"/>
        <v>6.1383175463339901E-3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'[6]Sch C'!D84</f>
        <v>2450</v>
      </c>
      <c r="D86" s="260">
        <f>'[6]Sch C'!F84</f>
        <v>346</v>
      </c>
      <c r="E86" s="246">
        <f t="shared" si="8"/>
        <v>2796</v>
      </c>
      <c r="F86" s="177"/>
      <c r="G86" s="177">
        <f t="shared" si="10"/>
        <v>2796</v>
      </c>
      <c r="H86" s="175">
        <f t="shared" si="9"/>
        <v>1.0366474909126503E-3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'[6]Sch C'!D85</f>
        <v>107</v>
      </c>
      <c r="D87" s="260">
        <f>'[6]Sch C'!F85</f>
        <v>0</v>
      </c>
      <c r="E87" s="246">
        <f t="shared" si="8"/>
        <v>107</v>
      </c>
      <c r="F87" s="177"/>
      <c r="G87" s="177">
        <f t="shared" si="10"/>
        <v>107</v>
      </c>
      <c r="H87" s="175">
        <f t="shared" si="9"/>
        <v>3.9671416855383965E-5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'[6]Sch C'!D86</f>
        <v>29616</v>
      </c>
      <c r="D88" s="260">
        <f>'[6]Sch C'!F86</f>
        <v>6029</v>
      </c>
      <c r="E88" s="246">
        <f t="shared" si="8"/>
        <v>35645</v>
      </c>
      <c r="F88" s="177">
        <v>-215</v>
      </c>
      <c r="G88" s="177">
        <f t="shared" si="10"/>
        <v>35430</v>
      </c>
      <c r="H88" s="175">
        <f t="shared" si="9"/>
        <v>1.313605887089957E-2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'[6]Sch C'!D87</f>
        <v>24738</v>
      </c>
      <c r="D89" s="260">
        <f>'[6]Sch C'!F87</f>
        <v>1688</v>
      </c>
      <c r="E89" s="246">
        <f t="shared" si="8"/>
        <v>26426</v>
      </c>
      <c r="F89" s="177"/>
      <c r="G89" s="177">
        <f t="shared" si="10"/>
        <v>26426</v>
      </c>
      <c r="H89" s="175">
        <f t="shared" si="9"/>
        <v>9.797727680564269E-3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'[6]Sch C'!D88</f>
        <v>0</v>
      </c>
      <c r="D90" s="260">
        <f>'[6]Sch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'[6]Sch C'!D89</f>
        <v>0</v>
      </c>
      <c r="D91" s="260">
        <f>'[6]Sch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185598</v>
      </c>
      <c r="D92" s="260">
        <f>SUM(D80:D91)</f>
        <v>37783</v>
      </c>
      <c r="E92" s="177">
        <f>SUM(E80:E91)</f>
        <v>223381</v>
      </c>
      <c r="F92" s="177">
        <f>SUM(F80:F91)</f>
        <v>-10896</v>
      </c>
      <c r="G92" s="177">
        <f>IF(ISERROR(E92+F92),"",(E92+F92))</f>
        <v>212485</v>
      </c>
      <c r="H92" s="175">
        <f t="shared" si="9"/>
        <v>7.8781130939404323E-2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'[6]Sch C'!D93</f>
        <v>149836</v>
      </c>
      <c r="D95" s="260">
        <f>'[6]Sch C'!F93</f>
        <v>0</v>
      </c>
      <c r="E95" s="246">
        <f t="shared" ref="E95:E100" si="11">SUM(C95:D95)</f>
        <v>149836</v>
      </c>
      <c r="F95" s="174"/>
      <c r="G95" s="174">
        <f t="shared" ref="G95:G101" si="12">IF(ISERROR(E95+F95),"",(E95+F95))</f>
        <v>149836</v>
      </c>
      <c r="H95" s="175">
        <f t="shared" ref="H95:H101" si="13">IF(ISERROR(G95/$G$183),"",(G95/$G$183))</f>
        <v>5.5553330990124411E-2</v>
      </c>
      <c r="J95" s="248">
        <v>12962</v>
      </c>
      <c r="K95" s="248">
        <v>13456</v>
      </c>
    </row>
    <row r="96" spans="1:11" s="41" customFormat="1">
      <c r="A96" s="127" t="s">
        <v>202</v>
      </c>
      <c r="B96" s="113" t="s">
        <v>23</v>
      </c>
      <c r="C96" s="260">
        <f>'[6]Sch C'!D94</f>
        <v>0</v>
      </c>
      <c r="D96" s="260">
        <f>'[6]Sch C'!F94</f>
        <v>50897</v>
      </c>
      <c r="E96" s="246">
        <f t="shared" si="11"/>
        <v>50897</v>
      </c>
      <c r="F96" s="177"/>
      <c r="G96" s="177">
        <f t="shared" si="12"/>
        <v>50897</v>
      </c>
      <c r="H96" s="175">
        <f t="shared" si="13"/>
        <v>1.8870617791481102E-2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'[6]Sch C'!D95</f>
        <v>2545</v>
      </c>
      <c r="D97" s="260">
        <f>'[6]Sch C'!F95</f>
        <v>0</v>
      </c>
      <c r="E97" s="246">
        <f t="shared" si="11"/>
        <v>2545</v>
      </c>
      <c r="F97" s="177"/>
      <c r="G97" s="177">
        <f t="shared" si="12"/>
        <v>2545</v>
      </c>
      <c r="H97" s="175">
        <f t="shared" si="13"/>
        <v>9.4358650370983366E-4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'[6]Sch C'!D96</f>
        <v>111435</v>
      </c>
      <c r="D98" s="260">
        <f>'[6]Sch C'!F96</f>
        <v>102</v>
      </c>
      <c r="E98" s="246">
        <f t="shared" si="11"/>
        <v>111537</v>
      </c>
      <c r="F98" s="177">
        <v>6999</v>
      </c>
      <c r="G98" s="177">
        <f t="shared" si="12"/>
        <v>118536</v>
      </c>
      <c r="H98" s="175">
        <f t="shared" si="13"/>
        <v>4.3948514657661628E-2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'[6]Sch C'!D97</f>
        <v>28460</v>
      </c>
      <c r="D99" s="260">
        <f>'[6]Sch C'!F97</f>
        <v>233</v>
      </c>
      <c r="E99" s="246">
        <f t="shared" si="11"/>
        <v>28693</v>
      </c>
      <c r="F99" s="177"/>
      <c r="G99" s="177">
        <f t="shared" si="12"/>
        <v>28693</v>
      </c>
      <c r="H99" s="175">
        <f t="shared" si="13"/>
        <v>1.0638242652631141E-2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'[6]Sch C'!D98</f>
        <v>0</v>
      </c>
      <c r="D100" s="260">
        <f>'[6]Sch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292276</v>
      </c>
      <c r="D101" s="260">
        <f>SUM(D95:D100)</f>
        <v>51232</v>
      </c>
      <c r="E101" s="177">
        <f>SUM(E95:E100)</f>
        <v>343508</v>
      </c>
      <c r="F101" s="177">
        <f>SUM(F95:F100)</f>
        <v>6999</v>
      </c>
      <c r="G101" s="177">
        <f t="shared" si="12"/>
        <v>350507</v>
      </c>
      <c r="H101" s="175">
        <f t="shared" si="13"/>
        <v>0.12995429259560812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'[6]Sch C'!D102</f>
        <v>62235</v>
      </c>
      <c r="D104" s="260">
        <f>'[6]Sch C'!F102</f>
        <v>0</v>
      </c>
      <c r="E104" s="246">
        <f t="shared" ref="E104:E109" si="14">SUM(C104:D104)</f>
        <v>62235</v>
      </c>
      <c r="F104" s="174"/>
      <c r="G104" s="174">
        <f t="shared" ref="G104:G110" si="15">IF(ISERROR(E104+F104),"",(E104+F104))</f>
        <v>62235</v>
      </c>
      <c r="H104" s="175">
        <f t="shared" ref="H104:H110" si="16">IF(ISERROR(G104/$G$183),"",(G104/$G$183))</f>
        <v>2.307430493453104E-2</v>
      </c>
      <c r="J104" s="248">
        <v>6614</v>
      </c>
      <c r="K104" s="248">
        <v>7028</v>
      </c>
    </row>
    <row r="105" spans="1:11" s="41" customFormat="1">
      <c r="A105" s="127" t="s">
        <v>202</v>
      </c>
      <c r="B105" s="113" t="s">
        <v>23</v>
      </c>
      <c r="C105" s="260">
        <f>'[6]Sch C'!D103</f>
        <v>0</v>
      </c>
      <c r="D105" s="260">
        <f>'[6]Sch C'!F103</f>
        <v>21140</v>
      </c>
      <c r="E105" s="246">
        <f t="shared" si="14"/>
        <v>21140</v>
      </c>
      <c r="F105" s="177"/>
      <c r="G105" s="177">
        <f t="shared" si="15"/>
        <v>21140</v>
      </c>
      <c r="H105" s="175">
        <f t="shared" si="16"/>
        <v>7.8378855357272622E-3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'[6]Sch C'!D104</f>
        <v>359</v>
      </c>
      <c r="D106" s="260">
        <f>'[6]Sch C'!F104</f>
        <v>0</v>
      </c>
      <c r="E106" s="246">
        <f t="shared" si="14"/>
        <v>359</v>
      </c>
      <c r="F106" s="177"/>
      <c r="G106" s="177">
        <f t="shared" si="15"/>
        <v>359</v>
      </c>
      <c r="H106" s="175">
        <f t="shared" si="16"/>
        <v>1.3310316496339107E-4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'[6]Sch C'!D105</f>
        <v>0</v>
      </c>
      <c r="D107" s="260">
        <f>'[6]Sch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'[6]Sch C'!D106</f>
        <v>1058</v>
      </c>
      <c r="D108" s="260">
        <f>'[6]Sch C'!F106</f>
        <v>0</v>
      </c>
      <c r="E108" s="246">
        <f t="shared" si="14"/>
        <v>1058</v>
      </c>
      <c r="F108" s="177"/>
      <c r="G108" s="177">
        <f t="shared" si="15"/>
        <v>1058</v>
      </c>
      <c r="H108" s="175">
        <f t="shared" si="16"/>
        <v>3.9226503769155364E-4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'[6]Sch C'!D107</f>
        <v>0</v>
      </c>
      <c r="D109" s="260">
        <f>'[6]Sch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63652</v>
      </c>
      <c r="D110" s="260">
        <f>SUM(D104:D109)</f>
        <v>21140</v>
      </c>
      <c r="E110" s="177">
        <f>SUM(E104:E109)</f>
        <v>84792</v>
      </c>
      <c r="F110" s="177">
        <f>SUM(F104:F109)</f>
        <v>0</v>
      </c>
      <c r="G110" s="177">
        <f t="shared" si="15"/>
        <v>84792</v>
      </c>
      <c r="H110" s="175">
        <f t="shared" si="16"/>
        <v>3.1437558672913243E-2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'[6]Sch C'!D121</f>
        <v>61151</v>
      </c>
      <c r="D113" s="260">
        <f>'[6]Sch C'!F121</f>
        <v>0</v>
      </c>
      <c r="E113" s="246">
        <f t="shared" ref="E113:E117" si="17">SUM(C113:D113)</f>
        <v>61151</v>
      </c>
      <c r="F113" s="174"/>
      <c r="G113" s="174">
        <f t="shared" ref="G113:G118" si="18">IF(ISERROR(E113+F113),"",(E113+F113))</f>
        <v>61151</v>
      </c>
      <c r="H113" s="175">
        <f t="shared" ref="H113:H118" si="19">IF(ISERROR(G113/$G$183),"",(G113/$G$183))</f>
        <v>2.2672400113304531E-2</v>
      </c>
      <c r="J113" s="248">
        <v>6110</v>
      </c>
      <c r="K113" s="248">
        <v>6353</v>
      </c>
    </row>
    <row r="114" spans="1:11" s="41" customFormat="1">
      <c r="A114" s="127" t="s">
        <v>202</v>
      </c>
      <c r="B114" s="113" t="s">
        <v>225</v>
      </c>
      <c r="C114" s="260">
        <f>'[6]Sch C'!D122</f>
        <v>0</v>
      </c>
      <c r="D114" s="260">
        <f>'[6]Sch C'!F122</f>
        <v>20772</v>
      </c>
      <c r="E114" s="246">
        <f t="shared" si="17"/>
        <v>20772</v>
      </c>
      <c r="F114" s="177"/>
      <c r="G114" s="177">
        <f t="shared" si="18"/>
        <v>20772</v>
      </c>
      <c r="H114" s="175">
        <f t="shared" si="19"/>
        <v>7.7014455226171565E-3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'[6]Sch C'!D123</f>
        <v>13420</v>
      </c>
      <c r="D115" s="260">
        <f>'[6]Sch C'!F123</f>
        <v>138</v>
      </c>
      <c r="E115" s="246">
        <f t="shared" si="17"/>
        <v>13558</v>
      </c>
      <c r="F115" s="177"/>
      <c r="G115" s="177">
        <f t="shared" si="18"/>
        <v>13558</v>
      </c>
      <c r="H115" s="175">
        <f t="shared" si="19"/>
        <v>5.0267763525728582E-3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'[6]Sch C'!D124</f>
        <v>975</v>
      </c>
      <c r="D116" s="260">
        <f>'[6]Sch C'!F124</f>
        <v>0</v>
      </c>
      <c r="E116" s="246">
        <f t="shared" si="17"/>
        <v>975</v>
      </c>
      <c r="F116" s="177"/>
      <c r="G116" s="177">
        <f t="shared" si="18"/>
        <v>975</v>
      </c>
      <c r="H116" s="175">
        <f t="shared" si="19"/>
        <v>3.6149188256074175E-4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'[6]Sch C'!D125</f>
        <v>0</v>
      </c>
      <c r="D117" s="260">
        <f>'[6]Sch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75546</v>
      </c>
      <c r="D118" s="260">
        <f>SUM(D113:D117)</f>
        <v>20910</v>
      </c>
      <c r="E118" s="177">
        <f>SUM(E113:E117)</f>
        <v>96456</v>
      </c>
      <c r="F118" s="177">
        <f>SUM(F113:F117)</f>
        <v>0</v>
      </c>
      <c r="G118" s="177">
        <f t="shared" si="18"/>
        <v>96456</v>
      </c>
      <c r="H118" s="175">
        <f t="shared" si="19"/>
        <v>3.5762113871055289E-2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'[6]Sch C'!D129</f>
        <v>0</v>
      </c>
      <c r="D121" s="260">
        <f>'[6]Sch C'!F129</f>
        <v>0</v>
      </c>
      <c r="E121" s="246">
        <f t="shared" ref="E121:E131" si="20">SUM(C121:D121)</f>
        <v>0</v>
      </c>
      <c r="F121" s="174"/>
      <c r="G121" s="174">
        <f t="shared" ref="G121:G131" si="21">IF(ISERROR(E121+F121),"",(E121+F121))</f>
        <v>0</v>
      </c>
      <c r="H121" s="175">
        <f t="shared" ref="H121:H131" si="22">IF(ISERROR(G121/$G$183),"",(G121/$G$183))</f>
        <v>0</v>
      </c>
      <c r="J121" s="248">
        <v>0</v>
      </c>
      <c r="K121" s="248">
        <v>0</v>
      </c>
    </row>
    <row r="122" spans="1:11" s="41" customFormat="1">
      <c r="A122" s="127" t="s">
        <v>228</v>
      </c>
      <c r="B122" s="113" t="s">
        <v>229</v>
      </c>
      <c r="C122" s="260">
        <f>'[6]Sch C'!D130</f>
        <v>0</v>
      </c>
      <c r="D122" s="260">
        <f>'[6]Sch C'!F130</f>
        <v>0</v>
      </c>
      <c r="E122" s="246">
        <f t="shared" si="20"/>
        <v>0</v>
      </c>
      <c r="F122" s="174"/>
      <c r="G122" s="174">
        <f t="shared" si="21"/>
        <v>0</v>
      </c>
      <c r="H122" s="175">
        <f t="shared" si="22"/>
        <v>0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'[6]Sch C'!D131</f>
        <v>795368</v>
      </c>
      <c r="D123" s="260">
        <f>'[6]Sch C'!F131</f>
        <v>0</v>
      </c>
      <c r="E123" s="246">
        <f t="shared" si="20"/>
        <v>795368</v>
      </c>
      <c r="F123" s="174"/>
      <c r="G123" s="174">
        <f t="shared" si="21"/>
        <v>795368</v>
      </c>
      <c r="H123" s="175">
        <f t="shared" si="22"/>
        <v>0.29489135963956109</v>
      </c>
      <c r="J123" s="248">
        <v>60305</v>
      </c>
      <c r="K123" s="248">
        <v>63021</v>
      </c>
    </row>
    <row r="124" spans="1:11" s="41" customFormat="1">
      <c r="A124" s="127" t="s">
        <v>231</v>
      </c>
      <c r="B124" s="113" t="s">
        <v>232</v>
      </c>
      <c r="C124" s="260">
        <f>'[6]Sch C'!D132</f>
        <v>0</v>
      </c>
      <c r="D124" s="260">
        <f>'[6]Sch C'!F132</f>
        <v>270174</v>
      </c>
      <c r="E124" s="246">
        <f t="shared" si="20"/>
        <v>270174</v>
      </c>
      <c r="F124" s="174"/>
      <c r="G124" s="174">
        <f t="shared" si="21"/>
        <v>270174</v>
      </c>
      <c r="H124" s="175">
        <f t="shared" si="22"/>
        <v>0.10016995679893932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'[6]Sch C'!D133</f>
        <v>0</v>
      </c>
      <c r="D125" s="260">
        <f>'[6]Sch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'[6]Sch C'!D134</f>
        <v>24289</v>
      </c>
      <c r="D126" s="260">
        <f>'[6]Sch C'!F134</f>
        <v>0</v>
      </c>
      <c r="E126" s="246">
        <f t="shared" si="20"/>
        <v>24289</v>
      </c>
      <c r="F126" s="174"/>
      <c r="G126" s="174">
        <f t="shared" si="21"/>
        <v>24289</v>
      </c>
      <c r="H126" s="175">
        <f t="shared" si="22"/>
        <v>9.0054116261721606E-3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'[6]Sch C'!D135</f>
        <v>0</v>
      </c>
      <c r="D127" s="260">
        <f>'[6]Sch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'[6]Sch C'!D136</f>
        <v>0</v>
      </c>
      <c r="D128" s="260">
        <f>'[6]Sch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'[6]Sch C'!D137</f>
        <v>0</v>
      </c>
      <c r="D129" s="260">
        <f>'[6]Sch C'!F137</f>
        <v>0</v>
      </c>
      <c r="E129" s="246">
        <f t="shared" si="20"/>
        <v>0</v>
      </c>
      <c r="F129" s="174"/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'[6]Sch C'!D138</f>
        <v>0</v>
      </c>
      <c r="D130" s="260">
        <f>'[6]Sch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'[6]Sch C'!D139</f>
        <v>110</v>
      </c>
      <c r="D131" s="260">
        <f>'[6]Sch C'!F139</f>
        <v>0</v>
      </c>
      <c r="E131" s="246">
        <f t="shared" si="20"/>
        <v>110</v>
      </c>
      <c r="F131" s="177"/>
      <c r="G131" s="177">
        <f t="shared" si="21"/>
        <v>110</v>
      </c>
      <c r="H131" s="175">
        <f t="shared" si="22"/>
        <v>4.0783699570955478E-5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'[6]Sch C'!D141</f>
        <v>0</v>
      </c>
      <c r="D133" s="260">
        <f>'[6]Sch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'[6]Sch C'!D142</f>
        <v>0</v>
      </c>
      <c r="D134" s="260">
        <f>'[6]Sch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'[6]Sch C'!D143</f>
        <v>0</v>
      </c>
      <c r="D135" s="260">
        <f>'[6]Sch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'[6]Sch C'!D144</f>
        <v>0</v>
      </c>
      <c r="D136" s="260">
        <f>'[6]Sch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'[6]Sch C'!D145</f>
        <v>0</v>
      </c>
      <c r="D137" s="260">
        <f>'[6]Sch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'[6]Sch C'!D146</f>
        <v>0</v>
      </c>
      <c r="D138" s="260">
        <f>'[6]Sch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819767</v>
      </c>
      <c r="D139" s="260">
        <f>SUM(D121:D138)</f>
        <v>270174</v>
      </c>
      <c r="E139" s="176">
        <f>SUM(E121:E138)</f>
        <v>1089941</v>
      </c>
      <c r="F139" s="176">
        <f>SUM(F121:F138)</f>
        <v>0</v>
      </c>
      <c r="G139" s="177">
        <f t="shared" si="25"/>
        <v>1089941</v>
      </c>
      <c r="H139" s="175">
        <f t="shared" si="24"/>
        <v>0.40410751176424353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'[6]Sch C'!D150</f>
        <v>9998</v>
      </c>
      <c r="D142" s="260">
        <f>'[6]Sch C'!F150</f>
        <v>0</v>
      </c>
      <c r="E142" s="246">
        <f t="shared" ref="E142:E146" si="26">SUM(C142:D142)</f>
        <v>9998</v>
      </c>
      <c r="F142" s="174"/>
      <c r="G142" s="174">
        <f t="shared" ref="G142:G147" si="27">IF(ISERROR(E142+F142),"",(E142+F142))</f>
        <v>9998</v>
      </c>
      <c r="H142" s="175">
        <f t="shared" ref="H142:H147" si="28">IF(ISERROR(G142/$G$183),"",(G142/$G$183))</f>
        <v>3.7068675300946626E-3</v>
      </c>
      <c r="J142" s="248">
        <v>354</v>
      </c>
      <c r="K142" s="248">
        <v>362</v>
      </c>
    </row>
    <row r="143" spans="1:11" s="41" customFormat="1">
      <c r="A143" s="127" t="s">
        <v>202</v>
      </c>
      <c r="B143" s="113" t="s">
        <v>23</v>
      </c>
      <c r="C143" s="260">
        <f>'[6]Sch C'!D151</f>
        <v>0</v>
      </c>
      <c r="D143" s="260">
        <f>'[6]Sch C'!F151</f>
        <v>3396</v>
      </c>
      <c r="E143" s="246">
        <f t="shared" si="26"/>
        <v>3396</v>
      </c>
      <c r="F143" s="177"/>
      <c r="G143" s="177">
        <f t="shared" si="27"/>
        <v>3396</v>
      </c>
      <c r="H143" s="175">
        <f t="shared" si="28"/>
        <v>1.2591040340269527E-3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'[6]Sch C'!D152</f>
        <v>7807</v>
      </c>
      <c r="D144" s="260">
        <f>'[6]Sch C'!F152</f>
        <v>2240</v>
      </c>
      <c r="E144" s="246">
        <f t="shared" si="26"/>
        <v>10047</v>
      </c>
      <c r="F144" s="177"/>
      <c r="G144" s="177">
        <f t="shared" si="27"/>
        <v>10047</v>
      </c>
      <c r="H144" s="175">
        <f t="shared" si="28"/>
        <v>3.7250348144489973E-3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'[6]Sch C'!D153</f>
        <v>953</v>
      </c>
      <c r="D145" s="260">
        <f>'[6]Sch C'!F153</f>
        <v>45</v>
      </c>
      <c r="E145" s="246">
        <f t="shared" si="26"/>
        <v>998</v>
      </c>
      <c r="F145" s="177"/>
      <c r="G145" s="177">
        <f t="shared" si="27"/>
        <v>998</v>
      </c>
      <c r="H145" s="175">
        <f t="shared" si="28"/>
        <v>3.7001938338012335E-4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'[6]Sch C'!D154</f>
        <v>0</v>
      </c>
      <c r="D146" s="260">
        <f>'[6]Sch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18758</v>
      </c>
      <c r="D147" s="260">
        <f>SUM(D142:D146)</f>
        <v>5681</v>
      </c>
      <c r="E147" s="177">
        <f>SUM(E142:E146)</f>
        <v>24439</v>
      </c>
      <c r="F147" s="177">
        <f>SUM(F142:F146)</f>
        <v>0</v>
      </c>
      <c r="G147" s="177">
        <f t="shared" si="27"/>
        <v>24439</v>
      </c>
      <c r="H147" s="198">
        <f t="shared" si="28"/>
        <v>9.0610257619507355E-3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'[6]Sch C'!D158</f>
        <v>0</v>
      </c>
      <c r="D150" s="260">
        <f>'[6]Sch C'!F158</f>
        <v>0</v>
      </c>
      <c r="E150" s="246">
        <f t="shared" ref="E150:E163" si="29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48">
        <v>0</v>
      </c>
      <c r="K150" s="248">
        <v>0</v>
      </c>
    </row>
    <row r="151" spans="1:11" s="41" customFormat="1">
      <c r="A151" s="127" t="s">
        <v>202</v>
      </c>
      <c r="B151" s="113" t="s">
        <v>76</v>
      </c>
      <c r="C151" s="260">
        <f>'[6]Sch C'!D159</f>
        <v>0</v>
      </c>
      <c r="D151" s="260">
        <f>'[6]Sch C'!F159</f>
        <v>0</v>
      </c>
      <c r="E151" s="246">
        <f t="shared" si="29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'[6]Sch C'!D160</f>
        <v>8275</v>
      </c>
      <c r="D152" s="260">
        <f>'[6]Sch C'!F160</f>
        <v>1210</v>
      </c>
      <c r="E152" s="246">
        <f t="shared" si="29"/>
        <v>9485</v>
      </c>
      <c r="F152" s="177"/>
      <c r="G152" s="177">
        <f t="shared" ref="G152:G163" si="30">IF(ISERROR(E152+F152),"",(E152+F152))</f>
        <v>9485</v>
      </c>
      <c r="H152" s="175">
        <f t="shared" ref="H152:H163" si="31">IF(ISERROR(G152/$G$183),"",(G152/$G$183))</f>
        <v>3.516667185731934E-3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'[6]Sch C'!D161</f>
        <v>0</v>
      </c>
      <c r="D153" s="260">
        <f>'[6]Sch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'[6]Sch C'!D162</f>
        <v>0</v>
      </c>
      <c r="D154" s="260">
        <f>'[6]Sch C'!F162</f>
        <v>0</v>
      </c>
      <c r="E154" s="246">
        <f t="shared" si="29"/>
        <v>0</v>
      </c>
      <c r="F154" s="177"/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'[6]Sch C'!D163</f>
        <v>0</v>
      </c>
      <c r="D155" s="260">
        <f>'[6]Sch C'!F163</f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'[6]Sch C'!D164</f>
        <v>0</v>
      </c>
      <c r="D156" s="260">
        <f>'[6]Sch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'[6]Sch C'!D165</f>
        <v>1920</v>
      </c>
      <c r="D157" s="260">
        <f>'[6]Sch C'!F165</f>
        <v>0</v>
      </c>
      <c r="E157" s="246">
        <f t="shared" si="29"/>
        <v>1920</v>
      </c>
      <c r="F157" s="177"/>
      <c r="G157" s="177">
        <f t="shared" si="30"/>
        <v>1920</v>
      </c>
      <c r="H157" s="175">
        <f t="shared" si="31"/>
        <v>7.1186093796576835E-4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'[6]Sch C'!D166</f>
        <v>0</v>
      </c>
      <c r="D158" s="260">
        <f>'[6]Sch C'!F166</f>
        <v>0</v>
      </c>
      <c r="E158" s="246">
        <f t="shared" si="29"/>
        <v>0</v>
      </c>
      <c r="F158" s="177"/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'[6]Sch C'!D167</f>
        <v>302763</v>
      </c>
      <c r="D159" s="260">
        <f>'[6]Sch C'!F167</f>
        <v>0</v>
      </c>
      <c r="E159" s="246">
        <f t="shared" si="29"/>
        <v>302763</v>
      </c>
      <c r="F159" s="177"/>
      <c r="G159" s="177">
        <f t="shared" si="30"/>
        <v>302763</v>
      </c>
      <c r="H159" s="175">
        <f t="shared" si="31"/>
        <v>0.11225268393819267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'[6]Sch C'!D168</f>
        <v>0</v>
      </c>
      <c r="D160" s="260">
        <f>'[6]Sch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'[6]Sch C'!D169</f>
        <v>0</v>
      </c>
      <c r="D161" s="260">
        <f>'[6]Sch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'[6]Sch C'!D170</f>
        <v>0</v>
      </c>
      <c r="D162" s="260">
        <f>'[6]Sch C'!F170</f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'[6]Sch C'!D171</f>
        <v>41</v>
      </c>
      <c r="D163" s="260">
        <f>'[6]Sch C'!F171</f>
        <v>0</v>
      </c>
      <c r="E163" s="246">
        <f t="shared" si="29"/>
        <v>41</v>
      </c>
      <c r="F163" s="177"/>
      <c r="G163" s="177">
        <f t="shared" si="30"/>
        <v>41</v>
      </c>
      <c r="H163" s="175">
        <f t="shared" si="31"/>
        <v>1.520119711281068E-5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312999</v>
      </c>
      <c r="D164" s="260">
        <f>SUM(D150:D163)</f>
        <v>1210</v>
      </c>
      <c r="E164" s="177">
        <f>SUM(E150:E163)</f>
        <v>314209</v>
      </c>
      <c r="F164" s="177">
        <f>SUM(F150:F163)</f>
        <v>0</v>
      </c>
      <c r="G164" s="177">
        <f>IF(ISERROR(E164+F164),"",(E164+F164))</f>
        <v>314209</v>
      </c>
      <c r="H164" s="175">
        <f>IF(ISERROR(G164/$G$183),"",(G164/$G$183))</f>
        <v>0.11649641325900319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'[6]Sch C'!D186</f>
        <v>0</v>
      </c>
      <c r="D167" s="260">
        <f>'[6]Sch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'[6]Sch C'!D187</f>
        <v>0</v>
      </c>
      <c r="D168" s="260">
        <f>'[6]Sch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'[6]Sch C'!D188</f>
        <v>0</v>
      </c>
      <c r="D169" s="260">
        <f>'[6]Sch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'[6]Sch C'!D189</f>
        <v>7300</v>
      </c>
      <c r="D170" s="260">
        <f>'[6]Sch C'!F189</f>
        <v>0</v>
      </c>
      <c r="E170" s="246">
        <f t="shared" si="32"/>
        <v>7300</v>
      </c>
      <c r="F170" s="177"/>
      <c r="G170" s="177">
        <f>IF(ISERROR(E170+F170),"",(E170+F170))</f>
        <v>7300</v>
      </c>
      <c r="H170" s="175">
        <f>IF(ISERROR(G170/$G$183),"",(G170/$G$183))</f>
        <v>2.7065546078906817E-3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'[6]Sch C'!D190</f>
        <v>200</v>
      </c>
      <c r="D171" s="260">
        <f>'[6]Sch C'!F190</f>
        <v>0</v>
      </c>
      <c r="E171" s="246">
        <f t="shared" si="32"/>
        <v>200</v>
      </c>
      <c r="F171" s="177"/>
      <c r="G171" s="177">
        <f>IF(ISERROR(E171+F171),"",(E171+F171))</f>
        <v>200</v>
      </c>
      <c r="H171" s="175">
        <f>IF(ISERROR(G171/$G$183),"",(G171/$G$183))</f>
        <v>7.4152181038100869E-5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'[6]Sch C'!D191</f>
        <v>0</v>
      </c>
      <c r="D172" s="260">
        <f>'[6]Sch C'!F191</f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'[6]Sch C'!D192</f>
        <v>0</v>
      </c>
      <c r="D173" s="260">
        <f>'[6]Sch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'[6]Sch C'!D193</f>
        <v>0</v>
      </c>
      <c r="D174" s="260">
        <f>'[6]Sch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'[6]Sch C'!D194</f>
        <v>0</v>
      </c>
      <c r="D175" s="260">
        <f>'[6]Sch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'[6]Sch C'!D195</f>
        <v>0</v>
      </c>
      <c r="D176" s="260">
        <f>'[6]Sch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'[6]Sch C'!D196</f>
        <v>0</v>
      </c>
      <c r="D177" s="260">
        <f>'[6]Sch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'[6]Sch C'!D197</f>
        <v>352</v>
      </c>
      <c r="D178" s="260">
        <f>'[6]Sch C'!F197</f>
        <v>0</v>
      </c>
      <c r="E178" s="246">
        <f t="shared" si="32"/>
        <v>352</v>
      </c>
      <c r="F178" s="177"/>
      <c r="G178" s="177">
        <f t="shared" si="33"/>
        <v>352</v>
      </c>
      <c r="H178" s="175">
        <f t="shared" si="34"/>
        <v>1.3050783862705753E-4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'[6]Sch C'!D198</f>
        <v>0</v>
      </c>
      <c r="D179" s="260">
        <f>'[6]Sch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'[6]Sch C'!D199</f>
        <v>1259</v>
      </c>
      <c r="D180" s="260">
        <f>'[6]Sch C'!F199</f>
        <v>0</v>
      </c>
      <c r="E180" s="246">
        <f t="shared" si="32"/>
        <v>1259</v>
      </c>
      <c r="F180" s="177"/>
      <c r="G180" s="177">
        <f t="shared" si="33"/>
        <v>1259</v>
      </c>
      <c r="H180" s="175">
        <f t="shared" si="34"/>
        <v>4.6678797963484501E-4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9111</v>
      </c>
      <c r="D181" s="260">
        <f>SUM(D167:D180)</f>
        <v>0</v>
      </c>
      <c r="E181" s="212">
        <f>SUM(E167:E180)</f>
        <v>9111</v>
      </c>
      <c r="F181" s="212">
        <f>SUM(F167:F180)</f>
        <v>0</v>
      </c>
      <c r="G181" s="177">
        <f t="shared" si="33"/>
        <v>9111</v>
      </c>
      <c r="H181" s="175">
        <f>IF(ISERROR(G181/$G$183),"",(G181/$G$183))</f>
        <v>3.3780026071906855E-3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2676179</v>
      </c>
      <c r="D183" s="260">
        <f>SUM(D21:D181)/2</f>
        <v>31605</v>
      </c>
      <c r="E183" s="245">
        <f>SUM(E21:E181)/2</f>
        <v>2707784</v>
      </c>
      <c r="F183" s="173">
        <f>SUM(F21:F181)/2</f>
        <v>-10628</v>
      </c>
      <c r="G183" s="173">
        <f>SUM(G21:G181)/2</f>
        <v>2697156</v>
      </c>
      <c r="H183" s="175">
        <f>IF(ISERROR(G183/$G$183),"",(G183/$G$183))</f>
        <v>1</v>
      </c>
      <c r="J183" s="248">
        <f>SUM(J21:J181)</f>
        <v>96029</v>
      </c>
      <c r="K183" s="248">
        <f>SUM(K21:K181)</f>
        <v>100217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'[6]Sch C'!D204</f>
        <v>2676179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 s="295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507834</v>
      </c>
      <c r="D190" s="260">
        <f>D17-D183</f>
        <v>-31605</v>
      </c>
      <c r="E190" s="246">
        <f>E17-E183</f>
        <v>476229</v>
      </c>
      <c r="F190" s="174">
        <f>F17-F183</f>
        <v>-257872</v>
      </c>
      <c r="G190" s="174">
        <f>G17-G183</f>
        <v>218357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'[6]Sch D'!C9</f>
        <v>16355</v>
      </c>
      <c r="D194" s="278"/>
      <c r="E194" s="251">
        <f>C194+D194</f>
        <v>16355</v>
      </c>
      <c r="F194" s="218"/>
      <c r="G194" s="219">
        <f>E194+F194</f>
        <v>16355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'[6]Sch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'[6]Sch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'[6]Sch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16355</v>
      </c>
      <c r="D198" s="278"/>
      <c r="E198" s="252">
        <f>SUM(E194:E197)</f>
        <v>16355</v>
      </c>
      <c r="F198" s="223">
        <f>SUM(F194:F197)</f>
        <v>0</v>
      </c>
      <c r="G198" s="223">
        <f>SUM(G194:G197)</f>
        <v>16355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'[6]Sch D'!G22</f>
        <v>45</v>
      </c>
      <c r="D201" s="277"/>
      <c r="E201" s="251">
        <f>C201+D201</f>
        <v>45</v>
      </c>
      <c r="F201" s="218"/>
      <c r="G201" s="225">
        <f>E201+F201</f>
        <v>45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f>'[6]Sch D'!G24</f>
        <v>45</v>
      </c>
      <c r="D202" s="277"/>
      <c r="E202" s="251">
        <f>C202+D202</f>
        <v>45</v>
      </c>
      <c r="F202" s="220"/>
      <c r="G202" s="225">
        <f>E202+F202</f>
        <v>45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'[6]Sch D'!G28</f>
        <v>16425</v>
      </c>
      <c r="D205" s="269"/>
      <c r="E205" s="247">
        <f>E201*E203</f>
        <v>16425</v>
      </c>
      <c r="F205" s="247">
        <f>G201*F203</f>
        <v>0</v>
      </c>
      <c r="G205" s="218">
        <f>G201*G203</f>
        <v>16425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'[6]Sch D'!G30</f>
        <v>0.995738203957382</v>
      </c>
      <c r="D206" s="35"/>
      <c r="E206" s="253">
        <f>IFERROR(E198/E205,"0")</f>
        <v>0.995738203957382</v>
      </c>
      <c r="F206" s="288" t="str">
        <f>IFERROR(F198/F205,"")</f>
        <v/>
      </c>
      <c r="G206" s="227">
        <f>G198/G205</f>
        <v>0.995738203957382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'[6]Sch D'!G32</f>
        <v>0.995738203957382</v>
      </c>
      <c r="D207" s="35"/>
      <c r="E207" s="253">
        <f>IFERROR((E194+E195)/E205,"0")</f>
        <v>0.995738203957382</v>
      </c>
      <c r="F207" s="288" t="str">
        <f>IFERROR(((F194+F195)/F205),"")</f>
        <v/>
      </c>
      <c r="G207" s="227">
        <f>(G194+G195)/G205</f>
        <v>0.995738203957382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'[6]Sch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1"/>
      <c r="F212" s="49" t="s">
        <v>307</v>
      </c>
      <c r="G212" s="228"/>
    </row>
    <row r="213" spans="1:11">
      <c r="B213" s="271"/>
      <c r="F213" s="49" t="s">
        <v>308</v>
      </c>
      <c r="G213" s="228"/>
    </row>
  </sheetData>
  <phoneticPr fontId="0" type="noConversion"/>
  <conditionalFormatting sqref="D2">
    <cfRule type="cellIs" dxfId="31" priority="4" stopIfTrue="1" operator="equal">
      <formula>0</formula>
    </cfRule>
  </conditionalFormatting>
  <conditionalFormatting sqref="D2">
    <cfRule type="cellIs" dxfId="30" priority="3" stopIfTrue="1" operator="equal">
      <formula>0</formula>
    </cfRule>
  </conditionalFormatting>
  <conditionalFormatting sqref="C2">
    <cfRule type="cellIs" dxfId="29" priority="2" stopIfTrue="1" operator="equal">
      <formula>0</formula>
    </cfRule>
  </conditionalFormatting>
  <conditionalFormatting sqref="C2">
    <cfRule type="cellIs" dxfId="2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K213"/>
  <sheetViews>
    <sheetView showGridLines="0" zoomScale="90" zoomScaleNormal="9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355</v>
      </c>
      <c r="D2" s="255"/>
      <c r="E2" s="24"/>
    </row>
    <row r="3" spans="1:11">
      <c r="A3" s="23"/>
      <c r="B3" s="50" t="s">
        <v>185</v>
      </c>
      <c r="C3" s="286">
        <v>42552</v>
      </c>
      <c r="D3"/>
      <c r="E3" s="157"/>
    </row>
    <row r="4" spans="1:11">
      <c r="A4" s="23"/>
      <c r="B4" s="158" t="s">
        <v>186</v>
      </c>
      <c r="C4" s="159">
        <v>42916</v>
      </c>
      <c r="D4"/>
      <c r="E4" s="27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'[7]Sch B'!E10</f>
        <v>859115</v>
      </c>
      <c r="D12" s="260">
        <f>'[7]Sch B'!G10</f>
        <v>0</v>
      </c>
      <c r="E12" s="246">
        <f>SUM(C12:D12)</f>
        <v>859115</v>
      </c>
      <c r="F12" s="174">
        <v>172291</v>
      </c>
      <c r="G12" s="174">
        <f>IF(ISERROR(E12+F12)," ",(E12+F12))</f>
        <v>1031406</v>
      </c>
      <c r="H12" s="175">
        <f t="shared" ref="H12:H17" si="0">IF(ISERROR(G12/$G$17),"",(G12/$G$17))</f>
        <v>0.99956776747052867</v>
      </c>
      <c r="J12" s="233" t="s">
        <v>346</v>
      </c>
      <c r="K12" s="234">
        <f>G17</f>
        <v>1031852</v>
      </c>
    </row>
    <row r="13" spans="1:11" s="41" customFormat="1">
      <c r="A13" s="127" t="s">
        <v>64</v>
      </c>
      <c r="B13" s="113" t="s">
        <v>192</v>
      </c>
      <c r="C13" s="260">
        <f>'[7]Sch B'!E15</f>
        <v>0</v>
      </c>
      <c r="D13" s="260">
        <f>'[7]Sch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1077534</v>
      </c>
    </row>
    <row r="14" spans="1:11" s="41" customFormat="1">
      <c r="A14" s="127" t="s">
        <v>66</v>
      </c>
      <c r="B14" s="113" t="s">
        <v>193</v>
      </c>
      <c r="C14" s="260">
        <f>'[7]Sch B'!E20</f>
        <v>0</v>
      </c>
      <c r="D14" s="260">
        <f>'[7]Sch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5262</v>
      </c>
    </row>
    <row r="15" spans="1:11" s="41" customFormat="1">
      <c r="A15" s="127" t="s">
        <v>68</v>
      </c>
      <c r="B15" s="179" t="s">
        <v>194</v>
      </c>
      <c r="C15" s="260">
        <f>'[7]Sch B'!E25</f>
        <v>0</v>
      </c>
      <c r="D15" s="260">
        <f>'[7]Sch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15</v>
      </c>
    </row>
    <row r="16" spans="1:11" s="41" customFormat="1">
      <c r="A16" s="127" t="s">
        <v>145</v>
      </c>
      <c r="B16" s="115" t="s">
        <v>195</v>
      </c>
      <c r="C16" s="260">
        <f>'[7]Sch B'!E40</f>
        <v>446</v>
      </c>
      <c r="D16" s="260">
        <f>'[7]Sch B'!G40</f>
        <v>0</v>
      </c>
      <c r="E16" s="246">
        <f t="shared" si="1"/>
        <v>446</v>
      </c>
      <c r="F16" s="273"/>
      <c r="G16" s="177">
        <f>IF(ISERROR(E16+F16),"",(E16+F16))</f>
        <v>446</v>
      </c>
      <c r="H16" s="178">
        <f t="shared" si="0"/>
        <v>4.3223252947128079E-4</v>
      </c>
      <c r="I16" s="265"/>
      <c r="J16" s="235" t="s">
        <v>350</v>
      </c>
      <c r="K16" s="236">
        <f>G205</f>
        <v>5475</v>
      </c>
    </row>
    <row r="17" spans="1:11" s="41" customFormat="1">
      <c r="A17" s="40"/>
      <c r="B17" s="179" t="s">
        <v>91</v>
      </c>
      <c r="C17" s="260">
        <f>SUM(C12:C16)</f>
        <v>859561</v>
      </c>
      <c r="D17" s="260">
        <f>SUM(D12:D16)</f>
        <v>0</v>
      </c>
      <c r="E17" s="177">
        <f>SUM(E12:E16)</f>
        <v>859561</v>
      </c>
      <c r="F17" s="177">
        <f>SUM(F12:F16)</f>
        <v>172291</v>
      </c>
      <c r="G17" s="177">
        <f>IF(ISERROR(E17+F17),"",(E17+F17))</f>
        <v>1031852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24013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25074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'[7]Sch C'!D10</f>
        <v>31882</v>
      </c>
      <c r="D21" s="260">
        <f>'[7]Sch C'!F10</f>
        <v>0</v>
      </c>
      <c r="E21" s="246">
        <f t="shared" ref="E21:E56" si="2">SUM(C21:D21)</f>
        <v>31882</v>
      </c>
      <c r="F21" s="174"/>
      <c r="G21" s="174">
        <f t="shared" ref="G21:G57" si="3">IF(ISERROR(E21+F21),"",(E21+F21))</f>
        <v>31882</v>
      </c>
      <c r="H21" s="175">
        <f>IF(ISERROR(G21/$G$183),"",(G21/$G$183))</f>
        <v>2.9587929476007253E-2</v>
      </c>
      <c r="J21" s="248">
        <v>24</v>
      </c>
      <c r="K21" s="248">
        <v>24</v>
      </c>
    </row>
    <row r="22" spans="1:11" s="41" customFormat="1">
      <c r="A22" s="127" t="s">
        <v>199</v>
      </c>
      <c r="B22" s="113" t="s">
        <v>200</v>
      </c>
      <c r="C22" s="260">
        <f>'[7]Sch C'!D11</f>
        <v>0</v>
      </c>
      <c r="D22" s="260">
        <f>'[7]Sch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'[7]Sch C'!D12</f>
        <v>55200</v>
      </c>
      <c r="D23" s="260">
        <f>'[7]Sch C'!F12</f>
        <v>7009</v>
      </c>
      <c r="E23" s="246">
        <f t="shared" si="2"/>
        <v>62209</v>
      </c>
      <c r="F23" s="177"/>
      <c r="G23" s="177">
        <f t="shared" si="3"/>
        <v>62209</v>
      </c>
      <c r="H23" s="175">
        <f t="shared" si="4"/>
        <v>5.7732749036225307E-2</v>
      </c>
      <c r="J23" s="183">
        <v>48</v>
      </c>
      <c r="K23" s="183">
        <v>48</v>
      </c>
    </row>
    <row r="24" spans="1:11" s="41" customFormat="1">
      <c r="A24" s="127" t="s">
        <v>202</v>
      </c>
      <c r="B24" s="113" t="s">
        <v>23</v>
      </c>
      <c r="C24" s="260">
        <f>'[7]Sch C'!D13</f>
        <v>124775</v>
      </c>
      <c r="D24" s="260">
        <f>'[7]Sch C'!F13</f>
        <v>-94366</v>
      </c>
      <c r="E24" s="246">
        <f t="shared" si="2"/>
        <v>30409</v>
      </c>
      <c r="F24" s="177"/>
      <c r="G24" s="177">
        <f t="shared" si="3"/>
        <v>30409</v>
      </c>
      <c r="H24" s="175">
        <f t="shared" si="4"/>
        <v>2.8220919247095685E-2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'[7]Sch C'!D14</f>
        <v>0</v>
      </c>
      <c r="D25" s="260">
        <f>'[7]Sch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'[7]Sch C'!D15</f>
        <v>0</v>
      </c>
      <c r="D26" s="260">
        <f>'[7]Sch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'[7]Sch C'!D16</f>
        <v>0</v>
      </c>
      <c r="D27" s="260">
        <f>'[7]Sch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'[7]Sch C'!D17</f>
        <v>633</v>
      </c>
      <c r="D28" s="260">
        <f>'[7]Sch C'!F17</f>
        <v>275</v>
      </c>
      <c r="E28" s="246">
        <f t="shared" si="2"/>
        <v>908</v>
      </c>
      <c r="F28" s="177"/>
      <c r="G28" s="177">
        <f t="shared" si="3"/>
        <v>908</v>
      </c>
      <c r="H28" s="175">
        <f t="shared" si="4"/>
        <v>8.4266482542546216E-4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'[7]Sch C'!D18</f>
        <v>3608</v>
      </c>
      <c r="D29" s="260">
        <f>'[7]Sch C'!F18</f>
        <v>1298</v>
      </c>
      <c r="E29" s="246">
        <f t="shared" si="2"/>
        <v>4906</v>
      </c>
      <c r="F29" s="177"/>
      <c r="G29" s="177">
        <f t="shared" si="3"/>
        <v>4906</v>
      </c>
      <c r="H29" s="175">
        <f t="shared" si="4"/>
        <v>4.5529885831908784E-3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'[7]Sch C'!D19</f>
        <v>1072</v>
      </c>
      <c r="D30" s="260">
        <f>'[7]Sch C'!F19</f>
        <v>397</v>
      </c>
      <c r="E30" s="246">
        <f t="shared" si="2"/>
        <v>1469</v>
      </c>
      <c r="F30" s="177"/>
      <c r="G30" s="177">
        <f t="shared" si="3"/>
        <v>1469</v>
      </c>
      <c r="H30" s="175">
        <f t="shared" si="4"/>
        <v>1.363298049063881E-3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'[7]Sch C'!D20</f>
        <v>1095</v>
      </c>
      <c r="D31" s="260">
        <f>'[7]Sch C'!F20</f>
        <v>1804</v>
      </c>
      <c r="E31" s="246">
        <f t="shared" si="2"/>
        <v>2899</v>
      </c>
      <c r="F31" s="177"/>
      <c r="G31" s="177">
        <f t="shared" si="3"/>
        <v>2899</v>
      </c>
      <c r="H31" s="175">
        <f t="shared" si="4"/>
        <v>2.6904023446127916E-3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'[7]Sch C'!D21</f>
        <v>0</v>
      </c>
      <c r="D32" s="260">
        <f>'[7]Sch C'!F21</f>
        <v>2481</v>
      </c>
      <c r="E32" s="246">
        <f t="shared" si="2"/>
        <v>2481</v>
      </c>
      <c r="F32" s="177"/>
      <c r="G32" s="177">
        <f t="shared" si="3"/>
        <v>2481</v>
      </c>
      <c r="H32" s="175">
        <f t="shared" si="4"/>
        <v>2.3024795505292642E-3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f>'[7]Sch C'!D22</f>
        <v>0</v>
      </c>
      <c r="D33" s="260">
        <f>'[7]Sch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'[7]Sch C'!D23</f>
        <v>259</v>
      </c>
      <c r="D34" s="260">
        <f>'[7]Sch C'!F23</f>
        <v>3340</v>
      </c>
      <c r="E34" s="246">
        <f t="shared" si="2"/>
        <v>3599</v>
      </c>
      <c r="F34" s="177"/>
      <c r="G34" s="177">
        <f t="shared" si="3"/>
        <v>3599</v>
      </c>
      <c r="H34" s="175">
        <f t="shared" si="4"/>
        <v>3.3400338179584124E-3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'[7]Sch C'!D24</f>
        <v>2034</v>
      </c>
      <c r="D35" s="260">
        <f>'[7]Sch C'!F24</f>
        <v>2926</v>
      </c>
      <c r="E35" s="246">
        <f t="shared" si="2"/>
        <v>4960</v>
      </c>
      <c r="F35" s="177"/>
      <c r="G35" s="177">
        <f t="shared" si="3"/>
        <v>4960</v>
      </c>
      <c r="H35" s="175">
        <f t="shared" si="4"/>
        <v>4.6031030111346833E-3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'[7]Sch C'!D25</f>
        <v>0</v>
      </c>
      <c r="D36" s="260">
        <f>'[7]Sch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'[7]Sch C'!D26</f>
        <v>41540</v>
      </c>
      <c r="D37" s="260">
        <f>'[7]Sch C'!F26</f>
        <v>0</v>
      </c>
      <c r="E37" s="246">
        <f t="shared" si="2"/>
        <v>41540</v>
      </c>
      <c r="F37" s="177"/>
      <c r="G37" s="177">
        <f t="shared" si="3"/>
        <v>41540</v>
      </c>
      <c r="H37" s="175">
        <f t="shared" si="4"/>
        <v>3.8550987718252973E-2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'[7]Sch C'!D27</f>
        <v>613</v>
      </c>
      <c r="D38" s="260">
        <f>'[7]Sch C'!F27</f>
        <v>193</v>
      </c>
      <c r="E38" s="246">
        <f t="shared" si="2"/>
        <v>806</v>
      </c>
      <c r="F38" s="177"/>
      <c r="G38" s="177">
        <f t="shared" si="3"/>
        <v>806</v>
      </c>
      <c r="H38" s="175">
        <f t="shared" si="4"/>
        <v>7.4800423930938603E-4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'[7]Sch C'!D28</f>
        <v>0</v>
      </c>
      <c r="D39" s="260">
        <f>'[7]Sch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'[7]Sch C'!D29</f>
        <v>0</v>
      </c>
      <c r="D40" s="260">
        <f>'[7]Sch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'[7]Sch C'!D30</f>
        <v>0</v>
      </c>
      <c r="D41" s="260">
        <f>'[7]Sch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'[7]Sch C'!D31</f>
        <v>122</v>
      </c>
      <c r="D42" s="260">
        <f>'[7]Sch C'!F31</f>
        <v>6731</v>
      </c>
      <c r="E42" s="246">
        <f t="shared" si="2"/>
        <v>6853</v>
      </c>
      <c r="F42" s="177"/>
      <c r="G42" s="177">
        <f t="shared" si="3"/>
        <v>6853</v>
      </c>
      <c r="H42" s="175">
        <f t="shared" si="4"/>
        <v>6.3598921240536265E-3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'[7]Sch C'!D32</f>
        <v>0</v>
      </c>
      <c r="D43" s="260">
        <f>'[7]Sch C'!F32</f>
        <v>14515</v>
      </c>
      <c r="E43" s="246">
        <f t="shared" si="2"/>
        <v>14515</v>
      </c>
      <c r="F43" s="177"/>
      <c r="G43" s="177">
        <f t="shared" si="3"/>
        <v>14515</v>
      </c>
      <c r="H43" s="175">
        <f t="shared" si="4"/>
        <v>1.3470572622302406E-2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'[7]Sch C'!D33</f>
        <v>0</v>
      </c>
      <c r="D44" s="260">
        <f>'[7]Sch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'[7]Sch C'!D34</f>
        <v>-492</v>
      </c>
      <c r="D45" s="260">
        <f>'[7]Sch C'!F34</f>
        <v>618</v>
      </c>
      <c r="E45" s="246">
        <f t="shared" si="2"/>
        <v>126</v>
      </c>
      <c r="F45" s="177">
        <v>492</v>
      </c>
      <c r="G45" s="177">
        <f t="shared" si="3"/>
        <v>618</v>
      </c>
      <c r="H45" s="175">
        <f t="shared" si="4"/>
        <v>5.7353178646799084E-4</v>
      </c>
      <c r="I45" s="41" t="s">
        <v>407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'[7]Sch C'!D35</f>
        <v>0</v>
      </c>
      <c r="D46" s="260">
        <f>'[7]Sch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'[7]Sch C'!D36</f>
        <v>0</v>
      </c>
      <c r="D47" s="260">
        <f>'[7]Sch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'[7]Sch C'!D37</f>
        <v>0</v>
      </c>
      <c r="D48" s="260">
        <f>'[7]Sch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'[7]Sch C'!D38</f>
        <v>0</v>
      </c>
      <c r="D49" s="260">
        <f>'[7]Sch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'[7]Sch C'!D39</f>
        <v>0</v>
      </c>
      <c r="D50" s="260">
        <f>'[7]Sch C'!F39</f>
        <v>3</v>
      </c>
      <c r="E50" s="246">
        <f t="shared" si="2"/>
        <v>3</v>
      </c>
      <c r="F50" s="177">
        <v>-492</v>
      </c>
      <c r="G50" s="177">
        <f t="shared" si="3"/>
        <v>-489</v>
      </c>
      <c r="H50" s="175">
        <f t="shared" si="4"/>
        <v>-4.5381398638001213E-4</v>
      </c>
      <c r="I50" s="41" t="s">
        <v>408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'[7]Sch C'!D40</f>
        <v>0</v>
      </c>
      <c r="D51" s="260">
        <f>'[7]Sch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'[7]Sch C'!D41</f>
        <v>0</v>
      </c>
      <c r="D52" s="260">
        <f>'[7]Sch C'!F41</f>
        <v>0</v>
      </c>
      <c r="E52" s="246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'[7]Sch C'!D42</f>
        <v>162</v>
      </c>
      <c r="D53" s="260">
        <f>'[7]Sch C'!F42</f>
        <v>0</v>
      </c>
      <c r="E53" s="246">
        <f t="shared" si="2"/>
        <v>162</v>
      </c>
      <c r="F53" s="177"/>
      <c r="G53" s="177">
        <f t="shared" si="3"/>
        <v>162</v>
      </c>
      <c r="H53" s="175">
        <f t="shared" si="4"/>
        <v>1.5034328383141507E-4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'[7]Sch C'!D43</f>
        <v>0</v>
      </c>
      <c r="D54" s="260">
        <f>'[7]Sch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'[7]Sch C'!D44</f>
        <v>0</v>
      </c>
      <c r="D55" s="260">
        <f>'[7]Sch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'[7]Sch C'!D45</f>
        <v>2859</v>
      </c>
      <c r="D56" s="260">
        <f>'[7]Sch C'!F45</f>
        <v>-446</v>
      </c>
      <c r="E56" s="246">
        <f t="shared" si="2"/>
        <v>2413</v>
      </c>
      <c r="F56" s="273"/>
      <c r="G56" s="177">
        <f t="shared" si="3"/>
        <v>2413</v>
      </c>
      <c r="H56" s="175">
        <f t="shared" si="4"/>
        <v>2.2393724931185468E-3</v>
      </c>
      <c r="I56" s="265"/>
      <c r="J56" s="133"/>
      <c r="K56" s="133"/>
    </row>
    <row r="57" spans="1:11" s="41" customFormat="1">
      <c r="A57" s="40"/>
      <c r="B57" s="113" t="s">
        <v>217</v>
      </c>
      <c r="C57" s="260">
        <f>SUM(C21:C56)</f>
        <v>265362</v>
      </c>
      <c r="D57" s="260">
        <f>SUM(D21:D56)</f>
        <v>-53222</v>
      </c>
      <c r="E57" s="177">
        <f>SUM(E21:E56)</f>
        <v>212140</v>
      </c>
      <c r="F57" s="177">
        <f>SUM(F21:F56)</f>
        <v>0</v>
      </c>
      <c r="G57" s="177">
        <f t="shared" si="3"/>
        <v>212140</v>
      </c>
      <c r="H57" s="175">
        <f t="shared" si="4"/>
        <v>0.19687545822219996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'[7]Sch C'!D57</f>
        <v>112800</v>
      </c>
      <c r="D60" s="260">
        <f>'[7]Sch C'!F57</f>
        <v>0</v>
      </c>
      <c r="E60" s="246">
        <f t="shared" ref="E60:E76" si="5">SUM(C60:D60)</f>
        <v>112800</v>
      </c>
      <c r="F60" s="173"/>
      <c r="G60" s="173">
        <f>IF(ISERROR(E60+F60),"",(E60+F60))</f>
        <v>112800</v>
      </c>
      <c r="H60" s="175">
        <f>IF(ISERROR(G60/$G$183),"",(G60/$G$183))</f>
        <v>0.10468347170483716</v>
      </c>
      <c r="J60" s="133"/>
      <c r="K60" s="133"/>
    </row>
    <row r="61" spans="1:11" s="41" customFormat="1">
      <c r="A61" s="187">
        <v>240</v>
      </c>
      <c r="B61" s="186" t="s">
        <v>262</v>
      </c>
      <c r="C61" s="260">
        <f>'[7]Sch C'!D58</f>
        <v>2296</v>
      </c>
      <c r="D61" s="260">
        <f>'[7]Sch C'!F58</f>
        <v>0</v>
      </c>
      <c r="E61" s="246">
        <f t="shared" si="5"/>
        <v>2296</v>
      </c>
      <c r="F61" s="173"/>
      <c r="G61" s="173">
        <f t="shared" ref="G61:G76" si="6">IF(ISERROR(E61+F61),"",(E61+F61))</f>
        <v>2296</v>
      </c>
      <c r="H61" s="175">
        <f t="shared" ref="H61:H76" si="7">IF(ISERROR(G61/$G$183),"",(G61/$G$183))</f>
        <v>2.1307912325736356E-3</v>
      </c>
      <c r="J61" s="133"/>
      <c r="K61" s="133"/>
    </row>
    <row r="62" spans="1:11" s="41" customFormat="1">
      <c r="A62" s="188">
        <v>250</v>
      </c>
      <c r="B62" s="186" t="s">
        <v>263</v>
      </c>
      <c r="C62" s="260">
        <f>'[7]Sch C'!D59</f>
        <v>0</v>
      </c>
      <c r="D62" s="260">
        <f>'[7]Sch C'!F59</f>
        <v>0</v>
      </c>
      <c r="E62" s="246">
        <f t="shared" si="5"/>
        <v>0</v>
      </c>
      <c r="F62" s="173"/>
      <c r="G62" s="173">
        <f t="shared" si="6"/>
        <v>0</v>
      </c>
      <c r="H62" s="175">
        <f t="shared" si="7"/>
        <v>0</v>
      </c>
      <c r="J62" s="133"/>
      <c r="K62" s="133"/>
    </row>
    <row r="63" spans="1:11" s="41" customFormat="1">
      <c r="A63" s="188">
        <v>260</v>
      </c>
      <c r="B63" s="189" t="s">
        <v>316</v>
      </c>
      <c r="C63" s="260">
        <f>'[7]Sch C'!D60</f>
        <v>4960</v>
      </c>
      <c r="D63" s="260">
        <f>'[7]Sch C'!F60</f>
        <v>492</v>
      </c>
      <c r="E63" s="246">
        <f t="shared" si="5"/>
        <v>5452</v>
      </c>
      <c r="F63" s="173"/>
      <c r="G63" s="173">
        <f t="shared" si="6"/>
        <v>5452</v>
      </c>
      <c r="H63" s="175">
        <f t="shared" si="7"/>
        <v>5.0597011324004628E-3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'[7]Sch C'!D61</f>
        <v>0</v>
      </c>
      <c r="D64" s="260">
        <f>'[7]Sch C'!F61</f>
        <v>0</v>
      </c>
      <c r="E64" s="246">
        <f t="shared" si="5"/>
        <v>0</v>
      </c>
      <c r="F64" s="173"/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'[7]Sch C'!D62</f>
        <v>0</v>
      </c>
      <c r="D65" s="260">
        <f>'[7]Sch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'[7]Sch C'!D63</f>
        <v>0</v>
      </c>
      <c r="D66" s="260">
        <f>'[7]Sch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'[7]Sch C'!D64</f>
        <v>1875</v>
      </c>
      <c r="D67" s="260">
        <f>'[7]Sch C'!F64</f>
        <v>0</v>
      </c>
      <c r="E67" s="246">
        <f t="shared" si="5"/>
        <v>1875</v>
      </c>
      <c r="F67" s="173"/>
      <c r="G67" s="173">
        <f t="shared" si="6"/>
        <v>1875</v>
      </c>
      <c r="H67" s="175">
        <f t="shared" si="7"/>
        <v>1.7400843036043409E-3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'[7]Sch C'!D65</f>
        <v>0</v>
      </c>
      <c r="D68" s="260">
        <f>'[7]Sch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'[7]Sch C'!D66</f>
        <v>0</v>
      </c>
      <c r="D69" s="260">
        <f>'[7]Sch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'[7]Sch C'!D67</f>
        <v>0</v>
      </c>
      <c r="D70" s="260">
        <f>'[7]Sch C'!F67</f>
        <v>0</v>
      </c>
      <c r="E70" s="246">
        <f t="shared" si="5"/>
        <v>0</v>
      </c>
      <c r="F70" s="173"/>
      <c r="G70" s="173">
        <f t="shared" si="6"/>
        <v>0</v>
      </c>
      <c r="H70" s="175">
        <f t="shared" si="7"/>
        <v>0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'[7]Sch C'!D68</f>
        <v>0</v>
      </c>
      <c r="D71" s="260">
        <f>'[7]Sch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'[7]Sch C'!D69</f>
        <v>457</v>
      </c>
      <c r="D72" s="260">
        <f>'[7]Sch C'!F69</f>
        <v>0</v>
      </c>
      <c r="E72" s="246">
        <f t="shared" si="5"/>
        <v>457</v>
      </c>
      <c r="F72" s="173"/>
      <c r="G72" s="173">
        <f t="shared" si="6"/>
        <v>457</v>
      </c>
      <c r="H72" s="175">
        <f t="shared" si="7"/>
        <v>4.2411654759849806E-4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'[7]Sch C'!D70</f>
        <v>0</v>
      </c>
      <c r="D73" s="260">
        <f>'[7]Sch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'[7]Sch C'!D71</f>
        <v>37</v>
      </c>
      <c r="D74" s="260">
        <f>'[7]Sch C'!F71</f>
        <v>0</v>
      </c>
      <c r="E74" s="246">
        <f t="shared" si="5"/>
        <v>37</v>
      </c>
      <c r="F74" s="173"/>
      <c r="G74" s="173">
        <f t="shared" si="6"/>
        <v>37</v>
      </c>
      <c r="H74" s="175">
        <f t="shared" si="7"/>
        <v>3.433766359112566E-5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'[7]Sch C'!D72</f>
        <v>0</v>
      </c>
      <c r="D75" s="260">
        <f>'[7]Sch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'[7]Sch C'!D73</f>
        <v>0</v>
      </c>
      <c r="D76" s="260">
        <f>'[7]Sch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122425</v>
      </c>
      <c r="D77" s="260">
        <f>SUM(D60:D76)</f>
        <v>492</v>
      </c>
      <c r="E77" s="176">
        <f>SUM(E60:E76)</f>
        <v>122917</v>
      </c>
      <c r="F77" s="176">
        <f>SUM(F60:F76)</f>
        <v>0</v>
      </c>
      <c r="G77" s="177">
        <f>IF(ISERROR(E77+F77),"",(E77+F77))</f>
        <v>122917</v>
      </c>
      <c r="H77" s="175">
        <f>IF(ISERROR(G77/$G$183),"",(G77/$G$183))</f>
        <v>0.11407250258460522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'[7]Sch C'!D78</f>
        <v>52800</v>
      </c>
      <c r="D80" s="260">
        <f>'[7]Sch C'!F78</f>
        <v>0</v>
      </c>
      <c r="E80" s="246">
        <f t="shared" ref="E80:E91" si="8">SUM(C80:D80)</f>
        <v>52800</v>
      </c>
      <c r="F80" s="174"/>
      <c r="G80" s="174">
        <f>IF(ISERROR(E80+F80),"",(E80+F80))</f>
        <v>52800</v>
      </c>
      <c r="H80" s="175">
        <f t="shared" ref="H80:H92" si="9">IF(ISERROR(G80/$G$183),"",(G80/$G$183))</f>
        <v>4.9000773989498245E-2</v>
      </c>
      <c r="J80" s="248">
        <v>48</v>
      </c>
      <c r="K80" s="248">
        <v>48</v>
      </c>
    </row>
    <row r="81" spans="1:11" s="41" customFormat="1">
      <c r="A81" s="127" t="s">
        <v>202</v>
      </c>
      <c r="B81" s="113" t="s">
        <v>23</v>
      </c>
      <c r="C81" s="260">
        <f>'[7]Sch C'!D79</f>
        <v>0</v>
      </c>
      <c r="D81" s="260">
        <f>'[7]Sch C'!F79</f>
        <v>13627</v>
      </c>
      <c r="E81" s="246">
        <f t="shared" si="8"/>
        <v>13627</v>
      </c>
      <c r="F81" s="177"/>
      <c r="G81" s="177">
        <f>IF(ISERROR(E81+F81),"",(E81+F81))</f>
        <v>13627</v>
      </c>
      <c r="H81" s="175">
        <f t="shared" si="9"/>
        <v>1.2646468696115389E-2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'[7]Sch C'!D80</f>
        <v>1517</v>
      </c>
      <c r="D82" s="260">
        <f>'[7]Sch C'!F80</f>
        <v>49</v>
      </c>
      <c r="E82" s="246">
        <f t="shared" si="8"/>
        <v>1566</v>
      </c>
      <c r="F82" s="177"/>
      <c r="G82" s="177">
        <f>IF(ISERROR(E82+F82),"",(E82+F82))</f>
        <v>1566</v>
      </c>
      <c r="H82" s="175">
        <f t="shared" si="9"/>
        <v>1.4533184103703457E-3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'[7]Sch C'!D81</f>
        <v>0</v>
      </c>
      <c r="D83" s="260">
        <f>'[7]Sch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'[7]Sch C'!D82</f>
        <v>0</v>
      </c>
      <c r="D84" s="260">
        <f>'[7]Sch C'!F82</f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'[7]Sch C'!D83</f>
        <v>14398</v>
      </c>
      <c r="D85" s="260">
        <f>'[7]Sch C'!F83</f>
        <v>0</v>
      </c>
      <c r="E85" s="246">
        <f t="shared" si="8"/>
        <v>14398</v>
      </c>
      <c r="F85" s="177"/>
      <c r="G85" s="177">
        <f t="shared" si="10"/>
        <v>14398</v>
      </c>
      <c r="H85" s="175">
        <f t="shared" si="9"/>
        <v>1.3361991361757494E-2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'[7]Sch C'!D84</f>
        <v>200</v>
      </c>
      <c r="D86" s="260">
        <f>'[7]Sch C'!F84</f>
        <v>132</v>
      </c>
      <c r="E86" s="246">
        <f t="shared" si="8"/>
        <v>332</v>
      </c>
      <c r="F86" s="177"/>
      <c r="G86" s="177">
        <f t="shared" si="10"/>
        <v>332</v>
      </c>
      <c r="H86" s="175">
        <f t="shared" si="9"/>
        <v>3.0811092735820867E-4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'[7]Sch C'!D85</f>
        <v>0</v>
      </c>
      <c r="D87" s="260">
        <f>'[7]Sch C'!F85</f>
        <v>0</v>
      </c>
      <c r="E87" s="246">
        <f t="shared" si="8"/>
        <v>0</v>
      </c>
      <c r="F87" s="177"/>
      <c r="G87" s="177">
        <f t="shared" si="10"/>
        <v>0</v>
      </c>
      <c r="H87" s="175">
        <f t="shared" si="9"/>
        <v>0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'[7]Sch C'!D86</f>
        <v>6964</v>
      </c>
      <c r="D88" s="260">
        <f>'[7]Sch C'!F86</f>
        <v>2305</v>
      </c>
      <c r="E88" s="246">
        <f t="shared" si="8"/>
        <v>9269</v>
      </c>
      <c r="F88" s="177"/>
      <c r="G88" s="177">
        <f t="shared" si="10"/>
        <v>9269</v>
      </c>
      <c r="H88" s="175">
        <f t="shared" si="9"/>
        <v>8.6020487520579395E-3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'[7]Sch C'!D87</f>
        <v>13655</v>
      </c>
      <c r="D89" s="260">
        <f>'[7]Sch C'!F87</f>
        <v>646</v>
      </c>
      <c r="E89" s="246">
        <f t="shared" si="8"/>
        <v>14301</v>
      </c>
      <c r="F89" s="177"/>
      <c r="G89" s="177">
        <f t="shared" si="10"/>
        <v>14301</v>
      </c>
      <c r="H89" s="175">
        <f t="shared" si="9"/>
        <v>1.327197100045103E-2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'[7]Sch C'!D88</f>
        <v>0</v>
      </c>
      <c r="D90" s="260">
        <f>'[7]Sch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'[7]Sch C'!D89</f>
        <v>0</v>
      </c>
      <c r="D91" s="260">
        <f>'[7]Sch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89534</v>
      </c>
      <c r="D92" s="260">
        <f>SUM(D80:D91)</f>
        <v>16759</v>
      </c>
      <c r="E92" s="177">
        <f>SUM(E80:E91)</f>
        <v>106293</v>
      </c>
      <c r="F92" s="177">
        <f>SUM(F80:F91)</f>
        <v>0</v>
      </c>
      <c r="G92" s="177">
        <f>IF(ISERROR(E92+F92),"",(E92+F92))</f>
        <v>106293</v>
      </c>
      <c r="H92" s="175">
        <f t="shared" si="9"/>
        <v>9.8644683137608657E-2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'[7]Sch C'!D93</f>
        <v>0</v>
      </c>
      <c r="D95" s="260">
        <f>'[7]Sch C'!F93</f>
        <v>0</v>
      </c>
      <c r="E95" s="246">
        <f t="shared" ref="E95:E100" si="11">SUM(C95:D95)</f>
        <v>0</v>
      </c>
      <c r="F95" s="174"/>
      <c r="G95" s="174">
        <f t="shared" ref="G95:G101" si="12">IF(ISERROR(E95+F95),"",(E95+F95))</f>
        <v>0</v>
      </c>
      <c r="H95" s="175">
        <f t="shared" ref="H95:H101" si="13">IF(ISERROR(G95/$G$183),"",(G95/$G$183))</f>
        <v>0</v>
      </c>
      <c r="J95" s="248">
        <v>0</v>
      </c>
      <c r="K95" s="248">
        <v>0</v>
      </c>
    </row>
    <row r="96" spans="1:11" s="41" customFormat="1">
      <c r="A96" s="127" t="s">
        <v>202</v>
      </c>
      <c r="B96" s="113" t="s">
        <v>23</v>
      </c>
      <c r="C96" s="260">
        <f>'[7]Sch C'!D94</f>
        <v>0</v>
      </c>
      <c r="D96" s="260">
        <f>'[7]Sch C'!F94</f>
        <v>0</v>
      </c>
      <c r="E96" s="246">
        <f t="shared" si="11"/>
        <v>0</v>
      </c>
      <c r="F96" s="177"/>
      <c r="G96" s="177">
        <f t="shared" si="12"/>
        <v>0</v>
      </c>
      <c r="H96" s="175">
        <f t="shared" si="13"/>
        <v>0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'[7]Sch C'!D95</f>
        <v>840</v>
      </c>
      <c r="D97" s="260">
        <f>'[7]Sch C'!F95</f>
        <v>0</v>
      </c>
      <c r="E97" s="246">
        <f t="shared" si="11"/>
        <v>840</v>
      </c>
      <c r="F97" s="177"/>
      <c r="G97" s="177">
        <f t="shared" si="12"/>
        <v>840</v>
      </c>
      <c r="H97" s="175">
        <f t="shared" si="13"/>
        <v>7.7955776801474474E-4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'[7]Sch C'!D96</f>
        <v>45326</v>
      </c>
      <c r="D98" s="260">
        <f>'[7]Sch C'!F96</f>
        <v>39</v>
      </c>
      <c r="E98" s="246">
        <f t="shared" si="11"/>
        <v>45365</v>
      </c>
      <c r="F98" s="177"/>
      <c r="G98" s="177">
        <f t="shared" si="12"/>
        <v>45365</v>
      </c>
      <c r="H98" s="175">
        <f t="shared" si="13"/>
        <v>4.2100759697605829E-2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'[7]Sch C'!D97</f>
        <v>6015</v>
      </c>
      <c r="D99" s="260">
        <f>'[7]Sch C'!F97</f>
        <v>89</v>
      </c>
      <c r="E99" s="246">
        <f t="shared" si="11"/>
        <v>6104</v>
      </c>
      <c r="F99" s="177"/>
      <c r="G99" s="177">
        <f t="shared" si="12"/>
        <v>6104</v>
      </c>
      <c r="H99" s="175">
        <f t="shared" si="13"/>
        <v>5.664786447573812E-3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'[7]Sch C'!D98</f>
        <v>0</v>
      </c>
      <c r="D100" s="260">
        <f>'[7]Sch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52181</v>
      </c>
      <c r="D101" s="260">
        <f>SUM(D95:D100)</f>
        <v>128</v>
      </c>
      <c r="E101" s="177">
        <f>SUM(E95:E100)</f>
        <v>52309</v>
      </c>
      <c r="F101" s="177">
        <f>SUM(F95:F100)</f>
        <v>0</v>
      </c>
      <c r="G101" s="177">
        <f t="shared" si="12"/>
        <v>52309</v>
      </c>
      <c r="H101" s="175">
        <f t="shared" si="13"/>
        <v>4.8545103913194387E-2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'[7]Sch C'!D102</f>
        <v>0</v>
      </c>
      <c r="D104" s="260">
        <f>'[7]Sch C'!F102</f>
        <v>0</v>
      </c>
      <c r="E104" s="246">
        <f t="shared" ref="E104:E109" si="14">SUM(C104:D104)</f>
        <v>0</v>
      </c>
      <c r="F104" s="174"/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'[7]Sch C'!D103</f>
        <v>0</v>
      </c>
      <c r="D105" s="260">
        <f>'[7]Sch C'!F103</f>
        <v>0</v>
      </c>
      <c r="E105" s="246">
        <f t="shared" si="14"/>
        <v>0</v>
      </c>
      <c r="F105" s="177"/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'[7]Sch C'!D104</f>
        <v>984</v>
      </c>
      <c r="D106" s="260">
        <f>'[7]Sch C'!F104</f>
        <v>0</v>
      </c>
      <c r="E106" s="246">
        <f t="shared" si="14"/>
        <v>984</v>
      </c>
      <c r="F106" s="177"/>
      <c r="G106" s="177">
        <f t="shared" si="15"/>
        <v>984</v>
      </c>
      <c r="H106" s="175">
        <f t="shared" si="16"/>
        <v>9.1319624253155822E-4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'[7]Sch C'!D105</f>
        <v>0</v>
      </c>
      <c r="D107" s="260">
        <f>'[7]Sch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'[7]Sch C'!D106</f>
        <v>423</v>
      </c>
      <c r="D108" s="260">
        <f>'[7]Sch C'!F106</f>
        <v>0</v>
      </c>
      <c r="E108" s="246">
        <f t="shared" si="14"/>
        <v>423</v>
      </c>
      <c r="F108" s="177"/>
      <c r="G108" s="177">
        <f t="shared" si="15"/>
        <v>423</v>
      </c>
      <c r="H108" s="175">
        <f t="shared" si="16"/>
        <v>3.9256301889313935E-4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'[7]Sch C'!D107</f>
        <v>0</v>
      </c>
      <c r="D109" s="260">
        <f>'[7]Sch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1407</v>
      </c>
      <c r="D110" s="260">
        <f>SUM(D104:D109)</f>
        <v>0</v>
      </c>
      <c r="E110" s="177">
        <f>SUM(E104:E109)</f>
        <v>1407</v>
      </c>
      <c r="F110" s="177">
        <f>SUM(F104:F109)</f>
        <v>0</v>
      </c>
      <c r="G110" s="177">
        <f t="shared" si="15"/>
        <v>1407</v>
      </c>
      <c r="H110" s="175">
        <f t="shared" si="16"/>
        <v>1.3057592614246975E-3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'[7]Sch C'!D121</f>
        <v>0</v>
      </c>
      <c r="D113" s="260">
        <f>'[7]Sch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'[7]Sch C'!D122</f>
        <v>0</v>
      </c>
      <c r="D114" s="260">
        <f>'[7]Sch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'[7]Sch C'!D123</f>
        <v>4170</v>
      </c>
      <c r="D115" s="260">
        <f>'[7]Sch C'!F123</f>
        <v>53</v>
      </c>
      <c r="E115" s="246">
        <f t="shared" si="17"/>
        <v>4223</v>
      </c>
      <c r="F115" s="177"/>
      <c r="G115" s="177">
        <f t="shared" si="18"/>
        <v>4223</v>
      </c>
      <c r="H115" s="175">
        <f t="shared" si="19"/>
        <v>3.9191338741979371E-3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'[7]Sch C'!D124</f>
        <v>3725</v>
      </c>
      <c r="D116" s="260">
        <f>'[7]Sch C'!F124</f>
        <v>0</v>
      </c>
      <c r="E116" s="246">
        <f t="shared" si="17"/>
        <v>3725</v>
      </c>
      <c r="F116" s="177"/>
      <c r="G116" s="177">
        <f t="shared" si="18"/>
        <v>3725</v>
      </c>
      <c r="H116" s="175">
        <f t="shared" si="19"/>
        <v>3.4569674831606244E-3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'[7]Sch C'!D125</f>
        <v>0</v>
      </c>
      <c r="D117" s="260">
        <f>'[7]Sch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7895</v>
      </c>
      <c r="D118" s="260">
        <f>SUM(D113:D117)</f>
        <v>53</v>
      </c>
      <c r="E118" s="177">
        <f>SUM(E113:E117)</f>
        <v>7948</v>
      </c>
      <c r="F118" s="177">
        <f>SUM(F113:F117)</f>
        <v>0</v>
      </c>
      <c r="G118" s="177">
        <f t="shared" si="18"/>
        <v>7948</v>
      </c>
      <c r="H118" s="175">
        <f t="shared" si="19"/>
        <v>7.3761013573585615E-3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'[7]Sch C'!D129</f>
        <v>0</v>
      </c>
      <c r="D121" s="260">
        <f>'[7]Sch C'!F129</f>
        <v>0</v>
      </c>
      <c r="E121" s="246">
        <f t="shared" ref="E121:E131" si="20">SUM(C121:D121)</f>
        <v>0</v>
      </c>
      <c r="F121" s="174"/>
      <c r="G121" s="174">
        <f t="shared" ref="G121:G131" si="21">IF(ISERROR(E121+F121),"",(E121+F121))</f>
        <v>0</v>
      </c>
      <c r="H121" s="175">
        <f t="shared" ref="H121:H131" si="22">IF(ISERROR(G121/$G$183),"",(G121/$G$183))</f>
        <v>0</v>
      </c>
      <c r="J121" s="248">
        <v>0</v>
      </c>
      <c r="K121" s="248">
        <v>0</v>
      </c>
    </row>
    <row r="122" spans="1:11" s="41" customFormat="1">
      <c r="A122" s="127" t="s">
        <v>228</v>
      </c>
      <c r="B122" s="113" t="s">
        <v>229</v>
      </c>
      <c r="C122" s="260">
        <f>'[7]Sch C'!D130</f>
        <v>0</v>
      </c>
      <c r="D122" s="260">
        <f>'[7]Sch C'!F130</f>
        <v>0</v>
      </c>
      <c r="E122" s="246">
        <f t="shared" si="20"/>
        <v>0</v>
      </c>
      <c r="F122" s="174"/>
      <c r="G122" s="174">
        <f t="shared" si="21"/>
        <v>0</v>
      </c>
      <c r="H122" s="175">
        <f t="shared" si="22"/>
        <v>0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'[7]Sch C'!D131</f>
        <v>317585</v>
      </c>
      <c r="D123" s="260">
        <f>'[7]Sch C'!F131</f>
        <v>0</v>
      </c>
      <c r="E123" s="246">
        <f t="shared" si="20"/>
        <v>317585</v>
      </c>
      <c r="F123" s="174"/>
      <c r="G123" s="174">
        <f t="shared" si="21"/>
        <v>317585</v>
      </c>
      <c r="H123" s="175">
        <f t="shared" si="22"/>
        <v>0.29473315923209847</v>
      </c>
      <c r="J123" s="248">
        <v>21925</v>
      </c>
      <c r="K123" s="248">
        <v>22851</v>
      </c>
    </row>
    <row r="124" spans="1:11" s="41" customFormat="1">
      <c r="A124" s="127" t="s">
        <v>231</v>
      </c>
      <c r="B124" s="113" t="s">
        <v>232</v>
      </c>
      <c r="C124" s="260">
        <f>'[7]Sch C'!D132</f>
        <v>0</v>
      </c>
      <c r="D124" s="260">
        <f>'[7]Sch C'!F132</f>
        <v>81963</v>
      </c>
      <c r="E124" s="246">
        <f t="shared" si="20"/>
        <v>81963</v>
      </c>
      <c r="F124" s="174"/>
      <c r="G124" s="174">
        <f t="shared" si="21"/>
        <v>81963</v>
      </c>
      <c r="H124" s="175">
        <f t="shared" si="22"/>
        <v>7.6065349214038722E-2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'[7]Sch C'!D133</f>
        <v>0</v>
      </c>
      <c r="D125" s="260">
        <f>'[7]Sch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'[7]Sch C'!D134</f>
        <v>4231</v>
      </c>
      <c r="D126" s="260">
        <f>'[7]Sch C'!F134</f>
        <v>0</v>
      </c>
      <c r="E126" s="246">
        <f t="shared" si="20"/>
        <v>4231</v>
      </c>
      <c r="F126" s="174"/>
      <c r="G126" s="174">
        <f t="shared" si="21"/>
        <v>4231</v>
      </c>
      <c r="H126" s="175">
        <f t="shared" si="22"/>
        <v>3.9265582338933154E-3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'[7]Sch C'!D135</f>
        <v>0</v>
      </c>
      <c r="D127" s="260">
        <f>'[7]Sch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'[7]Sch C'!D136</f>
        <v>0</v>
      </c>
      <c r="D128" s="260">
        <f>'[7]Sch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'[7]Sch C'!D137</f>
        <v>0</v>
      </c>
      <c r="D129" s="260">
        <f>'[7]Sch C'!F137</f>
        <v>0</v>
      </c>
      <c r="E129" s="246">
        <f t="shared" si="20"/>
        <v>0</v>
      </c>
      <c r="F129" s="174"/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'[7]Sch C'!D138</f>
        <v>27265</v>
      </c>
      <c r="D130" s="260">
        <f>'[7]Sch C'!F138</f>
        <v>0</v>
      </c>
      <c r="E130" s="246">
        <f t="shared" si="20"/>
        <v>27265</v>
      </c>
      <c r="F130" s="174"/>
      <c r="G130" s="174">
        <f t="shared" si="21"/>
        <v>27265</v>
      </c>
      <c r="H130" s="175">
        <f t="shared" si="22"/>
        <v>2.5303145886811925E-2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'[7]Sch C'!D139</f>
        <v>0</v>
      </c>
      <c r="D131" s="260">
        <f>'[7]Sch C'!F139</f>
        <v>0</v>
      </c>
      <c r="E131" s="246">
        <f t="shared" si="20"/>
        <v>0</v>
      </c>
      <c r="F131" s="174"/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'[7]Sch C'!D141</f>
        <v>0</v>
      </c>
      <c r="D133" s="260">
        <f>'[7]Sch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'[7]Sch C'!D142</f>
        <v>0</v>
      </c>
      <c r="D134" s="260">
        <f>'[7]Sch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'[7]Sch C'!D143</f>
        <v>0</v>
      </c>
      <c r="D135" s="260">
        <f>'[7]Sch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'[7]Sch C'!D144</f>
        <v>0</v>
      </c>
      <c r="D136" s="260">
        <f>'[7]Sch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'[7]Sch C'!D145</f>
        <v>0</v>
      </c>
      <c r="D137" s="260">
        <f>'[7]Sch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'[7]Sch C'!D146</f>
        <v>0</v>
      </c>
      <c r="D138" s="260">
        <f>'[7]Sch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349081</v>
      </c>
      <c r="D139" s="260">
        <f>SUM(D121:D138)</f>
        <v>81963</v>
      </c>
      <c r="E139" s="176">
        <f>SUM(E121:E138)</f>
        <v>431044</v>
      </c>
      <c r="F139" s="176">
        <f>SUM(F121:F138)</f>
        <v>0</v>
      </c>
      <c r="G139" s="177">
        <f t="shared" si="25"/>
        <v>431044</v>
      </c>
      <c r="H139" s="175">
        <f t="shared" si="24"/>
        <v>0.40002821256684246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'[7]Sch C'!D150</f>
        <v>26003</v>
      </c>
      <c r="D142" s="260">
        <f>'[7]Sch C'!F150</f>
        <v>0</v>
      </c>
      <c r="E142" s="246">
        <f t="shared" ref="E142:E146" si="26">SUM(C142:D142)</f>
        <v>26003</v>
      </c>
      <c r="F142" s="174"/>
      <c r="G142" s="174">
        <f t="shared" ref="G142:G147" si="27">IF(ISERROR(E142+F142),"",(E142+F142))</f>
        <v>26003</v>
      </c>
      <c r="H142" s="175">
        <f t="shared" ref="H142:H147" si="28">IF(ISERROR(G142/$G$183),"",(G142/$G$183))</f>
        <v>2.4131953144865964E-2</v>
      </c>
      <c r="J142" s="248">
        <v>1968</v>
      </c>
      <c r="K142" s="248">
        <v>2103</v>
      </c>
    </row>
    <row r="143" spans="1:11" s="41" customFormat="1">
      <c r="A143" s="127" t="s">
        <v>202</v>
      </c>
      <c r="B143" s="113" t="s">
        <v>23</v>
      </c>
      <c r="C143" s="260">
        <f>'[7]Sch C'!D151</f>
        <v>0</v>
      </c>
      <c r="D143" s="260">
        <f>'[7]Sch C'!F151</f>
        <v>6711</v>
      </c>
      <c r="E143" s="246">
        <f t="shared" si="26"/>
        <v>6711</v>
      </c>
      <c r="F143" s="177"/>
      <c r="G143" s="177">
        <f t="shared" si="27"/>
        <v>6711</v>
      </c>
      <c r="H143" s="175">
        <f t="shared" si="28"/>
        <v>6.2281097394606575E-3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'[7]Sch C'!D152</f>
        <v>3749</v>
      </c>
      <c r="D144" s="260">
        <f>'[7]Sch C'!F152</f>
        <v>856</v>
      </c>
      <c r="E144" s="246">
        <f t="shared" si="26"/>
        <v>4605</v>
      </c>
      <c r="F144" s="177"/>
      <c r="G144" s="177">
        <f t="shared" si="27"/>
        <v>4605</v>
      </c>
      <c r="H144" s="175">
        <f t="shared" si="28"/>
        <v>4.2736470496522617E-3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'[7]Sch C'!D153</f>
        <v>227</v>
      </c>
      <c r="D145" s="260">
        <f>'[7]Sch C'!F153</f>
        <v>17</v>
      </c>
      <c r="E145" s="246">
        <f t="shared" si="26"/>
        <v>244</v>
      </c>
      <c r="F145" s="177"/>
      <c r="G145" s="177">
        <f t="shared" si="27"/>
        <v>244</v>
      </c>
      <c r="H145" s="175">
        <f t="shared" si="28"/>
        <v>2.2644297070904492E-4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'[7]Sch C'!D154</f>
        <v>0</v>
      </c>
      <c r="D146" s="260">
        <f>'[7]Sch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29979</v>
      </c>
      <c r="D147" s="260">
        <f>SUM(D142:D146)</f>
        <v>7584</v>
      </c>
      <c r="E147" s="177">
        <f>SUM(E142:E146)</f>
        <v>37563</v>
      </c>
      <c r="F147" s="177">
        <f>SUM(F142:F146)</f>
        <v>0</v>
      </c>
      <c r="G147" s="177">
        <f t="shared" si="27"/>
        <v>37563</v>
      </c>
      <c r="H147" s="198">
        <f t="shared" si="28"/>
        <v>3.4860152904687927E-2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'[7]Sch C'!D158</f>
        <v>0</v>
      </c>
      <c r="D150" s="260">
        <f>'[7]Sch C'!F158</f>
        <v>0</v>
      </c>
      <c r="E150" s="246">
        <f t="shared" ref="E150:E163" si="29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48">
        <v>0</v>
      </c>
      <c r="K150" s="248">
        <v>0</v>
      </c>
    </row>
    <row r="151" spans="1:11" s="41" customFormat="1">
      <c r="A151" s="127" t="s">
        <v>202</v>
      </c>
      <c r="B151" s="113" t="s">
        <v>76</v>
      </c>
      <c r="C151" s="260">
        <f>'[7]Sch C'!D159</f>
        <v>0</v>
      </c>
      <c r="D151" s="260">
        <f>'[7]Sch C'!F159</f>
        <v>0</v>
      </c>
      <c r="E151" s="246">
        <f t="shared" si="29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'[7]Sch C'!D160</f>
        <v>1305</v>
      </c>
      <c r="D152" s="260">
        <f>'[7]Sch C'!F160</f>
        <v>463</v>
      </c>
      <c r="E152" s="246">
        <f t="shared" si="29"/>
        <v>1768</v>
      </c>
      <c r="F152" s="177"/>
      <c r="G152" s="177">
        <f t="shared" ref="G152:G163" si="30">IF(ISERROR(E152+F152),"",(E152+F152))</f>
        <v>1768</v>
      </c>
      <c r="H152" s="175">
        <f t="shared" ref="H152:H163" si="31">IF(ISERROR(G152/$G$183),"",(G152/$G$183))</f>
        <v>1.6407834926786533E-3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'[7]Sch C'!D161</f>
        <v>0</v>
      </c>
      <c r="D153" s="260">
        <f>'[7]Sch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'[7]Sch C'!D162</f>
        <v>0</v>
      </c>
      <c r="D154" s="260">
        <f>'[7]Sch C'!F162</f>
        <v>0</v>
      </c>
      <c r="E154" s="246">
        <f t="shared" si="29"/>
        <v>0</v>
      </c>
      <c r="F154" s="177"/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'[7]Sch C'!D163</f>
        <v>0</v>
      </c>
      <c r="D155" s="260">
        <f>'[7]Sch C'!F163</f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'[7]Sch C'!D164</f>
        <v>1070</v>
      </c>
      <c r="D156" s="260">
        <f>'[7]Sch C'!F164</f>
        <v>0</v>
      </c>
      <c r="E156" s="246">
        <f t="shared" si="29"/>
        <v>1070</v>
      </c>
      <c r="F156" s="177"/>
      <c r="G156" s="177">
        <f t="shared" si="30"/>
        <v>1070</v>
      </c>
      <c r="H156" s="175">
        <f t="shared" si="31"/>
        <v>9.9300810925687728E-4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'[7]Sch C'!D165</f>
        <v>900</v>
      </c>
      <c r="D157" s="260">
        <f>'[7]Sch C'!F165</f>
        <v>0</v>
      </c>
      <c r="E157" s="246">
        <f t="shared" si="29"/>
        <v>900</v>
      </c>
      <c r="F157" s="177"/>
      <c r="G157" s="177">
        <f t="shared" si="30"/>
        <v>900</v>
      </c>
      <c r="H157" s="175">
        <f t="shared" si="31"/>
        <v>8.3524046573008374E-4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'[7]Sch C'!D166</f>
        <v>0</v>
      </c>
      <c r="D158" s="260">
        <f>'[7]Sch C'!F166</f>
        <v>0</v>
      </c>
      <c r="E158" s="246">
        <f t="shared" si="29"/>
        <v>0</v>
      </c>
      <c r="F158" s="177"/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'[7]Sch C'!D167</f>
        <v>98780</v>
      </c>
      <c r="D159" s="260">
        <f>'[7]Sch C'!F167</f>
        <v>0</v>
      </c>
      <c r="E159" s="246">
        <f t="shared" si="29"/>
        <v>98780</v>
      </c>
      <c r="F159" s="177"/>
      <c r="G159" s="177">
        <f t="shared" si="30"/>
        <v>98780</v>
      </c>
      <c r="H159" s="175">
        <f t="shared" si="31"/>
        <v>9.1672281338686296E-2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'[7]Sch C'!D168</f>
        <v>0</v>
      </c>
      <c r="D160" s="260">
        <f>'[7]Sch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'[7]Sch C'!D169</f>
        <v>0</v>
      </c>
      <c r="D161" s="260">
        <f>'[7]Sch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'[7]Sch C'!D170</f>
        <v>0</v>
      </c>
      <c r="D162" s="260">
        <f>'[7]Sch C'!F170</f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'[7]Sch C'!D171</f>
        <v>0</v>
      </c>
      <c r="D163" s="260">
        <f>'[7]Sch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102055</v>
      </c>
      <c r="D164" s="260">
        <f>SUM(D150:D163)</f>
        <v>463</v>
      </c>
      <c r="E164" s="177">
        <f>SUM(E150:E163)</f>
        <v>102518</v>
      </c>
      <c r="F164" s="177">
        <f>SUM(F150:F163)</f>
        <v>0</v>
      </c>
      <c r="G164" s="177">
        <f>IF(ISERROR(E164+F164),"",(E164+F164))</f>
        <v>102518</v>
      </c>
      <c r="H164" s="175">
        <f>IF(ISERROR(G164/$G$183),"",(G164/$G$183))</f>
        <v>9.5141313406351916E-2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'[7]Sch C'!D186</f>
        <v>0</v>
      </c>
      <c r="D167" s="260">
        <f>'[7]Sch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'[7]Sch C'!D187</f>
        <v>0</v>
      </c>
      <c r="D168" s="260">
        <f>'[7]Sch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'[7]Sch C'!D188</f>
        <v>0</v>
      </c>
      <c r="D169" s="260">
        <f>'[7]Sch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'[7]Sch C'!D189</f>
        <v>2967</v>
      </c>
      <c r="D170" s="260">
        <f>'[7]Sch C'!F189</f>
        <v>0</v>
      </c>
      <c r="E170" s="246">
        <f t="shared" si="32"/>
        <v>2967</v>
      </c>
      <c r="F170" s="177"/>
      <c r="G170" s="177">
        <f>IF(ISERROR(E170+F170),"",(E170+F170))</f>
        <v>2967</v>
      </c>
      <c r="H170" s="175">
        <f>IF(ISERROR(G170/$G$183),"",(G170/$G$183))</f>
        <v>2.7535094020235094E-3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'[7]Sch C'!D190</f>
        <v>0</v>
      </c>
      <c r="D171" s="260">
        <f>'[7]Sch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'[7]Sch C'!D191</f>
        <v>0</v>
      </c>
      <c r="D172" s="260">
        <f>'[7]Sch C'!F191</f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'[7]Sch C'!D192</f>
        <v>0</v>
      </c>
      <c r="D173" s="260">
        <f>'[7]Sch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'[7]Sch C'!D193</f>
        <v>0</v>
      </c>
      <c r="D174" s="260">
        <f>'[7]Sch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'[7]Sch C'!D194</f>
        <v>0</v>
      </c>
      <c r="D175" s="260">
        <f>'[7]Sch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'[7]Sch C'!D195</f>
        <v>0</v>
      </c>
      <c r="D176" s="260">
        <f>'[7]Sch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'[7]Sch C'!D196</f>
        <v>0</v>
      </c>
      <c r="D177" s="260">
        <f>'[7]Sch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'[7]Sch C'!D197</f>
        <v>8</v>
      </c>
      <c r="D178" s="260">
        <f>'[7]Sch C'!F197</f>
        <v>0</v>
      </c>
      <c r="E178" s="246">
        <f t="shared" si="32"/>
        <v>8</v>
      </c>
      <c r="F178" s="177"/>
      <c r="G178" s="177">
        <f t="shared" si="33"/>
        <v>8</v>
      </c>
      <c r="H178" s="175">
        <f t="shared" si="34"/>
        <v>7.4243596953785217E-6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'[7]Sch C'!D198</f>
        <v>0</v>
      </c>
      <c r="D179" s="260">
        <f>'[7]Sch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'[7]Sch C'!D199</f>
        <v>420</v>
      </c>
      <c r="D180" s="260">
        <f>'[7]Sch C'!F199</f>
        <v>0</v>
      </c>
      <c r="E180" s="246">
        <f t="shared" si="32"/>
        <v>420</v>
      </c>
      <c r="F180" s="177"/>
      <c r="G180" s="177">
        <f t="shared" si="33"/>
        <v>420</v>
      </c>
      <c r="H180" s="175">
        <f t="shared" si="34"/>
        <v>3.8977888400737237E-4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3395</v>
      </c>
      <c r="D181" s="260">
        <f>SUM(D167:D180)</f>
        <v>0</v>
      </c>
      <c r="E181" s="212">
        <f>SUM(E167:E180)</f>
        <v>3395</v>
      </c>
      <c r="F181" s="212">
        <f>SUM(F167:F180)</f>
        <v>0</v>
      </c>
      <c r="G181" s="177">
        <f t="shared" si="33"/>
        <v>3395</v>
      </c>
      <c r="H181" s="175">
        <f>IF(ISERROR(G181/$G$183),"",(G181/$G$183))</f>
        <v>3.1507126457262602E-3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1023314</v>
      </c>
      <c r="D183" s="260">
        <f>SUM(D21:D181)/2</f>
        <v>54220</v>
      </c>
      <c r="E183" s="245">
        <f>SUM(E21:E181)/2</f>
        <v>1077534</v>
      </c>
      <c r="F183" s="173">
        <f>SUM(F21:F181)/2</f>
        <v>0</v>
      </c>
      <c r="G183" s="173">
        <f>SUM(G21:G181)/2</f>
        <v>1077534</v>
      </c>
      <c r="H183" s="175">
        <f>IF(ISERROR(G183/$G$183),"",(G183/$G$183))</f>
        <v>1</v>
      </c>
      <c r="J183" s="248">
        <f>SUM(J21:J181)</f>
        <v>24013</v>
      </c>
      <c r="K183" s="248">
        <f>SUM(K21:K181)</f>
        <v>25074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'[7]Sch C'!D204</f>
        <v>1023314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-163753</v>
      </c>
      <c r="D190" s="260">
        <f>D17-D183</f>
        <v>-54220</v>
      </c>
      <c r="E190" s="246">
        <f>E17-E183</f>
        <v>-217973</v>
      </c>
      <c r="F190" s="174">
        <f>F17-F183</f>
        <v>172291</v>
      </c>
      <c r="G190" s="174">
        <f>G17-G183</f>
        <v>-45682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'[7]Sch D'!C9</f>
        <v>5262</v>
      </c>
      <c r="D194" s="278"/>
      <c r="E194" s="251">
        <f>C194+D194</f>
        <v>5262</v>
      </c>
      <c r="F194" s="218"/>
      <c r="G194" s="219">
        <f>E194+F194</f>
        <v>5262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'[7]Sch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'[7]Sch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'[7]Sch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5262</v>
      </c>
      <c r="D198" s="278"/>
      <c r="E198" s="252">
        <f>SUM(E194:E197)</f>
        <v>5262</v>
      </c>
      <c r="F198" s="223">
        <f>SUM(F194:F197)</f>
        <v>0</v>
      </c>
      <c r="G198" s="223">
        <f>SUM(G194:G197)</f>
        <v>5262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'[7]Sch D'!G22</f>
        <v>16</v>
      </c>
      <c r="D201" s="277"/>
      <c r="E201" s="251">
        <f>C201</f>
        <v>16</v>
      </c>
      <c r="F201" s="263">
        <v>-1</v>
      </c>
      <c r="G201" s="225">
        <f>E201+F201</f>
        <v>15</v>
      </c>
      <c r="H201" s="266" t="s">
        <v>385</v>
      </c>
      <c r="I201" s="41"/>
      <c r="J201" s="133"/>
      <c r="K201" s="133"/>
    </row>
    <row r="202" spans="1:11">
      <c r="A202" s="40"/>
      <c r="B202" s="115" t="s">
        <v>310</v>
      </c>
      <c r="C202" s="261">
        <f>'[7]Sch D'!G24</f>
        <v>16</v>
      </c>
      <c r="D202" s="277"/>
      <c r="E202" s="251">
        <f>C202</f>
        <v>16</v>
      </c>
      <c r="F202" s="264">
        <v>-1</v>
      </c>
      <c r="G202" s="225">
        <f>E202+F202</f>
        <v>15</v>
      </c>
      <c r="H202" s="266" t="s">
        <v>385</v>
      </c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'[7]Sch D'!G28</f>
        <v>5840</v>
      </c>
      <c r="D205" s="269"/>
      <c r="E205" s="247">
        <f>E201*E203</f>
        <v>5840</v>
      </c>
      <c r="F205" s="247">
        <f>G201*F203</f>
        <v>0</v>
      </c>
      <c r="G205" s="218">
        <f>G201*G203</f>
        <v>5475</v>
      </c>
      <c r="H205" s="265" t="s">
        <v>386</v>
      </c>
      <c r="I205" s="41"/>
      <c r="J205" s="133"/>
      <c r="K205" s="133"/>
    </row>
    <row r="206" spans="1:11" ht="39">
      <c r="A206" s="40"/>
      <c r="B206" s="226" t="s">
        <v>343</v>
      </c>
      <c r="C206" s="262">
        <f>'[7]Sch D'!G30</f>
        <v>0.90102739726027392</v>
      </c>
      <c r="D206" s="35"/>
      <c r="E206" s="253">
        <f>IFERROR(E198/E205,"0")</f>
        <v>0.90102739726027392</v>
      </c>
      <c r="F206" s="288" t="str">
        <f>IFERROR(F198/F205,"")</f>
        <v/>
      </c>
      <c r="G206" s="227">
        <f>G198/G205</f>
        <v>0.96109589041095889</v>
      </c>
      <c r="H206" s="41"/>
      <c r="I206" s="41"/>
      <c r="J206" s="294" t="s">
        <v>387</v>
      </c>
      <c r="K206" s="133"/>
    </row>
    <row r="207" spans="1:11" ht="39">
      <c r="A207" s="40"/>
      <c r="B207" s="226" t="s">
        <v>344</v>
      </c>
      <c r="C207" s="262">
        <f>'[7]Sch D'!G32</f>
        <v>0.90102739726027392</v>
      </c>
      <c r="D207" s="35"/>
      <c r="E207" s="253">
        <f>IFERROR((E194+E195)/E205,"0")</f>
        <v>0.90102739726027392</v>
      </c>
      <c r="F207" s="288" t="str">
        <f>IFERROR(((F194+F195)/F205),"")</f>
        <v/>
      </c>
      <c r="G207" s="227">
        <f>(G194+G195)/G205</f>
        <v>0.96109589041095889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'[7]Sch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1"/>
      <c r="F212" s="49" t="s">
        <v>307</v>
      </c>
      <c r="G212" s="228"/>
    </row>
    <row r="213" spans="1:11">
      <c r="B213" s="271"/>
      <c r="F213" s="49" t="s">
        <v>308</v>
      </c>
      <c r="G213" s="228"/>
    </row>
  </sheetData>
  <phoneticPr fontId="0" type="noConversion"/>
  <conditionalFormatting sqref="D2">
    <cfRule type="cellIs" dxfId="27" priority="4" stopIfTrue="1" operator="equal">
      <formula>0</formula>
    </cfRule>
  </conditionalFormatting>
  <conditionalFormatting sqref="D2">
    <cfRule type="cellIs" dxfId="26" priority="3" stopIfTrue="1" operator="equal">
      <formula>0</formula>
    </cfRule>
  </conditionalFormatting>
  <conditionalFormatting sqref="C2">
    <cfRule type="cellIs" dxfId="25" priority="2" stopIfTrue="1" operator="equal">
      <formula>0</formula>
    </cfRule>
  </conditionalFormatting>
  <conditionalFormatting sqref="C2">
    <cfRule type="cellIs" dxfId="24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15"/>
  <sheetViews>
    <sheetView showGridLines="0" topLeftCell="B2" zoomScaleNormal="100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356</v>
      </c>
      <c r="D2" s="23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G4" s="161"/>
    </row>
    <row r="5" spans="1:11">
      <c r="A5" s="23"/>
      <c r="B5" s="158"/>
      <c r="C5" s="162"/>
      <c r="D5" s="24"/>
      <c r="E5" s="157"/>
      <c r="G5" s="161"/>
    </row>
    <row r="6" spans="1:11">
      <c r="A6" s="23"/>
      <c r="B6" s="158"/>
      <c r="C6" s="162"/>
      <c r="D6" s="24"/>
      <c r="F6" s="271"/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f>'[8]Sch B'!E10</f>
        <v>1112793</v>
      </c>
      <c r="D12" s="260">
        <f>'[8]Sch B'!G10</f>
        <v>0</v>
      </c>
      <c r="E12" s="246">
        <f>SUM(C12:D12)</f>
        <v>1112793</v>
      </c>
      <c r="F12" s="174">
        <v>-35527</v>
      </c>
      <c r="G12" s="174">
        <f>IF(ISERROR(E12+F12)," ",(E12+F12))</f>
        <v>1077266</v>
      </c>
      <c r="H12" s="175">
        <f t="shared" ref="H12:H17" si="0">IF(ISERROR(G12/$G$17),"",(G12/$G$17))</f>
        <v>0.99835502080087779</v>
      </c>
      <c r="J12" s="233" t="s">
        <v>346</v>
      </c>
      <c r="K12" s="234">
        <f>G17</f>
        <v>1079041</v>
      </c>
    </row>
    <row r="13" spans="1:11" s="41" customFormat="1">
      <c r="A13" s="127" t="s">
        <v>64</v>
      </c>
      <c r="B13" s="113" t="s">
        <v>192</v>
      </c>
      <c r="C13" s="260">
        <f>'[8]Sch B'!E15</f>
        <v>0</v>
      </c>
      <c r="D13" s="260">
        <f>'[8]Sch B'!G15</f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922723</v>
      </c>
    </row>
    <row r="14" spans="1:11" s="41" customFormat="1">
      <c r="A14" s="127" t="s">
        <v>66</v>
      </c>
      <c r="B14" s="113" t="s">
        <v>193</v>
      </c>
      <c r="C14" s="260">
        <f>'[8]Sch B'!E20</f>
        <v>0</v>
      </c>
      <c r="D14" s="260">
        <f>'[8]Sch B'!G20</f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5822</v>
      </c>
    </row>
    <row r="15" spans="1:11" s="41" customFormat="1">
      <c r="A15" s="127" t="s">
        <v>68</v>
      </c>
      <c r="B15" s="179" t="s">
        <v>194</v>
      </c>
      <c r="C15" s="260">
        <f>'[8]Sch B'!E25</f>
        <v>0</v>
      </c>
      <c r="D15" s="260">
        <f>'[8]Sch B'!G25</f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16</v>
      </c>
    </row>
    <row r="16" spans="1:11" s="41" customFormat="1">
      <c r="A16" s="127" t="s">
        <v>145</v>
      </c>
      <c r="B16" s="115" t="s">
        <v>195</v>
      </c>
      <c r="C16" s="260">
        <f>'[8]Sch B'!E40</f>
        <v>1775</v>
      </c>
      <c r="D16" s="260">
        <f>'[8]Sch B'!G40</f>
        <v>0</v>
      </c>
      <c r="E16" s="246">
        <f t="shared" si="1"/>
        <v>1775</v>
      </c>
      <c r="F16" s="177"/>
      <c r="G16" s="177">
        <f>IF(ISERROR(E16+F16),"",(E16+F16))</f>
        <v>1775</v>
      </c>
      <c r="H16" s="178">
        <f t="shared" si="0"/>
        <v>1.6449791991221836E-3</v>
      </c>
      <c r="J16" s="235" t="s">
        <v>350</v>
      </c>
      <c r="K16" s="236">
        <f>G205</f>
        <v>5840</v>
      </c>
    </row>
    <row r="17" spans="1:11" s="41" customFormat="1">
      <c r="A17" s="40"/>
      <c r="B17" s="179" t="s">
        <v>91</v>
      </c>
      <c r="C17" s="260">
        <f>SUM(C12:C16)</f>
        <v>1114568</v>
      </c>
      <c r="D17" s="260">
        <f>SUM(D12:D16)</f>
        <v>0</v>
      </c>
      <c r="E17" s="177">
        <f>SUM(E12:E16)</f>
        <v>1114568</v>
      </c>
      <c r="F17" s="177">
        <f>SUM(F12:F16)</f>
        <v>-35527</v>
      </c>
      <c r="G17" s="177">
        <f>IF(ISERROR(E17+F17),"",(E17+F17))</f>
        <v>1079041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26072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26938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f>'[8]Sch C'!D10</f>
        <v>72096</v>
      </c>
      <c r="D21" s="260">
        <f>'[8]Sch C'!F10</f>
        <v>0</v>
      </c>
      <c r="E21" s="246">
        <f t="shared" ref="E21:E56" si="2">SUM(C21:D21)</f>
        <v>72096</v>
      </c>
      <c r="F21" s="174"/>
      <c r="G21" s="174">
        <f t="shared" ref="G21:G57" si="3">IF(ISERROR(E21+F21),"",(E21+F21))</f>
        <v>72096</v>
      </c>
      <c r="H21" s="175">
        <f>IF(ISERROR(G21/$G$183),"",(G21/$G$183))</f>
        <v>7.8133957861676803E-2</v>
      </c>
      <c r="J21" s="248">
        <v>2105</v>
      </c>
      <c r="K21" s="248">
        <v>2105</v>
      </c>
    </row>
    <row r="22" spans="1:11" s="41" customFormat="1">
      <c r="A22" s="127" t="s">
        <v>199</v>
      </c>
      <c r="B22" s="113" t="s">
        <v>200</v>
      </c>
      <c r="C22" s="260">
        <f>'[8]Sch C'!D11</f>
        <v>0</v>
      </c>
      <c r="D22" s="260">
        <f>'[8]Sch C'!F11</f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f>'[8]Sch C'!D12</f>
        <v>30000</v>
      </c>
      <c r="D23" s="260">
        <f>'[8]Sch C'!F12</f>
        <v>6402</v>
      </c>
      <c r="E23" s="246">
        <f t="shared" si="2"/>
        <v>36402</v>
      </c>
      <c r="F23" s="177"/>
      <c r="G23" s="177">
        <f t="shared" si="3"/>
        <v>36402</v>
      </c>
      <c r="H23" s="175">
        <f t="shared" si="4"/>
        <v>3.9450626027529391E-2</v>
      </c>
      <c r="J23" s="183">
        <v>11</v>
      </c>
      <c r="K23" s="183">
        <v>11</v>
      </c>
    </row>
    <row r="24" spans="1:11" s="41" customFormat="1">
      <c r="A24" s="127" t="s">
        <v>202</v>
      </c>
      <c r="B24" s="113" t="s">
        <v>23</v>
      </c>
      <c r="C24" s="260">
        <f>'[8]Sch C'!D13</f>
        <v>105133</v>
      </c>
      <c r="D24" s="260">
        <f>'[8]Sch C'!F13</f>
        <v>-70377</v>
      </c>
      <c r="E24" s="246">
        <f t="shared" si="2"/>
        <v>34756</v>
      </c>
      <c r="F24" s="177"/>
      <c r="G24" s="177">
        <f t="shared" si="3"/>
        <v>34756</v>
      </c>
      <c r="H24" s="175">
        <f t="shared" si="4"/>
        <v>3.766677540280236E-2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f>'[8]Sch C'!D14</f>
        <v>0</v>
      </c>
      <c r="D25" s="260">
        <f>'[8]Sch C'!F14</f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f>'[8]Sch C'!D15</f>
        <v>0</v>
      </c>
      <c r="D26" s="260">
        <f>'[8]Sch C'!F15</f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f>'[8]Sch C'!D16</f>
        <v>0</v>
      </c>
      <c r="D27" s="260">
        <f>'[8]Sch C'!F16</f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f>'[8]Sch C'!D17</f>
        <v>1589</v>
      </c>
      <c r="D28" s="260">
        <f>'[8]Sch C'!F17</f>
        <v>252</v>
      </c>
      <c r="E28" s="246">
        <f t="shared" si="2"/>
        <v>1841</v>
      </c>
      <c r="F28" s="177"/>
      <c r="G28" s="177">
        <f t="shared" si="3"/>
        <v>1841</v>
      </c>
      <c r="H28" s="175">
        <f t="shared" si="4"/>
        <v>1.9951816525652878E-3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f>'[8]Sch C'!D18</f>
        <v>3345</v>
      </c>
      <c r="D29" s="260">
        <f>'[8]Sch C'!F18</f>
        <v>1186</v>
      </c>
      <c r="E29" s="246">
        <f t="shared" si="2"/>
        <v>4531</v>
      </c>
      <c r="F29" s="177"/>
      <c r="G29" s="177">
        <f t="shared" si="3"/>
        <v>4531</v>
      </c>
      <c r="H29" s="175">
        <f t="shared" si="4"/>
        <v>4.9104660878725248E-3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f>'[8]Sch C'!D19</f>
        <v>1313</v>
      </c>
      <c r="D30" s="260">
        <f>'[8]Sch C'!F19</f>
        <v>363</v>
      </c>
      <c r="E30" s="246">
        <f t="shared" si="2"/>
        <v>1676</v>
      </c>
      <c r="F30" s="177"/>
      <c r="G30" s="177">
        <f t="shared" si="3"/>
        <v>1676</v>
      </c>
      <c r="H30" s="175">
        <f t="shared" si="4"/>
        <v>1.8163630905483012E-3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f>'[8]Sch C'!D20</f>
        <v>778</v>
      </c>
      <c r="D31" s="260">
        <f>'[8]Sch C'!F20</f>
        <v>1648</v>
      </c>
      <c r="E31" s="246">
        <f t="shared" si="2"/>
        <v>2426</v>
      </c>
      <c r="F31" s="177"/>
      <c r="G31" s="177">
        <f t="shared" si="3"/>
        <v>2426</v>
      </c>
      <c r="H31" s="175">
        <f t="shared" si="4"/>
        <v>2.6291747360800586E-3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f>'[8]Sch C'!D21</f>
        <v>0</v>
      </c>
      <c r="D32" s="260">
        <f>'[8]Sch C'!F21</f>
        <v>2266</v>
      </c>
      <c r="E32" s="246">
        <f t="shared" si="2"/>
        <v>2266</v>
      </c>
      <c r="F32" s="177"/>
      <c r="G32" s="177">
        <f t="shared" si="3"/>
        <v>2266</v>
      </c>
      <c r="H32" s="175">
        <f t="shared" si="4"/>
        <v>2.4557749183666171E-3</v>
      </c>
      <c r="I32" s="265"/>
      <c r="J32" s="133"/>
      <c r="K32" s="133"/>
    </row>
    <row r="33" spans="1:11" s="41" customFormat="1">
      <c r="A33" s="40">
        <v>130</v>
      </c>
      <c r="B33" s="113" t="s">
        <v>166</v>
      </c>
      <c r="C33" s="260">
        <f>'[8]Sch C'!D22</f>
        <v>0</v>
      </c>
      <c r="D33" s="260">
        <f>'[8]Sch C'!F22</f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f>'[8]Sch C'!D23</f>
        <v>0</v>
      </c>
      <c r="D34" s="260">
        <f>'[8]Sch C'!F23</f>
        <v>3051</v>
      </c>
      <c r="E34" s="246">
        <f t="shared" si="2"/>
        <v>3051</v>
      </c>
      <c r="F34" s="177"/>
      <c r="G34" s="177">
        <f t="shared" si="3"/>
        <v>3051</v>
      </c>
      <c r="H34" s="175">
        <f t="shared" si="4"/>
        <v>3.3065177740231899E-3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f>'[8]Sch C'!D24</f>
        <v>1366</v>
      </c>
      <c r="D35" s="260">
        <f>'[8]Sch C'!F24</f>
        <v>2673</v>
      </c>
      <c r="E35" s="246">
        <f t="shared" si="2"/>
        <v>4039</v>
      </c>
      <c r="F35" s="177"/>
      <c r="G35" s="177">
        <f t="shared" si="3"/>
        <v>4039</v>
      </c>
      <c r="H35" s="175">
        <f t="shared" si="4"/>
        <v>4.3772616484036922E-3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f>'[8]Sch C'!D25</f>
        <v>0</v>
      </c>
      <c r="D36" s="260">
        <f>'[8]Sch C'!F25</f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f>'[8]Sch C'!D26</f>
        <v>45275</v>
      </c>
      <c r="D37" s="260">
        <f>'[8]Sch C'!F26</f>
        <v>0</v>
      </c>
      <c r="E37" s="246">
        <f t="shared" si="2"/>
        <v>45275</v>
      </c>
      <c r="F37" s="177"/>
      <c r="G37" s="177">
        <f t="shared" si="3"/>
        <v>45275</v>
      </c>
      <c r="H37" s="175">
        <f t="shared" si="4"/>
        <v>4.9066729668600435E-2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f>'[8]Sch C'!D27</f>
        <v>53</v>
      </c>
      <c r="D38" s="260">
        <f>'[8]Sch C'!F27</f>
        <v>176</v>
      </c>
      <c r="E38" s="246">
        <f t="shared" si="2"/>
        <v>229</v>
      </c>
      <c r="F38" s="177"/>
      <c r="G38" s="177">
        <f t="shared" si="3"/>
        <v>229</v>
      </c>
      <c r="H38" s="175">
        <f t="shared" si="4"/>
        <v>2.4817848910236331E-4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f>'[8]Sch C'!D28</f>
        <v>0</v>
      </c>
      <c r="D39" s="260">
        <f>'[8]Sch C'!F28</f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f>'[8]Sch C'!D29</f>
        <v>0</v>
      </c>
      <c r="D40" s="260">
        <f>'[8]Sch C'!F29</f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f>'[8]Sch C'!D30</f>
        <v>0</v>
      </c>
      <c r="D41" s="260">
        <f>'[8]Sch C'!F30</f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f>'[8]Sch C'!D31</f>
        <v>-2</v>
      </c>
      <c r="D42" s="260">
        <f>'[8]Sch C'!F31</f>
        <v>6148</v>
      </c>
      <c r="E42" s="246">
        <f t="shared" si="2"/>
        <v>6146</v>
      </c>
      <c r="F42" s="177"/>
      <c r="G42" s="177">
        <f t="shared" si="3"/>
        <v>6146</v>
      </c>
      <c r="H42" s="175">
        <f t="shared" si="4"/>
        <v>6.6607204979175763E-3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f>'[8]Sch C'!D32</f>
        <v>0</v>
      </c>
      <c r="D43" s="260">
        <f>'[8]Sch C'!F32</f>
        <v>13259</v>
      </c>
      <c r="E43" s="246">
        <f t="shared" si="2"/>
        <v>13259</v>
      </c>
      <c r="F43" s="177"/>
      <c r="G43" s="177">
        <f t="shared" si="3"/>
        <v>13259</v>
      </c>
      <c r="H43" s="175">
        <f t="shared" si="4"/>
        <v>1.4369426144140766E-2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f>'[8]Sch C'!D33</f>
        <v>0</v>
      </c>
      <c r="D44" s="260">
        <f>'[8]Sch C'!F33</f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f>'[8]Sch C'!D34</f>
        <v>0</v>
      </c>
      <c r="D45" s="260">
        <f>'[8]Sch C'!F34</f>
        <v>564</v>
      </c>
      <c r="E45" s="246">
        <f t="shared" si="2"/>
        <v>564</v>
      </c>
      <c r="F45" s="177"/>
      <c r="G45" s="177">
        <f t="shared" si="3"/>
        <v>564</v>
      </c>
      <c r="H45" s="175">
        <f t="shared" si="4"/>
        <v>6.1123435743988173E-4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f>'[8]Sch C'!D35</f>
        <v>0</v>
      </c>
      <c r="D46" s="260">
        <f>'[8]Sch C'!F35</f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f>'[8]Sch C'!D36</f>
        <v>0</v>
      </c>
      <c r="D47" s="260">
        <f>'[8]Sch C'!F36</f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f>'[8]Sch C'!D37</f>
        <v>0</v>
      </c>
      <c r="D48" s="260">
        <f>'[8]Sch C'!F37</f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f>'[8]Sch C'!D38</f>
        <v>0</v>
      </c>
      <c r="D49" s="260">
        <f>'[8]Sch C'!F38</f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f>'[8]Sch C'!D39</f>
        <v>0</v>
      </c>
      <c r="D50" s="260">
        <f>'[8]Sch C'!F39</f>
        <v>2</v>
      </c>
      <c r="E50" s="246">
        <f t="shared" si="2"/>
        <v>2</v>
      </c>
      <c r="F50" s="177"/>
      <c r="G50" s="177">
        <f t="shared" si="3"/>
        <v>2</v>
      </c>
      <c r="H50" s="175">
        <f t="shared" si="4"/>
        <v>2.1674977214180202E-6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f>'[8]Sch C'!D40</f>
        <v>0</v>
      </c>
      <c r="D51" s="260">
        <f>'[8]Sch C'!F40</f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f>'[8]Sch C'!D41</f>
        <v>240</v>
      </c>
      <c r="D52" s="260">
        <f>'[8]Sch C'!F41</f>
        <v>0</v>
      </c>
      <c r="E52" s="246">
        <f t="shared" si="2"/>
        <v>240</v>
      </c>
      <c r="F52" s="177"/>
      <c r="G52" s="177">
        <f t="shared" si="3"/>
        <v>240</v>
      </c>
      <c r="H52" s="175">
        <f t="shared" si="4"/>
        <v>2.6009972657016245E-4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f>'[8]Sch C'!D42</f>
        <v>695</v>
      </c>
      <c r="D53" s="260">
        <f>'[8]Sch C'!F42</f>
        <v>0</v>
      </c>
      <c r="E53" s="246">
        <f t="shared" si="2"/>
        <v>695</v>
      </c>
      <c r="F53" s="177"/>
      <c r="G53" s="177">
        <f t="shared" si="3"/>
        <v>695</v>
      </c>
      <c r="H53" s="175">
        <f t="shared" si="4"/>
        <v>7.5320545819276212E-4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f>'[8]Sch C'!D43</f>
        <v>0</v>
      </c>
      <c r="D54" s="260">
        <f>'[8]Sch C'!F43</f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f>'[8]Sch C'!D44</f>
        <v>0</v>
      </c>
      <c r="D55" s="260">
        <f>'[8]Sch C'!F44</f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f>'[8]Sch C'!D45</f>
        <v>2908</v>
      </c>
      <c r="D56" s="260">
        <f>'[8]Sch C'!F45</f>
        <v>-1775</v>
      </c>
      <c r="E56" s="246">
        <f t="shared" si="2"/>
        <v>1133</v>
      </c>
      <c r="F56" s="177"/>
      <c r="G56" s="177">
        <f t="shared" si="3"/>
        <v>1133</v>
      </c>
      <c r="H56" s="175">
        <f t="shared" si="4"/>
        <v>1.2278874591833086E-3</v>
      </c>
      <c r="J56" s="133"/>
      <c r="K56" s="133"/>
    </row>
    <row r="57" spans="1:11" s="41" customFormat="1">
      <c r="A57" s="40"/>
      <c r="B57" s="113" t="s">
        <v>217</v>
      </c>
      <c r="C57" s="260">
        <f>SUM(C21:C56)</f>
        <v>264789</v>
      </c>
      <c r="D57" s="260">
        <f>SUM(D21:D56)</f>
        <v>-34162</v>
      </c>
      <c r="E57" s="177">
        <f>SUM(E21:E56)</f>
        <v>230627</v>
      </c>
      <c r="F57" s="177">
        <f>SUM(F21:F56)</f>
        <v>0</v>
      </c>
      <c r="G57" s="177">
        <f t="shared" si="3"/>
        <v>230627</v>
      </c>
      <c r="H57" s="175">
        <f t="shared" si="4"/>
        <v>0.2499417484987369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f>'[8]Sch C'!D57</f>
        <v>115944</v>
      </c>
      <c r="D60" s="260">
        <f>'[8]Sch C'!F57</f>
        <v>-115944</v>
      </c>
      <c r="E60" s="246">
        <f t="shared" ref="E60:E76" si="5">SUM(C60:D60)</f>
        <v>0</v>
      </c>
      <c r="F60" s="272"/>
      <c r="G60" s="173">
        <f>IF(ISERROR(E60+F60),"",(E60+F60))</f>
        <v>0</v>
      </c>
      <c r="H60" s="175">
        <f>IF(ISERROR(G60/$G$183),"",(G60/$G$183))</f>
        <v>0</v>
      </c>
      <c r="I60" s="265"/>
      <c r="J60" s="133"/>
      <c r="K60" s="133"/>
    </row>
    <row r="61" spans="1:11" s="41" customFormat="1">
      <c r="A61" s="187">
        <v>240</v>
      </c>
      <c r="B61" s="186" t="s">
        <v>262</v>
      </c>
      <c r="C61" s="260">
        <f>'[8]Sch C'!D58</f>
        <v>1947</v>
      </c>
      <c r="D61" s="260">
        <f>'[8]Sch C'!F58</f>
        <v>11923</v>
      </c>
      <c r="E61" s="246">
        <f t="shared" si="5"/>
        <v>13870</v>
      </c>
      <c r="F61" s="173"/>
      <c r="G61" s="173">
        <f t="shared" ref="G61:G76" si="6">IF(ISERROR(E61+F61),"",(E61+F61))</f>
        <v>13870</v>
      </c>
      <c r="H61" s="175">
        <f t="shared" ref="H61:H76" si="7">IF(ISERROR(G61/$G$183),"",(G61/$G$183))</f>
        <v>1.503159669803397E-2</v>
      </c>
      <c r="I61" s="265"/>
      <c r="J61" s="133"/>
      <c r="K61" s="133"/>
    </row>
    <row r="62" spans="1:11" s="41" customFormat="1">
      <c r="A62" s="188">
        <v>250</v>
      </c>
      <c r="B62" s="186" t="s">
        <v>263</v>
      </c>
      <c r="C62" s="260">
        <f>'[8]Sch C'!D59</f>
        <v>0</v>
      </c>
      <c r="D62" s="260">
        <f>'[8]Sch C'!F59</f>
        <v>42957</v>
      </c>
      <c r="E62" s="246">
        <f t="shared" si="5"/>
        <v>42957</v>
      </c>
      <c r="F62" s="173"/>
      <c r="G62" s="173">
        <f t="shared" si="6"/>
        <v>42957</v>
      </c>
      <c r="H62" s="175">
        <f t="shared" si="7"/>
        <v>4.6554599809476953E-2</v>
      </c>
      <c r="I62" s="265"/>
      <c r="J62" s="133"/>
      <c r="K62" s="133"/>
    </row>
    <row r="63" spans="1:11" s="41" customFormat="1">
      <c r="A63" s="188">
        <v>260</v>
      </c>
      <c r="B63" s="189" t="s">
        <v>316</v>
      </c>
      <c r="C63" s="260">
        <f>'[8]Sch C'!D60</f>
        <v>6189</v>
      </c>
      <c r="D63" s="260">
        <f>'[8]Sch C'!F60</f>
        <v>450</v>
      </c>
      <c r="E63" s="246">
        <f t="shared" si="5"/>
        <v>6639</v>
      </c>
      <c r="F63" s="173"/>
      <c r="G63" s="173">
        <f t="shared" si="6"/>
        <v>6639</v>
      </c>
      <c r="H63" s="175">
        <f t="shared" si="7"/>
        <v>7.1950086862471183E-3</v>
      </c>
      <c r="J63" s="133"/>
      <c r="K63" s="133"/>
    </row>
    <row r="64" spans="1:11" s="41" customFormat="1">
      <c r="A64" s="188">
        <v>270</v>
      </c>
      <c r="B64" s="189" t="s">
        <v>317</v>
      </c>
      <c r="C64" s="260">
        <f>'[8]Sch C'!D61</f>
        <v>0</v>
      </c>
      <c r="D64" s="260">
        <f>'[8]Sch C'!F61</f>
        <v>0</v>
      </c>
      <c r="E64" s="246">
        <f t="shared" si="5"/>
        <v>0</v>
      </c>
      <c r="F64" s="173"/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f>'[8]Sch C'!D62</f>
        <v>0</v>
      </c>
      <c r="D65" s="260">
        <f>'[8]Sch C'!F62</f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f>'[8]Sch C'!D63</f>
        <v>0</v>
      </c>
      <c r="D66" s="260">
        <f>'[8]Sch C'!F63</f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f>'[8]Sch C'!D64</f>
        <v>11560</v>
      </c>
      <c r="D67" s="260">
        <f>'[8]Sch C'!F64</f>
        <v>0</v>
      </c>
      <c r="E67" s="246">
        <f t="shared" si="5"/>
        <v>11560</v>
      </c>
      <c r="F67" s="173"/>
      <c r="G67" s="173">
        <f t="shared" si="6"/>
        <v>11560</v>
      </c>
      <c r="H67" s="175">
        <f t="shared" si="7"/>
        <v>1.2528136829796158E-2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f>'[8]Sch C'!D65</f>
        <v>0</v>
      </c>
      <c r="D68" s="260">
        <f>'[8]Sch C'!F65</f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f>'[8]Sch C'!D66</f>
        <v>0</v>
      </c>
      <c r="D69" s="260">
        <f>'[8]Sch C'!F66</f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f>'[8]Sch C'!D67</f>
        <v>0</v>
      </c>
      <c r="D70" s="260">
        <f>'[8]Sch C'!F67</f>
        <v>0</v>
      </c>
      <c r="E70" s="246">
        <f t="shared" si="5"/>
        <v>0</v>
      </c>
      <c r="F70" s="173"/>
      <c r="G70" s="173">
        <f t="shared" si="6"/>
        <v>0</v>
      </c>
      <c r="H70" s="175">
        <f t="shared" si="7"/>
        <v>0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f>'[8]Sch C'!D68</f>
        <v>0</v>
      </c>
      <c r="D71" s="260">
        <f>'[8]Sch C'!F68</f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f>'[8]Sch C'!D69</f>
        <v>274</v>
      </c>
      <c r="D72" s="260">
        <f>'[8]Sch C'!F69</f>
        <v>873</v>
      </c>
      <c r="E72" s="246">
        <f t="shared" si="5"/>
        <v>1147</v>
      </c>
      <c r="F72" s="173"/>
      <c r="G72" s="173">
        <f t="shared" si="6"/>
        <v>1147</v>
      </c>
      <c r="H72" s="175">
        <f t="shared" si="7"/>
        <v>1.2430599432332347E-3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f>'[8]Sch C'!D70</f>
        <v>0</v>
      </c>
      <c r="D73" s="260">
        <f>'[8]Sch C'!F70</f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f>'[8]Sch C'!D71</f>
        <v>207</v>
      </c>
      <c r="D74" s="260">
        <f>'[8]Sch C'!F71</f>
        <v>0</v>
      </c>
      <c r="E74" s="246">
        <f t="shared" si="5"/>
        <v>207</v>
      </c>
      <c r="F74" s="173"/>
      <c r="G74" s="173">
        <f t="shared" si="6"/>
        <v>207</v>
      </c>
      <c r="H74" s="175">
        <f t="shared" si="7"/>
        <v>2.2433601416676512E-4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f>'[8]Sch C'!D72</f>
        <v>0</v>
      </c>
      <c r="D75" s="260">
        <f>'[8]Sch C'!F72</f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f>'[8]Sch C'!D73</f>
        <v>0</v>
      </c>
      <c r="D76" s="260">
        <f>'[8]Sch C'!F73</f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f>SUM(C60:C76)</f>
        <v>136121</v>
      </c>
      <c r="D77" s="260">
        <f>SUM(D60:D76)</f>
        <v>-59741</v>
      </c>
      <c r="E77" s="176">
        <f>SUM(E60:E76)</f>
        <v>76380</v>
      </c>
      <c r="F77" s="176">
        <f>SUM(F60:F76)</f>
        <v>0</v>
      </c>
      <c r="G77" s="177">
        <f>IF(ISERROR(E77+F77),"",(E77+F77))</f>
        <v>76380</v>
      </c>
      <c r="H77" s="175">
        <f>IF(ISERROR(G77/$G$183),"",(G77/$G$183))</f>
        <v>8.2776737980954196E-2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f>'[8]Sch C'!D78</f>
        <v>24000</v>
      </c>
      <c r="D80" s="260">
        <f>'[8]Sch C'!F78</f>
        <v>0</v>
      </c>
      <c r="E80" s="246">
        <f t="shared" ref="E80:E91" si="8">SUM(C80:D80)</f>
        <v>24000</v>
      </c>
      <c r="F80" s="174"/>
      <c r="G80" s="174">
        <f>IF(ISERROR(E80+F80),"",(E80+F80))</f>
        <v>24000</v>
      </c>
      <c r="H80" s="175">
        <f t="shared" ref="H80:H92" si="9">IF(ISERROR(G80/$G$183),"",(G80/$G$183))</f>
        <v>2.6009972657016243E-2</v>
      </c>
      <c r="J80" s="248">
        <v>48</v>
      </c>
      <c r="K80" s="248">
        <v>48</v>
      </c>
    </row>
    <row r="81" spans="1:11" s="41" customFormat="1">
      <c r="A81" s="127" t="s">
        <v>202</v>
      </c>
      <c r="B81" s="113" t="s">
        <v>23</v>
      </c>
      <c r="C81" s="260">
        <f>'[8]Sch C'!D79</f>
        <v>0</v>
      </c>
      <c r="D81" s="260">
        <f>'[8]Sch C'!F79</f>
        <v>6466</v>
      </c>
      <c r="E81" s="246">
        <f t="shared" si="8"/>
        <v>6466</v>
      </c>
      <c r="F81" s="177"/>
      <c r="G81" s="177">
        <f>IF(ISERROR(E81+F81),"",(E81+F81))</f>
        <v>6466</v>
      </c>
      <c r="H81" s="175">
        <f t="shared" si="9"/>
        <v>7.0075201333444602E-3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f>'[8]Sch C'!D80</f>
        <v>828</v>
      </c>
      <c r="D82" s="260">
        <f>'[8]Sch C'!F80</f>
        <v>45</v>
      </c>
      <c r="E82" s="246">
        <f t="shared" si="8"/>
        <v>873</v>
      </c>
      <c r="F82" s="177"/>
      <c r="G82" s="177">
        <f>IF(ISERROR(E82+F82),"",(E82+F82))</f>
        <v>873</v>
      </c>
      <c r="H82" s="175">
        <f t="shared" si="9"/>
        <v>9.4611275539896586E-4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f>'[8]Sch C'!D81</f>
        <v>0</v>
      </c>
      <c r="D83" s="260">
        <f>'[8]Sch C'!F81</f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f>'[8]Sch C'!D82</f>
        <v>0</v>
      </c>
      <c r="D84" s="260">
        <f>'[8]Sch C'!F82</f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f>'[8]Sch C'!D83</f>
        <v>8730</v>
      </c>
      <c r="D85" s="260">
        <f>'[8]Sch C'!F83</f>
        <v>0</v>
      </c>
      <c r="E85" s="246">
        <f t="shared" si="8"/>
        <v>8730</v>
      </c>
      <c r="F85" s="177"/>
      <c r="G85" s="177">
        <f t="shared" si="10"/>
        <v>8730</v>
      </c>
      <c r="H85" s="175">
        <f t="shared" si="9"/>
        <v>9.4611275539896594E-3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f>'[8]Sch C'!D84</f>
        <v>1377</v>
      </c>
      <c r="D86" s="260">
        <f>'[8]Sch C'!F84</f>
        <v>121</v>
      </c>
      <c r="E86" s="246">
        <f t="shared" si="8"/>
        <v>1498</v>
      </c>
      <c r="F86" s="177"/>
      <c r="G86" s="177">
        <f t="shared" si="10"/>
        <v>1498</v>
      </c>
      <c r="H86" s="175">
        <f t="shared" si="9"/>
        <v>1.6234557933420973E-3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f>'[8]Sch C'!D85</f>
        <v>894</v>
      </c>
      <c r="D87" s="260">
        <f>'[8]Sch C'!F85</f>
        <v>0</v>
      </c>
      <c r="E87" s="246">
        <f t="shared" si="8"/>
        <v>894</v>
      </c>
      <c r="F87" s="177"/>
      <c r="G87" s="177">
        <f t="shared" si="10"/>
        <v>894</v>
      </c>
      <c r="H87" s="175">
        <f t="shared" si="9"/>
        <v>9.6887148147385509E-4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f>'[8]Sch C'!D86</f>
        <v>6426</v>
      </c>
      <c r="D88" s="260">
        <f>'[8]Sch C'!F86</f>
        <v>2106</v>
      </c>
      <c r="E88" s="246">
        <f t="shared" si="8"/>
        <v>8532</v>
      </c>
      <c r="F88" s="177"/>
      <c r="G88" s="177">
        <f t="shared" si="10"/>
        <v>8532</v>
      </c>
      <c r="H88" s="175">
        <f t="shared" si="9"/>
        <v>9.2465452795692741E-3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f>'[8]Sch C'!D87</f>
        <v>34091</v>
      </c>
      <c r="D89" s="260">
        <f>'[8]Sch C'!F87</f>
        <v>590</v>
      </c>
      <c r="E89" s="246">
        <f t="shared" si="8"/>
        <v>34681</v>
      </c>
      <c r="F89" s="177"/>
      <c r="G89" s="177">
        <f t="shared" si="10"/>
        <v>34681</v>
      </c>
      <c r="H89" s="175">
        <f t="shared" si="9"/>
        <v>3.7585494238249181E-2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f>'[8]Sch C'!D88</f>
        <v>0</v>
      </c>
      <c r="D90" s="260">
        <f>'[8]Sch C'!F88</f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f>'[8]Sch C'!D89</f>
        <v>0</v>
      </c>
      <c r="D91" s="260">
        <f>'[8]Sch C'!F89</f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f>SUM(C80:C91)</f>
        <v>76346</v>
      </c>
      <c r="D92" s="260">
        <f>SUM(D80:D91)</f>
        <v>9328</v>
      </c>
      <c r="E92" s="177">
        <f>SUM(E80:E91)</f>
        <v>85674</v>
      </c>
      <c r="F92" s="177">
        <f>SUM(F80:F91)</f>
        <v>0</v>
      </c>
      <c r="G92" s="177">
        <f>IF(ISERROR(E92+F92),"",(E92+F92))</f>
        <v>85674</v>
      </c>
      <c r="H92" s="175">
        <f t="shared" si="9"/>
        <v>9.2849099892383741E-2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f>'[8]Sch C'!D93</f>
        <v>6000</v>
      </c>
      <c r="D95" s="260">
        <f>'[8]Sch C'!F93</f>
        <v>0</v>
      </c>
      <c r="E95" s="246">
        <f t="shared" ref="E95:E100" si="11">SUM(C95:D95)</f>
        <v>6000</v>
      </c>
      <c r="F95" s="174"/>
      <c r="G95" s="174">
        <f t="shared" ref="G95:G101" si="12">IF(ISERROR(E95+F95),"",(E95+F95))</f>
        <v>6000</v>
      </c>
      <c r="H95" s="175">
        <f t="shared" ref="H95:H101" si="13">IF(ISERROR(G95/$G$183),"",(G95/$G$183))</f>
        <v>6.5024931642540607E-3</v>
      </c>
      <c r="J95" s="248">
        <v>2</v>
      </c>
      <c r="K95" s="248">
        <v>2</v>
      </c>
    </row>
    <row r="96" spans="1:11" s="41" customFormat="1">
      <c r="A96" s="127" t="s">
        <v>202</v>
      </c>
      <c r="B96" s="113" t="s">
        <v>23</v>
      </c>
      <c r="C96" s="260">
        <f>'[8]Sch C'!D94</f>
        <v>0</v>
      </c>
      <c r="D96" s="260">
        <f>'[8]Sch C'!F94</f>
        <v>1617</v>
      </c>
      <c r="E96" s="246">
        <f t="shared" si="11"/>
        <v>1617</v>
      </c>
      <c r="F96" s="177"/>
      <c r="G96" s="177">
        <f t="shared" si="12"/>
        <v>1617</v>
      </c>
      <c r="H96" s="175">
        <f t="shared" si="13"/>
        <v>1.7524219077664695E-3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f>'[8]Sch C'!D95</f>
        <v>840</v>
      </c>
      <c r="D97" s="260">
        <f>'[8]Sch C'!F95</f>
        <v>0</v>
      </c>
      <c r="E97" s="246">
        <f t="shared" si="11"/>
        <v>840</v>
      </c>
      <c r="F97" s="177"/>
      <c r="G97" s="177">
        <f t="shared" si="12"/>
        <v>840</v>
      </c>
      <c r="H97" s="175">
        <f t="shared" si="13"/>
        <v>9.1034904299556855E-4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f>'[8]Sch C'!D96</f>
        <v>56133</v>
      </c>
      <c r="D98" s="260">
        <f>'[8]Sch C'!F96</f>
        <v>36</v>
      </c>
      <c r="E98" s="246">
        <f t="shared" si="11"/>
        <v>56169</v>
      </c>
      <c r="F98" s="177"/>
      <c r="G98" s="177">
        <f t="shared" si="12"/>
        <v>56169</v>
      </c>
      <c r="H98" s="175">
        <f t="shared" si="13"/>
        <v>6.0873089757164392E-2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f>'[8]Sch C'!D97</f>
        <v>6284</v>
      </c>
      <c r="D99" s="260">
        <f>'[8]Sch C'!F97</f>
        <v>81</v>
      </c>
      <c r="E99" s="246">
        <f t="shared" si="11"/>
        <v>6365</v>
      </c>
      <c r="F99" s="177"/>
      <c r="G99" s="177">
        <f t="shared" si="12"/>
        <v>6365</v>
      </c>
      <c r="H99" s="175">
        <f t="shared" si="13"/>
        <v>6.8980614984128497E-3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f>'[8]Sch C'!D98</f>
        <v>0</v>
      </c>
      <c r="D100" s="260">
        <f>'[8]Sch C'!F98</f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f>SUM(C95:C100)</f>
        <v>69257</v>
      </c>
      <c r="D101" s="260">
        <f>SUM(D95:D100)</f>
        <v>1734</v>
      </c>
      <c r="E101" s="177">
        <f>SUM(E95:E100)</f>
        <v>70991</v>
      </c>
      <c r="F101" s="177">
        <f>SUM(F95:F100)</f>
        <v>0</v>
      </c>
      <c r="G101" s="177">
        <f t="shared" si="12"/>
        <v>70991</v>
      </c>
      <c r="H101" s="175">
        <f t="shared" si="13"/>
        <v>7.6936415370593342E-2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f>'[8]Sch C'!D102</f>
        <v>0</v>
      </c>
      <c r="D104" s="260">
        <f>'[8]Sch C'!F102</f>
        <v>0</v>
      </c>
      <c r="E104" s="246">
        <f t="shared" ref="E104:E109" si="14">SUM(C104:D104)</f>
        <v>0</v>
      </c>
      <c r="F104" s="174"/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f>'[8]Sch C'!D103</f>
        <v>0</v>
      </c>
      <c r="D105" s="260">
        <f>'[8]Sch C'!F103</f>
        <v>0</v>
      </c>
      <c r="E105" s="246">
        <f t="shared" si="14"/>
        <v>0</v>
      </c>
      <c r="F105" s="177"/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f>'[8]Sch C'!D104</f>
        <v>111</v>
      </c>
      <c r="D106" s="260">
        <f>'[8]Sch C'!F104</f>
        <v>0</v>
      </c>
      <c r="E106" s="246">
        <f t="shared" si="14"/>
        <v>111</v>
      </c>
      <c r="F106" s="177"/>
      <c r="G106" s="177">
        <f t="shared" si="15"/>
        <v>111</v>
      </c>
      <c r="H106" s="175">
        <f t="shared" si="16"/>
        <v>1.2029612353870013E-4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f>'[8]Sch C'!D105</f>
        <v>0</v>
      </c>
      <c r="D107" s="260">
        <f>'[8]Sch C'!F105</f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f>'[8]Sch C'!D106</f>
        <v>198</v>
      </c>
      <c r="D108" s="260">
        <f>'[8]Sch C'!F106</f>
        <v>0</v>
      </c>
      <c r="E108" s="246">
        <f t="shared" si="14"/>
        <v>198</v>
      </c>
      <c r="F108" s="177"/>
      <c r="G108" s="177">
        <f t="shared" si="15"/>
        <v>198</v>
      </c>
      <c r="H108" s="175">
        <f t="shared" si="16"/>
        <v>2.1458227442038401E-4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f>'[8]Sch C'!D107</f>
        <v>0</v>
      </c>
      <c r="D109" s="260">
        <f>'[8]Sch C'!F107</f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f>SUM(C104:C109)</f>
        <v>309</v>
      </c>
      <c r="D110" s="260">
        <f>SUM(D104:D109)</f>
        <v>0</v>
      </c>
      <c r="E110" s="177">
        <f>SUM(E104:E109)</f>
        <v>309</v>
      </c>
      <c r="F110" s="177">
        <f>SUM(F104:F109)</f>
        <v>0</v>
      </c>
      <c r="G110" s="177">
        <f t="shared" si="15"/>
        <v>309</v>
      </c>
      <c r="H110" s="175">
        <f t="shared" si="16"/>
        <v>3.3487839795908413E-4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f>'[8]Sch C'!D121</f>
        <v>0</v>
      </c>
      <c r="D113" s="260">
        <f>'[8]Sch C'!F121</f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f>'[8]Sch C'!D122</f>
        <v>0</v>
      </c>
      <c r="D114" s="260">
        <f>'[8]Sch C'!F122</f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f>'[8]Sch C'!D123</f>
        <v>11696</v>
      </c>
      <c r="D115" s="260">
        <f>'[8]Sch C'!F123</f>
        <v>48</v>
      </c>
      <c r="E115" s="246">
        <f t="shared" si="17"/>
        <v>11744</v>
      </c>
      <c r="F115" s="177"/>
      <c r="G115" s="177">
        <f t="shared" si="18"/>
        <v>11744</v>
      </c>
      <c r="H115" s="175">
        <f t="shared" si="19"/>
        <v>1.2727546620166615E-2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f>'[8]Sch C'!D124</f>
        <v>300</v>
      </c>
      <c r="D116" s="260">
        <f>'[8]Sch C'!F124</f>
        <v>0</v>
      </c>
      <c r="E116" s="246">
        <f t="shared" si="17"/>
        <v>300</v>
      </c>
      <c r="F116" s="177"/>
      <c r="G116" s="177">
        <f t="shared" si="18"/>
        <v>300</v>
      </c>
      <c r="H116" s="175">
        <f t="shared" si="19"/>
        <v>3.2512465821270308E-4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f>'[8]Sch C'!D125</f>
        <v>0</v>
      </c>
      <c r="D117" s="260">
        <f>'[8]Sch C'!F125</f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f>SUM(C113:C117)</f>
        <v>11996</v>
      </c>
      <c r="D118" s="260">
        <f>SUM(D113:D117)</f>
        <v>48</v>
      </c>
      <c r="E118" s="177">
        <f>SUM(E113:E117)</f>
        <v>12044</v>
      </c>
      <c r="F118" s="177">
        <f>SUM(F113:F117)</f>
        <v>0</v>
      </c>
      <c r="G118" s="177">
        <f t="shared" si="18"/>
        <v>12044</v>
      </c>
      <c r="H118" s="175">
        <f t="shared" si="19"/>
        <v>1.3052671278379318E-2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f>'[8]Sch C'!D129</f>
        <v>0</v>
      </c>
      <c r="D121" s="260">
        <f>'[8]Sch C'!F129</f>
        <v>0</v>
      </c>
      <c r="E121" s="246">
        <f t="shared" ref="E121:E131" si="20">SUM(C121:D121)</f>
        <v>0</v>
      </c>
      <c r="F121" s="174"/>
      <c r="G121" s="174">
        <f t="shared" ref="G121:G131" si="21">IF(ISERROR(E121+F121),"",(E121+F121))</f>
        <v>0</v>
      </c>
      <c r="H121" s="175">
        <f t="shared" ref="H121:H131" si="22">IF(ISERROR(G121/$G$183),"",(G121/$G$183))</f>
        <v>0</v>
      </c>
      <c r="J121" s="248">
        <v>0</v>
      </c>
      <c r="K121" s="248">
        <v>0</v>
      </c>
    </row>
    <row r="122" spans="1:11" s="41" customFormat="1">
      <c r="A122" s="127" t="s">
        <v>228</v>
      </c>
      <c r="B122" s="113" t="s">
        <v>229</v>
      </c>
      <c r="C122" s="260">
        <f>'[8]Sch C'!D130</f>
        <v>0</v>
      </c>
      <c r="D122" s="260">
        <f>'[8]Sch C'!F130</f>
        <v>0</v>
      </c>
      <c r="E122" s="246">
        <f t="shared" si="20"/>
        <v>0</v>
      </c>
      <c r="F122" s="174"/>
      <c r="G122" s="174">
        <f t="shared" si="21"/>
        <v>0</v>
      </c>
      <c r="H122" s="175">
        <f t="shared" si="22"/>
        <v>0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f>'[8]Sch C'!D131</f>
        <v>257711</v>
      </c>
      <c r="D123" s="260">
        <f>'[8]Sch C'!F131</f>
        <v>0</v>
      </c>
      <c r="E123" s="246">
        <f t="shared" si="20"/>
        <v>257711</v>
      </c>
      <c r="F123" s="174"/>
      <c r="G123" s="174">
        <f t="shared" si="21"/>
        <v>257711</v>
      </c>
      <c r="H123" s="175">
        <f t="shared" si="22"/>
        <v>0.27929400264217974</v>
      </c>
      <c r="J123" s="248">
        <v>23895</v>
      </c>
      <c r="K123" s="248">
        <v>24761</v>
      </c>
    </row>
    <row r="124" spans="1:11" s="41" customFormat="1">
      <c r="A124" s="127" t="s">
        <v>231</v>
      </c>
      <c r="B124" s="113" t="s">
        <v>232</v>
      </c>
      <c r="C124" s="260">
        <f>'[8]Sch C'!D132</f>
        <v>0</v>
      </c>
      <c r="D124" s="260">
        <f>'[8]Sch C'!F132</f>
        <v>69436</v>
      </c>
      <c r="E124" s="246">
        <f t="shared" si="20"/>
        <v>69436</v>
      </c>
      <c r="F124" s="174"/>
      <c r="G124" s="174">
        <f t="shared" si="21"/>
        <v>69436</v>
      </c>
      <c r="H124" s="175">
        <f t="shared" si="22"/>
        <v>7.5251185892190833E-2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f>'[8]Sch C'!D133</f>
        <v>0</v>
      </c>
      <c r="D125" s="260">
        <f>'[8]Sch C'!F133</f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f>'[8]Sch C'!D134</f>
        <v>5877</v>
      </c>
      <c r="D126" s="260">
        <f>'[8]Sch C'!F134</f>
        <v>0</v>
      </c>
      <c r="E126" s="246">
        <f t="shared" si="20"/>
        <v>5877</v>
      </c>
      <c r="F126" s="174"/>
      <c r="G126" s="174">
        <f t="shared" si="21"/>
        <v>5877</v>
      </c>
      <c r="H126" s="175">
        <f t="shared" si="22"/>
        <v>6.3691920543868527E-3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f>'[8]Sch C'!D135</f>
        <v>0</v>
      </c>
      <c r="D127" s="260">
        <f>'[8]Sch C'!F135</f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f>'[8]Sch C'!D136</f>
        <v>0</v>
      </c>
      <c r="D128" s="260">
        <f>'[8]Sch C'!F136</f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f>'[8]Sch C'!D137</f>
        <v>0</v>
      </c>
      <c r="D129" s="260">
        <f>'[8]Sch C'!F137</f>
        <v>0</v>
      </c>
      <c r="E129" s="246">
        <f t="shared" si="20"/>
        <v>0</v>
      </c>
      <c r="F129" s="174"/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f>'[8]Sch C'!D138</f>
        <v>0</v>
      </c>
      <c r="D130" s="260">
        <f>'[8]Sch C'!F138</f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f>'[8]Sch C'!D139</f>
        <v>0</v>
      </c>
      <c r="D131" s="260">
        <f>'[8]Sch C'!F139</f>
        <v>0</v>
      </c>
      <c r="E131" s="246">
        <f t="shared" si="20"/>
        <v>0</v>
      </c>
      <c r="F131" s="174"/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f>'[8]Sch C'!D141</f>
        <v>0</v>
      </c>
      <c r="D133" s="260">
        <f>'[8]Sch C'!F141</f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f>'[8]Sch C'!D142</f>
        <v>0</v>
      </c>
      <c r="D134" s="260">
        <f>'[8]Sch C'!F142</f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f>'[8]Sch C'!D143</f>
        <v>0</v>
      </c>
      <c r="D135" s="260">
        <f>'[8]Sch C'!F143</f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f>'[8]Sch C'!D144</f>
        <v>0</v>
      </c>
      <c r="D136" s="260">
        <f>'[8]Sch C'!F144</f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f>'[8]Sch C'!D145</f>
        <v>0</v>
      </c>
      <c r="D137" s="260">
        <f>'[8]Sch C'!F145</f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f>'[8]Sch C'!D146</f>
        <v>0</v>
      </c>
      <c r="D138" s="260">
        <f>'[8]Sch C'!F146</f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f>SUM(C121:C138)</f>
        <v>263588</v>
      </c>
      <c r="D139" s="260">
        <f>SUM(D121:D138)</f>
        <v>69436</v>
      </c>
      <c r="E139" s="176">
        <f>SUM(E121:E138)</f>
        <v>333024</v>
      </c>
      <c r="F139" s="176">
        <f>SUM(F121:F138)</f>
        <v>0</v>
      </c>
      <c r="G139" s="177">
        <f t="shared" si="25"/>
        <v>333024</v>
      </c>
      <c r="H139" s="175">
        <f t="shared" si="24"/>
        <v>0.36091438058875741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f>'[8]Sch C'!D150</f>
        <v>394</v>
      </c>
      <c r="D142" s="260">
        <f>'[8]Sch C'!F150</f>
        <v>0</v>
      </c>
      <c r="E142" s="246">
        <f t="shared" ref="E142:E146" si="26">SUM(C142:D142)</f>
        <v>394</v>
      </c>
      <c r="F142" s="174"/>
      <c r="G142" s="174">
        <f t="shared" ref="G142:G147" si="27">IF(ISERROR(E142+F142),"",(E142+F142))</f>
        <v>394</v>
      </c>
      <c r="H142" s="175">
        <f t="shared" ref="H142:H147" si="28">IF(ISERROR(G142/$G$183),"",(G142/$G$183))</f>
        <v>4.2699705111935E-4</v>
      </c>
      <c r="J142" s="248">
        <v>11</v>
      </c>
      <c r="K142" s="248">
        <v>11</v>
      </c>
    </row>
    <row r="143" spans="1:11" s="41" customFormat="1">
      <c r="A143" s="127" t="s">
        <v>202</v>
      </c>
      <c r="B143" s="113" t="s">
        <v>23</v>
      </c>
      <c r="C143" s="260">
        <f>'[8]Sch C'!D151</f>
        <v>0</v>
      </c>
      <c r="D143" s="260">
        <f>'[8]Sch C'!F151</f>
        <v>106</v>
      </c>
      <c r="E143" s="246">
        <f t="shared" si="26"/>
        <v>106</v>
      </c>
      <c r="F143" s="177"/>
      <c r="G143" s="177">
        <f t="shared" si="27"/>
        <v>106</v>
      </c>
      <c r="H143" s="175">
        <f t="shared" si="28"/>
        <v>1.1487737923515508E-4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f>'[8]Sch C'!D152</f>
        <v>3577</v>
      </c>
      <c r="D144" s="260">
        <f>'[8]Sch C'!F152</f>
        <v>782</v>
      </c>
      <c r="E144" s="246">
        <f t="shared" si="26"/>
        <v>4359</v>
      </c>
      <c r="F144" s="177"/>
      <c r="G144" s="177">
        <f t="shared" si="27"/>
        <v>4359</v>
      </c>
      <c r="H144" s="175">
        <f t="shared" si="28"/>
        <v>4.7240612838305752E-3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f>'[8]Sch C'!D153</f>
        <v>222</v>
      </c>
      <c r="D145" s="260">
        <f>'[8]Sch C'!F153</f>
        <v>16</v>
      </c>
      <c r="E145" s="246">
        <f t="shared" si="26"/>
        <v>238</v>
      </c>
      <c r="F145" s="177"/>
      <c r="G145" s="177">
        <f t="shared" si="27"/>
        <v>238</v>
      </c>
      <c r="H145" s="175">
        <f t="shared" si="28"/>
        <v>2.5793222884874442E-4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f>'[8]Sch C'!D154</f>
        <v>0</v>
      </c>
      <c r="D146" s="260">
        <f>'[8]Sch C'!F154</f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f>SUM(C142:C146)</f>
        <v>4193</v>
      </c>
      <c r="D147" s="260">
        <f>SUM(D142:D146)</f>
        <v>904</v>
      </c>
      <c r="E147" s="177">
        <f>SUM(E142:E146)</f>
        <v>5097</v>
      </c>
      <c r="F147" s="177">
        <f>SUM(F142:F146)</f>
        <v>0</v>
      </c>
      <c r="G147" s="177">
        <f t="shared" si="27"/>
        <v>5097</v>
      </c>
      <c r="H147" s="198">
        <f t="shared" si="28"/>
        <v>5.5238679430338247E-3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f>'[8]Sch C'!D158</f>
        <v>0</v>
      </c>
      <c r="D150" s="260">
        <f>'[8]Sch C'!F158</f>
        <v>0</v>
      </c>
      <c r="E150" s="246">
        <f t="shared" ref="E150:E163" si="29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48">
        <v>0</v>
      </c>
      <c r="K150" s="248">
        <v>0</v>
      </c>
    </row>
    <row r="151" spans="1:11" s="41" customFormat="1">
      <c r="A151" s="127" t="s">
        <v>202</v>
      </c>
      <c r="B151" s="113" t="s">
        <v>76</v>
      </c>
      <c r="C151" s="260">
        <f>'[8]Sch C'!D159</f>
        <v>0</v>
      </c>
      <c r="D151" s="260">
        <f>'[8]Sch C'!F159</f>
        <v>0</v>
      </c>
      <c r="E151" s="246">
        <f t="shared" si="29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f>'[8]Sch C'!D160</f>
        <v>930</v>
      </c>
      <c r="D152" s="260">
        <f>'[8]Sch C'!F160</f>
        <v>423</v>
      </c>
      <c r="E152" s="246">
        <f t="shared" si="29"/>
        <v>1353</v>
      </c>
      <c r="F152" s="177"/>
      <c r="G152" s="177">
        <f t="shared" ref="G152:G163" si="30">IF(ISERROR(E152+F152),"",(E152+F152))</f>
        <v>1353</v>
      </c>
      <c r="H152" s="175">
        <f t="shared" ref="H152:H163" si="31">IF(ISERROR(G152/$G$183),"",(G152/$G$183))</f>
        <v>1.4663122085392909E-3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f>'[8]Sch C'!D161</f>
        <v>0</v>
      </c>
      <c r="D153" s="260">
        <f>'[8]Sch C'!F161</f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f>'[8]Sch C'!D162</f>
        <v>0</v>
      </c>
      <c r="D154" s="260">
        <f>'[8]Sch C'!F162</f>
        <v>0</v>
      </c>
      <c r="E154" s="246">
        <f t="shared" si="29"/>
        <v>0</v>
      </c>
      <c r="F154" s="177"/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f>'[8]Sch C'!D163</f>
        <v>0</v>
      </c>
      <c r="D155" s="260">
        <f>'[8]Sch C'!F163</f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f>'[8]Sch C'!D164</f>
        <v>0</v>
      </c>
      <c r="D156" s="260">
        <f>'[8]Sch C'!F164</f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f>'[8]Sch C'!D165</f>
        <v>1500</v>
      </c>
      <c r="D157" s="260">
        <f>'[8]Sch C'!F165</f>
        <v>0</v>
      </c>
      <c r="E157" s="246">
        <f t="shared" si="29"/>
        <v>1500</v>
      </c>
      <c r="F157" s="177"/>
      <c r="G157" s="177">
        <f t="shared" si="30"/>
        <v>1500</v>
      </c>
      <c r="H157" s="175">
        <f t="shared" si="31"/>
        <v>1.6256232910635152E-3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f>'[8]Sch C'!D166</f>
        <v>0</v>
      </c>
      <c r="D158" s="260">
        <f>'[8]Sch C'!F166</f>
        <v>0</v>
      </c>
      <c r="E158" s="246">
        <f t="shared" si="29"/>
        <v>0</v>
      </c>
      <c r="F158" s="177"/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f>'[8]Sch C'!D167</f>
        <v>102523</v>
      </c>
      <c r="D159" s="260">
        <f>'[8]Sch C'!F167</f>
        <v>0</v>
      </c>
      <c r="E159" s="246">
        <f t="shared" si="29"/>
        <v>102523</v>
      </c>
      <c r="F159" s="177"/>
      <c r="G159" s="177">
        <f t="shared" si="30"/>
        <v>102523</v>
      </c>
      <c r="H159" s="175">
        <f t="shared" si="31"/>
        <v>0.11110918444646985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f>'[8]Sch C'!D168</f>
        <v>0</v>
      </c>
      <c r="D160" s="260">
        <f>'[8]Sch C'!F168</f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f>'[8]Sch C'!D169</f>
        <v>0</v>
      </c>
      <c r="D161" s="260">
        <f>'[8]Sch C'!F169</f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f>'[8]Sch C'!D170</f>
        <v>0</v>
      </c>
      <c r="D162" s="260">
        <f>'[8]Sch C'!F170</f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f>'[8]Sch C'!D171</f>
        <v>0</v>
      </c>
      <c r="D163" s="260">
        <f>'[8]Sch C'!F171</f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f>SUM(C150:C163)</f>
        <v>104953</v>
      </c>
      <c r="D164" s="260">
        <f>SUM(D150:D163)</f>
        <v>423</v>
      </c>
      <c r="E164" s="177">
        <f>SUM(E150:E163)</f>
        <v>105376</v>
      </c>
      <c r="F164" s="177">
        <f>SUM(F150:F163)</f>
        <v>0</v>
      </c>
      <c r="G164" s="177">
        <f>IF(ISERROR(E164+F164),"",(E164+F164))</f>
        <v>105376</v>
      </c>
      <c r="H164" s="175">
        <f>IF(ISERROR(G164/$G$183),"",(G164/$G$183))</f>
        <v>0.11420111994607265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f>'[8]Sch C'!D186</f>
        <v>0</v>
      </c>
      <c r="D167" s="260">
        <f>'[8]Sch C'!F186</f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f>'[8]Sch C'!D187</f>
        <v>0</v>
      </c>
      <c r="D168" s="260">
        <f>'[8]Sch C'!F187</f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f>'[8]Sch C'!D188</f>
        <v>0</v>
      </c>
      <c r="D169" s="260">
        <f>'[8]Sch C'!F188</f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f>'[8]Sch C'!D189</f>
        <v>2767</v>
      </c>
      <c r="D170" s="260">
        <f>'[8]Sch C'!F189</f>
        <v>0</v>
      </c>
      <c r="E170" s="246">
        <f t="shared" si="32"/>
        <v>2767</v>
      </c>
      <c r="F170" s="177"/>
      <c r="G170" s="177">
        <f>IF(ISERROR(E170+F170),"",(E170+F170))</f>
        <v>2767</v>
      </c>
      <c r="H170" s="175">
        <f>IF(ISERROR(G170/$G$183),"",(G170/$G$183))</f>
        <v>2.998733097581831E-3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f>'[8]Sch C'!D190</f>
        <v>0</v>
      </c>
      <c r="D171" s="260">
        <f>'[8]Sch C'!F190</f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f>'[8]Sch C'!D191</f>
        <v>0</v>
      </c>
      <c r="D172" s="260">
        <f>'[8]Sch C'!F191</f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f>'[8]Sch C'!D192</f>
        <v>0</v>
      </c>
      <c r="D173" s="260">
        <f>'[8]Sch C'!F192</f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f>'[8]Sch C'!D193</f>
        <v>0</v>
      </c>
      <c r="D174" s="260">
        <f>'[8]Sch C'!F193</f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f>'[8]Sch C'!D194</f>
        <v>0</v>
      </c>
      <c r="D175" s="260">
        <f>'[8]Sch C'!F194</f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f>'[8]Sch C'!D195</f>
        <v>0</v>
      </c>
      <c r="D176" s="260">
        <f>'[8]Sch C'!F195</f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f>'[8]Sch C'!D196</f>
        <v>0</v>
      </c>
      <c r="D177" s="260">
        <f>'[8]Sch C'!F196</f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f>'[8]Sch C'!D197</f>
        <v>0</v>
      </c>
      <c r="D178" s="260">
        <f>'[8]Sch C'!F197</f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f>'[8]Sch C'!D198</f>
        <v>0</v>
      </c>
      <c r="D179" s="260">
        <f>'[8]Sch C'!F198</f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f>'[8]Sch C'!D199</f>
        <v>434</v>
      </c>
      <c r="D180" s="260">
        <f>'[8]Sch C'!F199</f>
        <v>0</v>
      </c>
      <c r="E180" s="246">
        <f t="shared" si="32"/>
        <v>434</v>
      </c>
      <c r="F180" s="177"/>
      <c r="G180" s="177">
        <f t="shared" si="33"/>
        <v>434</v>
      </c>
      <c r="H180" s="175">
        <f t="shared" si="34"/>
        <v>4.7034700554771043E-4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f>SUM(C167:C180)</f>
        <v>3201</v>
      </c>
      <c r="D181" s="260">
        <f>SUM(D167:D180)</f>
        <v>0</v>
      </c>
      <c r="E181" s="212">
        <f>SUM(E167:E180)</f>
        <v>3201</v>
      </c>
      <c r="F181" s="212">
        <f>SUM(F167:F180)</f>
        <v>0</v>
      </c>
      <c r="G181" s="177">
        <f t="shared" si="33"/>
        <v>3201</v>
      </c>
      <c r="H181" s="175">
        <f>IF(ISERROR(G181/$G$183),"",(G181/$G$183))</f>
        <v>3.4690801031295416E-3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f>SUM(C21:C181)/2</f>
        <v>934753</v>
      </c>
      <c r="D183" s="260">
        <f>SUM(D21:D181)/2</f>
        <v>-12030</v>
      </c>
      <c r="E183" s="245">
        <f>SUM(E21:E181)/2</f>
        <v>922723</v>
      </c>
      <c r="F183" s="173">
        <f>SUM(F21:F181)/2</f>
        <v>0</v>
      </c>
      <c r="G183" s="173">
        <f>SUM(G21:G181)/2</f>
        <v>922723</v>
      </c>
      <c r="H183" s="175">
        <f>IF(ISERROR(G183/$G$183),"",(G183/$G$183))</f>
        <v>1</v>
      </c>
      <c r="J183" s="248">
        <f>SUM(J21:J181)</f>
        <v>26072</v>
      </c>
      <c r="K183" s="248">
        <f>SUM(K21:K181)</f>
        <v>26938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f>'[8]Sch C'!D204</f>
        <v>934753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f>C183-C186</f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f>C17-C183</f>
        <v>179815</v>
      </c>
      <c r="D190" s="260">
        <f>D17-D183</f>
        <v>12030</v>
      </c>
      <c r="E190" s="246">
        <f>E17-E183</f>
        <v>191845</v>
      </c>
      <c r="F190" s="174">
        <f>F17-F183</f>
        <v>-35527</v>
      </c>
      <c r="G190" s="174">
        <f>G17-G183</f>
        <v>156318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f>'[8]Sch D'!C9</f>
        <v>5822</v>
      </c>
      <c r="D194" s="278"/>
      <c r="E194" s="251">
        <f>C194+D194</f>
        <v>5822</v>
      </c>
      <c r="F194" s="218"/>
      <c r="G194" s="219">
        <f>E194+F194</f>
        <v>5822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f>'[8]Sch D'!D9</f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f>'[8]Sch D'!E9</f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f>'[8]Sch D'!F9</f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f>SUM(C194:C197)</f>
        <v>5822</v>
      </c>
      <c r="D198" s="278"/>
      <c r="E198" s="252">
        <f>SUM(E194:E197)</f>
        <v>5822</v>
      </c>
      <c r="F198" s="223">
        <f>SUM(F194:F197)</f>
        <v>0</v>
      </c>
      <c r="G198" s="223">
        <f>SUM(G194:G197)</f>
        <v>5822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257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f>'[8]Sch D'!G22</f>
        <v>16</v>
      </c>
      <c r="D201" s="277"/>
      <c r="E201" s="251">
        <f>C201+D201</f>
        <v>16</v>
      </c>
      <c r="F201" s="218"/>
      <c r="G201" s="225">
        <f>E201+F201</f>
        <v>16</v>
      </c>
      <c r="H201" s="265"/>
      <c r="I201" s="41"/>
      <c r="J201" s="133"/>
      <c r="K201" s="133"/>
    </row>
    <row r="202" spans="1:11">
      <c r="A202" s="40"/>
      <c r="B202" s="115" t="s">
        <v>310</v>
      </c>
      <c r="C202" s="261">
        <f>'[8]Sch D'!G24</f>
        <v>16</v>
      </c>
      <c r="D202" s="277"/>
      <c r="E202" s="251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f>$C$4-$C$3+1</f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f>'[8]Sch D'!G28</f>
        <v>5840</v>
      </c>
      <c r="D205" s="269"/>
      <c r="E205" s="247">
        <f>E201*E203</f>
        <v>5840</v>
      </c>
      <c r="F205" s="247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f>'[8]Sch D'!G30</f>
        <v>0.99691780821917808</v>
      </c>
      <c r="D206" s="35"/>
      <c r="E206" s="253">
        <f>IFERROR(E198/E205,"0")</f>
        <v>0.99691780821917808</v>
      </c>
      <c r="F206" s="288" t="str">
        <f>IFERROR(F198/F205,"")</f>
        <v/>
      </c>
      <c r="G206" s="227">
        <f>G198/G205</f>
        <v>0.99691780821917808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f>'[8]Sch D'!G32</f>
        <v>0.99691780821917808</v>
      </c>
      <c r="D207" s="35"/>
      <c r="E207" s="253">
        <f>IFERROR((E194+E195)/E205,"0")</f>
        <v>0.99691780821917808</v>
      </c>
      <c r="F207" s="288" t="str">
        <f>IFERROR(((F194+F195)/F205),"")</f>
        <v/>
      </c>
      <c r="G207" s="227">
        <f>(G194+G195)/G205</f>
        <v>0.99691780821917808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f>'[8]Sch D'!G34</f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1" t="s">
        <v>364</v>
      </c>
      <c r="F212" s="49" t="s">
        <v>307</v>
      </c>
      <c r="G212" s="228"/>
    </row>
    <row r="213" spans="1:11">
      <c r="B213" s="271" t="s">
        <v>366</v>
      </c>
      <c r="F213" s="49" t="s">
        <v>308</v>
      </c>
      <c r="G213" s="228"/>
    </row>
    <row r="214" spans="1:11">
      <c r="B214" s="271" t="s">
        <v>367</v>
      </c>
    </row>
    <row r="215" spans="1:11">
      <c r="B215" s="271"/>
    </row>
  </sheetData>
  <conditionalFormatting sqref="D2">
    <cfRule type="cellIs" dxfId="23" priority="4" stopIfTrue="1" operator="equal">
      <formula>0</formula>
    </cfRule>
  </conditionalFormatting>
  <conditionalFormatting sqref="D2">
    <cfRule type="cellIs" dxfId="22" priority="3" stopIfTrue="1" operator="equal">
      <formula>0</formula>
    </cfRule>
  </conditionalFormatting>
  <conditionalFormatting sqref="C2">
    <cfRule type="cellIs" dxfId="21" priority="2" stopIfTrue="1" operator="equal">
      <formula>0</formula>
    </cfRule>
  </conditionalFormatting>
  <conditionalFormatting sqref="C2">
    <cfRule type="cellIs" dxfId="20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K213"/>
  <sheetViews>
    <sheetView showGridLines="0" zoomScale="98" zoomScaleNormal="98" workbookViewId="0">
      <selection activeCell="A3" sqref="A3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6384" width="11.69921875" style="50"/>
  </cols>
  <sheetData>
    <row r="1" spans="1:11" ht="22.5">
      <c r="A1" s="157"/>
      <c r="B1" s="153" t="s">
        <v>333</v>
      </c>
      <c r="C1" s="271"/>
    </row>
    <row r="2" spans="1:11" ht="23" customHeight="1">
      <c r="A2" s="154" t="s">
        <v>375</v>
      </c>
      <c r="B2" s="155" t="s">
        <v>184</v>
      </c>
      <c r="C2" s="255" t="s">
        <v>363</v>
      </c>
      <c r="D2" s="250"/>
      <c r="E2" s="24"/>
    </row>
    <row r="3" spans="1:11">
      <c r="A3" s="23"/>
      <c r="B3" s="50" t="s">
        <v>185</v>
      </c>
      <c r="C3" s="259">
        <v>42552</v>
      </c>
      <c r="D3" s="24"/>
      <c r="E3" s="157"/>
    </row>
    <row r="4" spans="1:11">
      <c r="A4" s="23"/>
      <c r="B4" s="158" t="s">
        <v>186</v>
      </c>
      <c r="C4" s="159">
        <v>42916</v>
      </c>
      <c r="D4" s="24"/>
      <c r="E4" s="160"/>
      <c r="G4" s="161"/>
    </row>
    <row r="5" spans="1:11">
      <c r="A5" s="23"/>
      <c r="B5" s="158"/>
      <c r="C5" s="162"/>
      <c r="D5" s="24"/>
      <c r="E5" s="157"/>
      <c r="F5" s="50" t="s">
        <v>368</v>
      </c>
      <c r="G5" s="161"/>
    </row>
    <row r="6" spans="1:11">
      <c r="A6" s="23"/>
      <c r="B6" s="158"/>
      <c r="C6" s="162"/>
      <c r="D6" s="24"/>
      <c r="F6" s="271" t="s">
        <v>369</v>
      </c>
    </row>
    <row r="7" spans="1:11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1">
        <v>7</v>
      </c>
      <c r="K7" s="231">
        <v>8</v>
      </c>
    </row>
    <row r="8" spans="1:11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</row>
    <row r="9" spans="1:11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</row>
    <row r="10" spans="1:11">
      <c r="A10" s="23"/>
      <c r="C10" s="162"/>
      <c r="D10" s="24"/>
      <c r="F10" s="24"/>
      <c r="G10" s="24"/>
    </row>
    <row r="11" spans="1:11" s="41" customFormat="1">
      <c r="A11" s="40" t="s">
        <v>335</v>
      </c>
      <c r="B11" s="171" t="s">
        <v>190</v>
      </c>
      <c r="C11" s="27"/>
      <c r="D11" s="27"/>
      <c r="E11" s="27"/>
      <c r="F11" s="274"/>
      <c r="G11" s="27"/>
      <c r="H11" s="172"/>
      <c r="J11" s="133"/>
      <c r="K11" s="133"/>
    </row>
    <row r="12" spans="1:11" s="41" customFormat="1">
      <c r="A12" s="127" t="s">
        <v>62</v>
      </c>
      <c r="B12" s="113" t="s">
        <v>191</v>
      </c>
      <c r="C12" s="260">
        <v>914741</v>
      </c>
      <c r="D12" s="260">
        <v>0</v>
      </c>
      <c r="E12" s="246">
        <f>SUM(C12:D12)</f>
        <v>914741</v>
      </c>
      <c r="F12" s="174">
        <v>131737</v>
      </c>
      <c r="G12" s="174">
        <f>IF(ISERROR(E12+F12)," ",(E12+F12))</f>
        <v>1046478</v>
      </c>
      <c r="H12" s="175">
        <f t="shared" ref="H12:H17" si="0">IF(ISERROR(G12/$G$17),"",(G12/$G$17))</f>
        <v>0.99799728775541729</v>
      </c>
      <c r="J12" s="233" t="s">
        <v>346</v>
      </c>
      <c r="K12" s="234">
        <f>G17</f>
        <v>1048578</v>
      </c>
    </row>
    <row r="13" spans="1:11" s="41" customFormat="1">
      <c r="A13" s="127" t="s">
        <v>64</v>
      </c>
      <c r="B13" s="113" t="s">
        <v>192</v>
      </c>
      <c r="C13" s="260">
        <v>0</v>
      </c>
      <c r="D13" s="260">
        <v>0</v>
      </c>
      <c r="E13" s="246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35" t="s">
        <v>347</v>
      </c>
      <c r="K13" s="236">
        <f>G183</f>
        <v>865623</v>
      </c>
    </row>
    <row r="14" spans="1:11" s="41" customFormat="1">
      <c r="A14" s="127" t="s">
        <v>66</v>
      </c>
      <c r="B14" s="113" t="s">
        <v>193</v>
      </c>
      <c r="C14" s="260">
        <v>0</v>
      </c>
      <c r="D14" s="260">
        <v>0</v>
      </c>
      <c r="E14" s="246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35" t="s">
        <v>348</v>
      </c>
      <c r="K14" s="236">
        <f>G198</f>
        <v>5800</v>
      </c>
    </row>
    <row r="15" spans="1:11" s="41" customFormat="1">
      <c r="A15" s="127" t="s">
        <v>68</v>
      </c>
      <c r="B15" s="179" t="s">
        <v>194</v>
      </c>
      <c r="C15" s="260">
        <v>0</v>
      </c>
      <c r="D15" s="260">
        <v>0</v>
      </c>
      <c r="E15" s="246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35" t="s">
        <v>349</v>
      </c>
      <c r="K15" s="236">
        <f>G201</f>
        <v>16</v>
      </c>
    </row>
    <row r="16" spans="1:11" s="41" customFormat="1">
      <c r="A16" s="127" t="s">
        <v>145</v>
      </c>
      <c r="B16" s="115" t="s">
        <v>195</v>
      </c>
      <c r="C16" s="260">
        <v>2100</v>
      </c>
      <c r="D16" s="260">
        <v>0</v>
      </c>
      <c r="E16" s="246">
        <f t="shared" si="1"/>
        <v>2100</v>
      </c>
      <c r="F16" s="177"/>
      <c r="G16" s="177">
        <f>IF(ISERROR(E16+F16),"",(E16+F16))</f>
        <v>2100</v>
      </c>
      <c r="H16" s="178">
        <f t="shared" si="0"/>
        <v>2.0027122445826634E-3</v>
      </c>
      <c r="J16" s="235" t="s">
        <v>350</v>
      </c>
      <c r="K16" s="236">
        <f>G205</f>
        <v>5840</v>
      </c>
    </row>
    <row r="17" spans="1:11" s="41" customFormat="1">
      <c r="A17" s="40"/>
      <c r="B17" s="179" t="s">
        <v>91</v>
      </c>
      <c r="C17" s="260">
        <v>916841</v>
      </c>
      <c r="D17" s="260">
        <v>0</v>
      </c>
      <c r="E17" s="177">
        <f>SUM(E12:E16)</f>
        <v>916841</v>
      </c>
      <c r="F17" s="177">
        <f>SUM(F12:F16)</f>
        <v>131737</v>
      </c>
      <c r="G17" s="177">
        <f>IF(ISERROR(E17+F17),"",(E17+F17))</f>
        <v>1048578</v>
      </c>
      <c r="H17" s="178">
        <f t="shared" si="0"/>
        <v>1</v>
      </c>
      <c r="J17" s="235"/>
      <c r="K17" s="236"/>
    </row>
    <row r="18" spans="1:11" s="41" customFormat="1">
      <c r="A18" s="40"/>
      <c r="B18" s="179"/>
      <c r="C18" s="27"/>
      <c r="D18" s="27"/>
      <c r="E18" s="27"/>
      <c r="F18" s="27"/>
      <c r="G18" s="27"/>
      <c r="H18" s="180"/>
      <c r="J18" s="235" t="s">
        <v>188</v>
      </c>
      <c r="K18" s="236">
        <f>J183</f>
        <v>22766</v>
      </c>
    </row>
    <row r="19" spans="1:11">
      <c r="A19" s="30" t="s">
        <v>336</v>
      </c>
      <c r="B19" s="181" t="s">
        <v>157</v>
      </c>
      <c r="C19" s="162"/>
      <c r="D19" s="24"/>
      <c r="F19" s="24"/>
      <c r="G19" s="24"/>
      <c r="J19" s="237" t="s">
        <v>309</v>
      </c>
      <c r="K19" s="238">
        <f>K183</f>
        <v>23655</v>
      </c>
    </row>
    <row r="20" spans="1:11">
      <c r="A20" s="182" t="s">
        <v>197</v>
      </c>
      <c r="B20" s="158" t="s">
        <v>19</v>
      </c>
    </row>
    <row r="21" spans="1:11" s="41" customFormat="1">
      <c r="A21" s="127" t="s">
        <v>198</v>
      </c>
      <c r="B21" s="113" t="s">
        <v>20</v>
      </c>
      <c r="C21" s="260">
        <v>66057</v>
      </c>
      <c r="D21" s="260">
        <v>0</v>
      </c>
      <c r="E21" s="246">
        <f t="shared" ref="E21:E56" si="2">SUM(C21:D21)</f>
        <v>66057</v>
      </c>
      <c r="F21" s="174"/>
      <c r="G21" s="174">
        <f t="shared" ref="G21:G57" si="3">IF(ISERROR(E21+F21),"",(E21+F21))</f>
        <v>66057</v>
      </c>
      <c r="H21" s="175">
        <f>IF(ISERROR(G21/$G$183),"",(G21/$G$183))</f>
        <v>7.6311512055479119E-2</v>
      </c>
      <c r="J21" s="248">
        <v>2136</v>
      </c>
      <c r="K21" s="248">
        <v>2136</v>
      </c>
    </row>
    <row r="22" spans="1:11" s="41" customFormat="1">
      <c r="A22" s="127" t="s">
        <v>199</v>
      </c>
      <c r="B22" s="113" t="s">
        <v>200</v>
      </c>
      <c r="C22" s="260">
        <v>0</v>
      </c>
      <c r="D22" s="260">
        <v>0</v>
      </c>
      <c r="E22" s="246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</row>
    <row r="23" spans="1:11" s="41" customFormat="1">
      <c r="A23" s="127" t="s">
        <v>201</v>
      </c>
      <c r="B23" s="113" t="s">
        <v>22</v>
      </c>
      <c r="C23" s="260">
        <v>16200</v>
      </c>
      <c r="D23" s="260">
        <v>6042</v>
      </c>
      <c r="E23" s="246">
        <f t="shared" si="2"/>
        <v>22242</v>
      </c>
      <c r="F23" s="177"/>
      <c r="G23" s="177">
        <f t="shared" si="3"/>
        <v>22242</v>
      </c>
      <c r="H23" s="175">
        <f t="shared" si="4"/>
        <v>2.5694788608897869E-2</v>
      </c>
      <c r="J23" s="183">
        <v>10</v>
      </c>
      <c r="K23" s="183">
        <v>10</v>
      </c>
    </row>
    <row r="24" spans="1:11" s="41" customFormat="1">
      <c r="A24" s="127" t="s">
        <v>202</v>
      </c>
      <c r="B24" s="113" t="s">
        <v>23</v>
      </c>
      <c r="C24" s="260">
        <v>116366</v>
      </c>
      <c r="D24" s="260">
        <v>-80487</v>
      </c>
      <c r="E24" s="246">
        <f t="shared" si="2"/>
        <v>35879</v>
      </c>
      <c r="F24" s="177"/>
      <c r="G24" s="177">
        <f t="shared" si="3"/>
        <v>35879</v>
      </c>
      <c r="H24" s="175">
        <f t="shared" si="4"/>
        <v>4.1448760026015947E-2</v>
      </c>
      <c r="J24" s="133"/>
      <c r="K24" s="133"/>
    </row>
    <row r="25" spans="1:11" s="41" customFormat="1">
      <c r="A25" s="127" t="s">
        <v>164</v>
      </c>
      <c r="B25" s="113" t="s">
        <v>163</v>
      </c>
      <c r="C25" s="260">
        <v>0</v>
      </c>
      <c r="D25" s="260">
        <v>0</v>
      </c>
      <c r="E25" s="246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</row>
    <row r="26" spans="1:11" s="41" customFormat="1">
      <c r="A26" s="127" t="s">
        <v>203</v>
      </c>
      <c r="B26" s="113" t="s">
        <v>24</v>
      </c>
      <c r="C26" s="260">
        <v>0</v>
      </c>
      <c r="D26" s="260">
        <v>0</v>
      </c>
      <c r="E26" s="246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</row>
    <row r="27" spans="1:11" s="41" customFormat="1">
      <c r="A27" s="127" t="s">
        <v>204</v>
      </c>
      <c r="B27" s="113" t="s">
        <v>165</v>
      </c>
      <c r="C27" s="260">
        <v>0</v>
      </c>
      <c r="D27" s="260">
        <v>0</v>
      </c>
      <c r="E27" s="246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</row>
    <row r="28" spans="1:11" s="41" customFormat="1">
      <c r="A28" s="127" t="s">
        <v>205</v>
      </c>
      <c r="B28" s="113" t="s">
        <v>25</v>
      </c>
      <c r="C28" s="260">
        <v>678</v>
      </c>
      <c r="D28" s="260">
        <v>237</v>
      </c>
      <c r="E28" s="246">
        <f t="shared" si="2"/>
        <v>915</v>
      </c>
      <c r="F28" s="177"/>
      <c r="G28" s="177">
        <f t="shared" si="3"/>
        <v>915</v>
      </c>
      <c r="H28" s="175">
        <f t="shared" si="4"/>
        <v>1.0570421534547949E-3</v>
      </c>
      <c r="J28" s="133"/>
      <c r="K28" s="133"/>
    </row>
    <row r="29" spans="1:11" s="41" customFormat="1">
      <c r="A29" s="127" t="s">
        <v>206</v>
      </c>
      <c r="B29" s="113" t="s">
        <v>26</v>
      </c>
      <c r="C29" s="260">
        <v>3284</v>
      </c>
      <c r="D29" s="260">
        <v>1119</v>
      </c>
      <c r="E29" s="246">
        <f t="shared" si="2"/>
        <v>4403</v>
      </c>
      <c r="F29" s="177"/>
      <c r="G29" s="177">
        <f t="shared" si="3"/>
        <v>4403</v>
      </c>
      <c r="H29" s="175">
        <f t="shared" si="4"/>
        <v>5.0865099471709974E-3</v>
      </c>
      <c r="J29" s="133"/>
      <c r="K29" s="133"/>
    </row>
    <row r="30" spans="1:11" s="41" customFormat="1">
      <c r="A30" s="127" t="s">
        <v>207</v>
      </c>
      <c r="B30" s="113" t="s">
        <v>208</v>
      </c>
      <c r="C30" s="260">
        <v>2347</v>
      </c>
      <c r="D30" s="260">
        <v>342</v>
      </c>
      <c r="E30" s="246">
        <f t="shared" si="2"/>
        <v>2689</v>
      </c>
      <c r="F30" s="177"/>
      <c r="G30" s="177">
        <f t="shared" si="3"/>
        <v>2689</v>
      </c>
      <c r="H30" s="175">
        <f t="shared" si="4"/>
        <v>3.1064331700982992E-3</v>
      </c>
      <c r="J30" s="133"/>
      <c r="K30" s="133"/>
    </row>
    <row r="31" spans="1:11" s="41" customFormat="1">
      <c r="A31" s="127" t="s">
        <v>209</v>
      </c>
      <c r="B31" s="113" t="s">
        <v>210</v>
      </c>
      <c r="C31" s="260">
        <v>358</v>
      </c>
      <c r="D31" s="260">
        <v>1555</v>
      </c>
      <c r="E31" s="246">
        <f t="shared" si="2"/>
        <v>1913</v>
      </c>
      <c r="F31" s="177"/>
      <c r="G31" s="177">
        <f t="shared" si="3"/>
        <v>1913</v>
      </c>
      <c r="H31" s="175">
        <f t="shared" si="4"/>
        <v>2.2099690049825387E-3</v>
      </c>
      <c r="J31" s="133"/>
      <c r="K31" s="133"/>
    </row>
    <row r="32" spans="1:11" s="41" customFormat="1">
      <c r="A32" s="127" t="s">
        <v>211</v>
      </c>
      <c r="B32" s="113" t="s">
        <v>29</v>
      </c>
      <c r="C32" s="260">
        <v>0</v>
      </c>
      <c r="D32" s="260">
        <v>2139</v>
      </c>
      <c r="E32" s="246">
        <f t="shared" si="2"/>
        <v>2139</v>
      </c>
      <c r="F32" s="177"/>
      <c r="G32" s="177">
        <f t="shared" si="3"/>
        <v>2139</v>
      </c>
      <c r="H32" s="175">
        <f t="shared" si="4"/>
        <v>2.471052640699242E-3</v>
      </c>
      <c r="J32" s="133"/>
      <c r="K32" s="133"/>
    </row>
    <row r="33" spans="1:11" s="41" customFormat="1">
      <c r="A33" s="40">
        <v>130</v>
      </c>
      <c r="B33" s="113" t="s">
        <v>166</v>
      </c>
      <c r="C33" s="260">
        <v>0</v>
      </c>
      <c r="D33" s="260">
        <v>0</v>
      </c>
      <c r="E33" s="246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</row>
    <row r="34" spans="1:11" s="41" customFormat="1">
      <c r="A34" s="40">
        <v>140</v>
      </c>
      <c r="B34" s="113" t="s">
        <v>212</v>
      </c>
      <c r="C34" s="260">
        <v>834</v>
      </c>
      <c r="D34" s="260">
        <v>2880</v>
      </c>
      <c r="E34" s="246">
        <f t="shared" si="2"/>
        <v>3714</v>
      </c>
      <c r="F34" s="177"/>
      <c r="G34" s="177">
        <f t="shared" si="3"/>
        <v>3714</v>
      </c>
      <c r="H34" s="175">
        <f t="shared" si="4"/>
        <v>4.2905514294329051E-3</v>
      </c>
      <c r="J34" s="133"/>
      <c r="K34" s="133"/>
    </row>
    <row r="35" spans="1:11" s="41" customFormat="1">
      <c r="A35" s="40">
        <v>150</v>
      </c>
      <c r="B35" s="113" t="s">
        <v>31</v>
      </c>
      <c r="C35" s="260">
        <v>1713</v>
      </c>
      <c r="D35" s="260">
        <v>2523</v>
      </c>
      <c r="E35" s="246">
        <f t="shared" si="2"/>
        <v>4236</v>
      </c>
      <c r="F35" s="177"/>
      <c r="G35" s="177">
        <f t="shared" si="3"/>
        <v>4236</v>
      </c>
      <c r="H35" s="175">
        <f t="shared" si="4"/>
        <v>4.8935853136989199E-3</v>
      </c>
      <c r="J35" s="133"/>
      <c r="K35" s="133"/>
    </row>
    <row r="36" spans="1:11" s="41" customFormat="1">
      <c r="A36" s="40">
        <v>160</v>
      </c>
      <c r="B36" s="113" t="s">
        <v>32</v>
      </c>
      <c r="C36" s="260">
        <v>0</v>
      </c>
      <c r="D36" s="260">
        <v>0</v>
      </c>
      <c r="E36" s="246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</row>
    <row r="37" spans="1:11" s="41" customFormat="1">
      <c r="A37" s="40">
        <v>170</v>
      </c>
      <c r="B37" s="113" t="s">
        <v>33</v>
      </c>
      <c r="C37" s="260">
        <v>44954</v>
      </c>
      <c r="D37" s="260">
        <v>0</v>
      </c>
      <c r="E37" s="246">
        <f t="shared" si="2"/>
        <v>44954</v>
      </c>
      <c r="F37" s="177"/>
      <c r="G37" s="177">
        <f t="shared" si="3"/>
        <v>44954</v>
      </c>
      <c r="H37" s="175">
        <f t="shared" si="4"/>
        <v>5.1932538761100384E-2</v>
      </c>
      <c r="J37" s="133"/>
      <c r="K37" s="133"/>
    </row>
    <row r="38" spans="1:11" s="41" customFormat="1">
      <c r="A38" s="40">
        <v>180</v>
      </c>
      <c r="B38" s="113" t="s">
        <v>213</v>
      </c>
      <c r="C38" s="260">
        <v>53</v>
      </c>
      <c r="D38" s="260">
        <v>166</v>
      </c>
      <c r="E38" s="246">
        <f t="shared" si="2"/>
        <v>219</v>
      </c>
      <c r="F38" s="177"/>
      <c r="G38" s="177">
        <f t="shared" si="3"/>
        <v>219</v>
      </c>
      <c r="H38" s="175">
        <f t="shared" si="4"/>
        <v>2.5299697443344275E-4</v>
      </c>
      <c r="J38" s="133"/>
      <c r="K38" s="133"/>
    </row>
    <row r="39" spans="1:11" s="41" customFormat="1">
      <c r="A39" s="40">
        <v>190</v>
      </c>
      <c r="B39" s="113" t="s">
        <v>35</v>
      </c>
      <c r="C39" s="260">
        <v>0</v>
      </c>
      <c r="D39" s="260">
        <v>0</v>
      </c>
      <c r="E39" s="246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</row>
    <row r="40" spans="1:11" s="41" customFormat="1">
      <c r="A40" s="40">
        <v>200</v>
      </c>
      <c r="B40" s="113" t="s">
        <v>36</v>
      </c>
      <c r="C40" s="260">
        <v>0</v>
      </c>
      <c r="D40" s="260">
        <v>0</v>
      </c>
      <c r="E40" s="246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</row>
    <row r="41" spans="1:11" s="41" customFormat="1">
      <c r="A41" s="40">
        <v>210</v>
      </c>
      <c r="B41" s="113" t="s">
        <v>37</v>
      </c>
      <c r="C41" s="260">
        <v>0</v>
      </c>
      <c r="D41" s="260">
        <v>0</v>
      </c>
      <c r="E41" s="246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</row>
    <row r="42" spans="1:11" s="41" customFormat="1">
      <c r="A42" s="40">
        <v>220</v>
      </c>
      <c r="B42" s="113" t="s">
        <v>214</v>
      </c>
      <c r="C42" s="260">
        <v>4</v>
      </c>
      <c r="D42" s="260">
        <v>5803</v>
      </c>
      <c r="E42" s="246">
        <f t="shared" si="2"/>
        <v>5807</v>
      </c>
      <c r="F42" s="177"/>
      <c r="G42" s="177">
        <f t="shared" si="3"/>
        <v>5807</v>
      </c>
      <c r="H42" s="175">
        <f t="shared" si="4"/>
        <v>6.7084631531278624E-3</v>
      </c>
      <c r="J42" s="133"/>
      <c r="K42" s="133"/>
    </row>
    <row r="43" spans="1:11" s="41" customFormat="1">
      <c r="A43" s="40">
        <v>230</v>
      </c>
      <c r="B43" s="113" t="s">
        <v>148</v>
      </c>
      <c r="C43" s="260">
        <v>0</v>
      </c>
      <c r="D43" s="260">
        <v>12514</v>
      </c>
      <c r="E43" s="246">
        <f t="shared" si="2"/>
        <v>12514</v>
      </c>
      <c r="F43" s="177"/>
      <c r="G43" s="177">
        <f t="shared" si="3"/>
        <v>12514</v>
      </c>
      <c r="H43" s="175">
        <f t="shared" si="4"/>
        <v>1.445663989981782E-2</v>
      </c>
      <c r="J43" s="133"/>
      <c r="K43" s="133"/>
    </row>
    <row r="44" spans="1:11" s="41" customFormat="1">
      <c r="A44" s="40">
        <v>240</v>
      </c>
      <c r="B44" s="113" t="s">
        <v>167</v>
      </c>
      <c r="C44" s="260">
        <v>0</v>
      </c>
      <c r="D44" s="260">
        <v>0</v>
      </c>
      <c r="E44" s="246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</row>
    <row r="45" spans="1:11" s="41" customFormat="1">
      <c r="A45" s="40">
        <v>250</v>
      </c>
      <c r="B45" s="113" t="s">
        <v>168</v>
      </c>
      <c r="C45" s="260">
        <v>0</v>
      </c>
      <c r="D45" s="260">
        <v>533</v>
      </c>
      <c r="E45" s="246">
        <f t="shared" si="2"/>
        <v>533</v>
      </c>
      <c r="F45" s="177"/>
      <c r="G45" s="177">
        <f t="shared" si="3"/>
        <v>533</v>
      </c>
      <c r="H45" s="175">
        <f t="shared" si="4"/>
        <v>6.1574149485399529E-4</v>
      </c>
      <c r="J45" s="133"/>
      <c r="K45" s="133"/>
    </row>
    <row r="46" spans="1:11" s="41" customFormat="1">
      <c r="A46" s="40">
        <v>270</v>
      </c>
      <c r="B46" s="113" t="s">
        <v>215</v>
      </c>
      <c r="C46" s="260">
        <v>0</v>
      </c>
      <c r="D46" s="260">
        <v>0</v>
      </c>
      <c r="E46" s="246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</row>
    <row r="47" spans="1:11" s="41" customFormat="1">
      <c r="A47" s="40">
        <v>280</v>
      </c>
      <c r="B47" s="113" t="s">
        <v>216</v>
      </c>
      <c r="C47" s="260">
        <v>0</v>
      </c>
      <c r="D47" s="260">
        <v>0</v>
      </c>
      <c r="E47" s="246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48">
        <v>0</v>
      </c>
      <c r="K47" s="248">
        <v>0</v>
      </c>
    </row>
    <row r="48" spans="1:11" s="41" customFormat="1">
      <c r="A48" s="40">
        <v>290</v>
      </c>
      <c r="B48" s="113" t="s">
        <v>170</v>
      </c>
      <c r="C48" s="260">
        <v>0</v>
      </c>
      <c r="D48" s="260">
        <v>0</v>
      </c>
      <c r="E48" s="246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</row>
    <row r="49" spans="1:11" s="41" customFormat="1">
      <c r="A49" s="40">
        <v>300</v>
      </c>
      <c r="B49" s="113" t="s">
        <v>171</v>
      </c>
      <c r="C49" s="260">
        <v>0</v>
      </c>
      <c r="D49" s="260">
        <v>0</v>
      </c>
      <c r="E49" s="246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</row>
    <row r="50" spans="1:11" s="41" customFormat="1">
      <c r="A50" s="40">
        <v>310</v>
      </c>
      <c r="B50" s="113" t="s">
        <v>172</v>
      </c>
      <c r="C50" s="260">
        <v>0</v>
      </c>
      <c r="D50" s="260">
        <v>2</v>
      </c>
      <c r="E50" s="246">
        <f t="shared" si="2"/>
        <v>2</v>
      </c>
      <c r="F50" s="177"/>
      <c r="G50" s="177">
        <f t="shared" si="3"/>
        <v>2</v>
      </c>
      <c r="H50" s="175">
        <f t="shared" si="4"/>
        <v>2.3104746523602076E-6</v>
      </c>
      <c r="J50" s="133"/>
      <c r="K50" s="133"/>
    </row>
    <row r="51" spans="1:11" s="41" customFormat="1">
      <c r="A51" s="40">
        <v>320</v>
      </c>
      <c r="B51" s="113" t="s">
        <v>173</v>
      </c>
      <c r="C51" s="260">
        <v>0</v>
      </c>
      <c r="D51" s="260">
        <v>0</v>
      </c>
      <c r="E51" s="246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</row>
    <row r="52" spans="1:11" s="41" customFormat="1">
      <c r="A52" s="40">
        <v>330</v>
      </c>
      <c r="B52" s="113" t="s">
        <v>44</v>
      </c>
      <c r="C52" s="260">
        <v>0</v>
      </c>
      <c r="D52" s="260">
        <v>0</v>
      </c>
      <c r="E52" s="246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</row>
    <row r="53" spans="1:11" s="41" customFormat="1">
      <c r="A53" s="40">
        <v>340</v>
      </c>
      <c r="B53" s="113" t="s">
        <v>174</v>
      </c>
      <c r="C53" s="260">
        <v>322</v>
      </c>
      <c r="D53" s="260">
        <v>0</v>
      </c>
      <c r="E53" s="246">
        <f t="shared" si="2"/>
        <v>322</v>
      </c>
      <c r="F53" s="177"/>
      <c r="G53" s="177">
        <f t="shared" si="3"/>
        <v>322</v>
      </c>
      <c r="H53" s="175">
        <f t="shared" si="4"/>
        <v>3.7198641902999341E-4</v>
      </c>
      <c r="J53" s="133"/>
      <c r="K53" s="133"/>
    </row>
    <row r="54" spans="1:11" s="41" customFormat="1">
      <c r="A54" s="40">
        <v>350</v>
      </c>
      <c r="B54" s="113" t="s">
        <v>175</v>
      </c>
      <c r="C54" s="260">
        <v>0</v>
      </c>
      <c r="D54" s="260">
        <v>0</v>
      </c>
      <c r="E54" s="246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</row>
    <row r="55" spans="1:11" s="41" customFormat="1">
      <c r="A55" s="40">
        <v>360</v>
      </c>
      <c r="B55" s="113" t="s">
        <v>176</v>
      </c>
      <c r="C55" s="260">
        <v>0</v>
      </c>
      <c r="D55" s="260">
        <v>0</v>
      </c>
      <c r="E55" s="246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</row>
    <row r="56" spans="1:11" s="41" customFormat="1">
      <c r="A56" s="40">
        <v>490</v>
      </c>
      <c r="B56" s="113" t="s">
        <v>301</v>
      </c>
      <c r="C56" s="260">
        <v>2752</v>
      </c>
      <c r="D56" s="260">
        <v>-2100</v>
      </c>
      <c r="E56" s="246">
        <f t="shared" si="2"/>
        <v>652</v>
      </c>
      <c r="F56" s="177"/>
      <c r="G56" s="177">
        <f t="shared" si="3"/>
        <v>652</v>
      </c>
      <c r="H56" s="175">
        <f t="shared" si="4"/>
        <v>7.532147366694277E-4</v>
      </c>
      <c r="J56" s="133"/>
      <c r="K56" s="133"/>
    </row>
    <row r="57" spans="1:11" s="41" customFormat="1">
      <c r="A57" s="40"/>
      <c r="B57" s="113" t="s">
        <v>217</v>
      </c>
      <c r="C57" s="260">
        <v>255922</v>
      </c>
      <c r="D57" s="260">
        <v>-46732</v>
      </c>
      <c r="E57" s="177">
        <f>SUM(E21:E56)</f>
        <v>209190</v>
      </c>
      <c r="F57" s="177">
        <f>SUM(F21:F56)</f>
        <v>0</v>
      </c>
      <c r="G57" s="177">
        <f t="shared" si="3"/>
        <v>209190</v>
      </c>
      <c r="H57" s="175">
        <f t="shared" si="4"/>
        <v>0.24166409626361593</v>
      </c>
      <c r="J57" s="133"/>
      <c r="K57" s="133"/>
    </row>
    <row r="58" spans="1:11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1" s="41" customFormat="1">
      <c r="A59" s="127" t="s">
        <v>218</v>
      </c>
      <c r="B59" s="113" t="s">
        <v>38</v>
      </c>
      <c r="C59" s="27"/>
      <c r="D59" s="27"/>
      <c r="E59" s="27"/>
      <c r="F59" s="274"/>
      <c r="G59" s="27"/>
      <c r="H59" s="184"/>
      <c r="J59" s="133"/>
      <c r="K59" s="133"/>
    </row>
    <row r="60" spans="1:11" s="41" customFormat="1">
      <c r="A60" s="185">
        <v>230</v>
      </c>
      <c r="B60" s="186" t="s">
        <v>261</v>
      </c>
      <c r="C60" s="260">
        <v>115944</v>
      </c>
      <c r="D60" s="260">
        <v>-115944</v>
      </c>
      <c r="E60" s="246">
        <f t="shared" ref="E60:E76" si="5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I60" s="265"/>
      <c r="J60" s="133"/>
      <c r="K60" s="133"/>
    </row>
    <row r="61" spans="1:11" s="41" customFormat="1">
      <c r="A61" s="187">
        <v>240</v>
      </c>
      <c r="B61" s="186" t="s">
        <v>262</v>
      </c>
      <c r="C61" s="260">
        <v>6594</v>
      </c>
      <c r="D61" s="260">
        <v>15462</v>
      </c>
      <c r="E61" s="246">
        <f t="shared" si="5"/>
        <v>22056</v>
      </c>
      <c r="F61" s="173"/>
      <c r="G61" s="173">
        <f t="shared" ref="G61:G76" si="6">IF(ISERROR(E61+F61),"",(E61+F61))</f>
        <v>22056</v>
      </c>
      <c r="H61" s="175">
        <f t="shared" ref="H61:H76" si="7">IF(ISERROR(G61/$G$183),"",(G61/$G$183))</f>
        <v>2.5479914466228371E-2</v>
      </c>
      <c r="I61" s="265"/>
      <c r="J61" s="133"/>
      <c r="K61" s="133"/>
    </row>
    <row r="62" spans="1:11" s="41" customFormat="1">
      <c r="A62" s="188">
        <v>250</v>
      </c>
      <c r="B62" s="186" t="s">
        <v>263</v>
      </c>
      <c r="C62" s="260">
        <v>0</v>
      </c>
      <c r="D62" s="260">
        <v>36215</v>
      </c>
      <c r="E62" s="246">
        <f t="shared" si="5"/>
        <v>36215</v>
      </c>
      <c r="F62" s="173"/>
      <c r="G62" s="173">
        <f t="shared" si="6"/>
        <v>36215</v>
      </c>
      <c r="H62" s="175">
        <f t="shared" si="7"/>
        <v>4.183691976761246E-2</v>
      </c>
      <c r="I62" s="265"/>
      <c r="J62" s="275"/>
      <c r="K62" s="133"/>
    </row>
    <row r="63" spans="1:11" s="41" customFormat="1">
      <c r="A63" s="188">
        <v>260</v>
      </c>
      <c r="B63" s="189" t="s">
        <v>316</v>
      </c>
      <c r="C63" s="260">
        <v>7271</v>
      </c>
      <c r="D63" s="260">
        <v>424</v>
      </c>
      <c r="E63" s="246">
        <f t="shared" si="5"/>
        <v>7695</v>
      </c>
      <c r="F63" s="173"/>
      <c r="G63" s="173">
        <f t="shared" si="6"/>
        <v>7695</v>
      </c>
      <c r="H63" s="175">
        <f t="shared" si="7"/>
        <v>8.8895512249558984E-3</v>
      </c>
      <c r="J63" s="275"/>
      <c r="K63" s="133"/>
    </row>
    <row r="64" spans="1:11" s="41" customFormat="1">
      <c r="A64" s="188">
        <v>270</v>
      </c>
      <c r="B64" s="189" t="s">
        <v>317</v>
      </c>
      <c r="C64" s="260">
        <v>0</v>
      </c>
      <c r="D64" s="260">
        <v>0</v>
      </c>
      <c r="E64" s="246">
        <f t="shared" si="5"/>
        <v>0</v>
      </c>
      <c r="F64" s="173"/>
      <c r="G64" s="173">
        <f t="shared" si="6"/>
        <v>0</v>
      </c>
      <c r="H64" s="175">
        <f t="shared" si="7"/>
        <v>0</v>
      </c>
      <c r="J64" s="133"/>
      <c r="K64" s="133"/>
    </row>
    <row r="65" spans="1:11" s="41" customFormat="1">
      <c r="A65" s="190" t="s">
        <v>337</v>
      </c>
      <c r="B65" s="186" t="s">
        <v>338</v>
      </c>
      <c r="C65" s="260">
        <v>0</v>
      </c>
      <c r="D65" s="260">
        <v>0</v>
      </c>
      <c r="E65" s="246">
        <f t="shared" si="5"/>
        <v>0</v>
      </c>
      <c r="F65" s="173"/>
      <c r="G65" s="173">
        <f t="shared" si="6"/>
        <v>0</v>
      </c>
      <c r="H65" s="175">
        <f t="shared" si="7"/>
        <v>0</v>
      </c>
      <c r="J65" s="133"/>
      <c r="K65" s="133"/>
    </row>
    <row r="66" spans="1:11" s="41" customFormat="1">
      <c r="A66" s="190" t="s">
        <v>339</v>
      </c>
      <c r="B66" s="186" t="s">
        <v>340</v>
      </c>
      <c r="C66" s="260">
        <v>0</v>
      </c>
      <c r="D66" s="260">
        <v>0</v>
      </c>
      <c r="E66" s="246">
        <f t="shared" si="5"/>
        <v>0</v>
      </c>
      <c r="F66" s="173"/>
      <c r="G66" s="173">
        <f t="shared" si="6"/>
        <v>0</v>
      </c>
      <c r="H66" s="175">
        <f t="shared" si="7"/>
        <v>0</v>
      </c>
      <c r="J66" s="133"/>
      <c r="K66" s="133"/>
    </row>
    <row r="67" spans="1:11" s="41" customFormat="1">
      <c r="A67" s="188">
        <v>280</v>
      </c>
      <c r="B67" s="191" t="s">
        <v>266</v>
      </c>
      <c r="C67" s="260">
        <v>4527</v>
      </c>
      <c r="D67" s="260">
        <v>0</v>
      </c>
      <c r="E67" s="246">
        <f t="shared" si="5"/>
        <v>4527</v>
      </c>
      <c r="F67" s="173"/>
      <c r="G67" s="173">
        <f t="shared" si="6"/>
        <v>4527</v>
      </c>
      <c r="H67" s="175">
        <f t="shared" si="7"/>
        <v>5.2297593756173303E-3</v>
      </c>
      <c r="J67" s="133"/>
      <c r="K67" s="133"/>
    </row>
    <row r="68" spans="1:11" s="41" customFormat="1">
      <c r="A68" s="188">
        <v>290</v>
      </c>
      <c r="B68" s="191" t="s">
        <v>267</v>
      </c>
      <c r="C68" s="260">
        <v>0</v>
      </c>
      <c r="D68" s="260">
        <v>0</v>
      </c>
      <c r="E68" s="246">
        <f t="shared" si="5"/>
        <v>0</v>
      </c>
      <c r="F68" s="173"/>
      <c r="G68" s="173">
        <f t="shared" si="6"/>
        <v>0</v>
      </c>
      <c r="H68" s="175">
        <f t="shared" si="7"/>
        <v>0</v>
      </c>
      <c r="J68" s="133"/>
      <c r="K68" s="133"/>
    </row>
    <row r="69" spans="1:11" s="41" customFormat="1">
      <c r="A69" s="188">
        <v>300</v>
      </c>
      <c r="B69" s="191" t="s">
        <v>269</v>
      </c>
      <c r="C69" s="260">
        <v>0</v>
      </c>
      <c r="D69" s="260">
        <v>0</v>
      </c>
      <c r="E69" s="246">
        <f t="shared" si="5"/>
        <v>0</v>
      </c>
      <c r="F69" s="173"/>
      <c r="G69" s="173">
        <f t="shared" si="6"/>
        <v>0</v>
      </c>
      <c r="H69" s="175">
        <f t="shared" si="7"/>
        <v>0</v>
      </c>
      <c r="J69" s="133"/>
      <c r="K69" s="133"/>
    </row>
    <row r="70" spans="1:11" s="41" customFormat="1">
      <c r="A70" s="188">
        <v>310</v>
      </c>
      <c r="B70" s="191" t="s">
        <v>318</v>
      </c>
      <c r="C70" s="260">
        <v>0</v>
      </c>
      <c r="D70" s="260">
        <v>0</v>
      </c>
      <c r="E70" s="246">
        <f t="shared" si="5"/>
        <v>0</v>
      </c>
      <c r="F70" s="173"/>
      <c r="G70" s="173">
        <f t="shared" si="6"/>
        <v>0</v>
      </c>
      <c r="H70" s="175">
        <f t="shared" si="7"/>
        <v>0</v>
      </c>
      <c r="J70" s="133"/>
      <c r="K70" s="133"/>
    </row>
    <row r="71" spans="1:11" s="41" customFormat="1">
      <c r="A71" s="188">
        <v>320</v>
      </c>
      <c r="B71" s="191" t="s">
        <v>270</v>
      </c>
      <c r="C71" s="260">
        <v>0</v>
      </c>
      <c r="D71" s="260">
        <v>0</v>
      </c>
      <c r="E71" s="246">
        <f t="shared" si="5"/>
        <v>0</v>
      </c>
      <c r="F71" s="173"/>
      <c r="G71" s="173">
        <f t="shared" si="6"/>
        <v>0</v>
      </c>
      <c r="H71" s="175">
        <f t="shared" si="7"/>
        <v>0</v>
      </c>
      <c r="J71" s="133"/>
      <c r="K71" s="133"/>
    </row>
    <row r="72" spans="1:11" s="41" customFormat="1">
      <c r="A72" s="188">
        <v>330</v>
      </c>
      <c r="B72" s="191" t="s">
        <v>271</v>
      </c>
      <c r="C72" s="260">
        <v>32946</v>
      </c>
      <c r="D72" s="260">
        <v>2622</v>
      </c>
      <c r="E72" s="246">
        <f t="shared" si="5"/>
        <v>35568</v>
      </c>
      <c r="F72" s="173"/>
      <c r="G72" s="173">
        <f t="shared" si="6"/>
        <v>35568</v>
      </c>
      <c r="H72" s="175">
        <f t="shared" si="7"/>
        <v>4.1089481217573935E-2</v>
      </c>
      <c r="J72" s="133"/>
      <c r="K72" s="133"/>
    </row>
    <row r="73" spans="1:11" s="41" customFormat="1">
      <c r="A73" s="188">
        <v>340</v>
      </c>
      <c r="B73" s="191" t="s">
        <v>272</v>
      </c>
      <c r="C73" s="260">
        <v>0</v>
      </c>
      <c r="D73" s="260">
        <v>0</v>
      </c>
      <c r="E73" s="246">
        <f t="shared" si="5"/>
        <v>0</v>
      </c>
      <c r="F73" s="173"/>
      <c r="G73" s="173">
        <f t="shared" si="6"/>
        <v>0</v>
      </c>
      <c r="H73" s="175">
        <f t="shared" si="7"/>
        <v>0</v>
      </c>
      <c r="J73" s="133"/>
      <c r="K73" s="133"/>
    </row>
    <row r="74" spans="1:11" s="41" customFormat="1">
      <c r="A74" s="188">
        <v>350</v>
      </c>
      <c r="B74" s="41" t="s">
        <v>332</v>
      </c>
      <c r="C74" s="260">
        <v>0</v>
      </c>
      <c r="D74" s="260">
        <v>0</v>
      </c>
      <c r="E74" s="246">
        <f t="shared" si="5"/>
        <v>0</v>
      </c>
      <c r="F74" s="173"/>
      <c r="G74" s="173">
        <f t="shared" si="6"/>
        <v>0</v>
      </c>
      <c r="H74" s="175">
        <f t="shared" si="7"/>
        <v>0</v>
      </c>
      <c r="J74" s="133"/>
      <c r="K74" s="133"/>
    </row>
    <row r="75" spans="1:11" s="41" customFormat="1">
      <c r="A75" s="188">
        <v>360</v>
      </c>
      <c r="B75" s="191" t="s">
        <v>177</v>
      </c>
      <c r="C75" s="260">
        <v>0</v>
      </c>
      <c r="D75" s="260">
        <v>0</v>
      </c>
      <c r="E75" s="246">
        <f t="shared" si="5"/>
        <v>0</v>
      </c>
      <c r="F75" s="173"/>
      <c r="G75" s="173">
        <f t="shared" si="6"/>
        <v>0</v>
      </c>
      <c r="H75" s="175">
        <f t="shared" si="7"/>
        <v>0</v>
      </c>
      <c r="J75" s="133"/>
      <c r="K75" s="133"/>
    </row>
    <row r="76" spans="1:11" s="41" customFormat="1">
      <c r="A76" s="188">
        <v>490</v>
      </c>
      <c r="B76" s="113" t="s">
        <v>301</v>
      </c>
      <c r="C76" s="260">
        <v>0</v>
      </c>
      <c r="D76" s="260">
        <v>0</v>
      </c>
      <c r="E76" s="246">
        <f t="shared" si="5"/>
        <v>0</v>
      </c>
      <c r="F76" s="173"/>
      <c r="G76" s="173">
        <f t="shared" si="6"/>
        <v>0</v>
      </c>
      <c r="H76" s="175">
        <f t="shared" si="7"/>
        <v>0</v>
      </c>
      <c r="J76" s="133"/>
      <c r="K76" s="133"/>
    </row>
    <row r="77" spans="1:11" s="41" customFormat="1">
      <c r="A77" s="40"/>
      <c r="B77" s="113" t="s">
        <v>219</v>
      </c>
      <c r="C77" s="260">
        <v>167282</v>
      </c>
      <c r="D77" s="260">
        <v>-61221</v>
      </c>
      <c r="E77" s="176">
        <f>SUM(E60:E76)</f>
        <v>106061</v>
      </c>
      <c r="F77" s="176">
        <f>SUM(F60:F76)</f>
        <v>0</v>
      </c>
      <c r="G77" s="177">
        <f>IF(ISERROR(E77+F77),"",(E77+F77))</f>
        <v>106061</v>
      </c>
      <c r="H77" s="175">
        <f>IF(ISERROR(G77/$G$183),"",(G77/$G$183))</f>
        <v>0.122525626051988</v>
      </c>
      <c r="J77" s="133"/>
      <c r="K77" s="133"/>
    </row>
    <row r="78" spans="1:11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1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1" s="41" customFormat="1">
      <c r="A80" s="127" t="s">
        <v>201</v>
      </c>
      <c r="B80" s="113" t="s">
        <v>40</v>
      </c>
      <c r="C80" s="260">
        <v>14411</v>
      </c>
      <c r="D80" s="260">
        <v>0</v>
      </c>
      <c r="E80" s="246">
        <f t="shared" ref="E80:E91" si="8">SUM(C80:D80)</f>
        <v>14411</v>
      </c>
      <c r="F80" s="174"/>
      <c r="G80" s="174">
        <f>IF(ISERROR(E80+F80),"",(E80+F80))</f>
        <v>14411</v>
      </c>
      <c r="H80" s="175">
        <f t="shared" ref="H80:H92" si="9">IF(ISERROR(G80/$G$183),"",(G80/$G$183))</f>
        <v>1.6648125107581475E-2</v>
      </c>
      <c r="J80" s="248">
        <v>48</v>
      </c>
      <c r="K80" s="248">
        <v>48</v>
      </c>
    </row>
    <row r="81" spans="1:11" s="41" customFormat="1">
      <c r="A81" s="127" t="s">
        <v>202</v>
      </c>
      <c r="B81" s="113" t="s">
        <v>23</v>
      </c>
      <c r="C81" s="260">
        <v>0</v>
      </c>
      <c r="D81" s="260">
        <v>5087</v>
      </c>
      <c r="E81" s="246">
        <f t="shared" si="8"/>
        <v>5087</v>
      </c>
      <c r="F81" s="177"/>
      <c r="G81" s="177">
        <f>IF(ISERROR(E81+F81),"",(E81+F81))</f>
        <v>5087</v>
      </c>
      <c r="H81" s="175">
        <f t="shared" si="9"/>
        <v>5.876692278278188E-3</v>
      </c>
      <c r="J81" s="133"/>
      <c r="K81" s="133"/>
    </row>
    <row r="82" spans="1:11" s="41" customFormat="1">
      <c r="A82" s="127" t="s">
        <v>209</v>
      </c>
      <c r="B82" s="113" t="s">
        <v>43</v>
      </c>
      <c r="C82" s="260">
        <v>1001</v>
      </c>
      <c r="D82" s="260">
        <v>43</v>
      </c>
      <c r="E82" s="246">
        <f t="shared" si="8"/>
        <v>1044</v>
      </c>
      <c r="F82" s="177"/>
      <c r="G82" s="177">
        <f>IF(ISERROR(E82+F82),"",(E82+F82))</f>
        <v>1044</v>
      </c>
      <c r="H82" s="175">
        <f t="shared" si="9"/>
        <v>1.2060677685320283E-3</v>
      </c>
      <c r="J82" s="133"/>
      <c r="K82" s="133"/>
    </row>
    <row r="83" spans="1:11" s="41" customFormat="1">
      <c r="A83" s="40">
        <v>230</v>
      </c>
      <c r="B83" s="113" t="s">
        <v>42</v>
      </c>
      <c r="C83" s="260">
        <v>0</v>
      </c>
      <c r="D83" s="260">
        <v>0</v>
      </c>
      <c r="E83" s="246">
        <f t="shared" si="8"/>
        <v>0</v>
      </c>
      <c r="F83" s="177"/>
      <c r="G83" s="177">
        <f>IF(ISERROR(E83+F83),"",(E83+F83))</f>
        <v>0</v>
      </c>
      <c r="H83" s="175">
        <f t="shared" si="9"/>
        <v>0</v>
      </c>
      <c r="J83" s="133"/>
      <c r="K83" s="133"/>
    </row>
    <row r="84" spans="1:11" s="41" customFormat="1">
      <c r="A84" s="40">
        <v>240</v>
      </c>
      <c r="B84" s="193" t="s">
        <v>274</v>
      </c>
      <c r="C84" s="260">
        <v>0</v>
      </c>
      <c r="D84" s="260">
        <v>0</v>
      </c>
      <c r="E84" s="246">
        <f t="shared" si="8"/>
        <v>0</v>
      </c>
      <c r="F84" s="177"/>
      <c r="G84" s="177">
        <f t="shared" ref="G84:G91" si="10">IF(ISERROR(E84+F84),"",(E84+F84))</f>
        <v>0</v>
      </c>
      <c r="H84" s="175">
        <f t="shared" si="9"/>
        <v>0</v>
      </c>
      <c r="J84" s="133"/>
      <c r="K84" s="133"/>
    </row>
    <row r="85" spans="1:11" s="41" customFormat="1">
      <c r="A85" s="40">
        <v>310</v>
      </c>
      <c r="B85" s="113" t="s">
        <v>44</v>
      </c>
      <c r="C85" s="260">
        <v>16379</v>
      </c>
      <c r="D85" s="260">
        <v>0</v>
      </c>
      <c r="E85" s="246">
        <f t="shared" si="8"/>
        <v>16379</v>
      </c>
      <c r="F85" s="177"/>
      <c r="G85" s="177">
        <f t="shared" si="10"/>
        <v>16379</v>
      </c>
      <c r="H85" s="175">
        <f t="shared" si="9"/>
        <v>1.892163216550392E-2</v>
      </c>
      <c r="J85" s="133"/>
      <c r="K85" s="133"/>
    </row>
    <row r="86" spans="1:11" s="41" customFormat="1">
      <c r="A86" s="40">
        <v>320</v>
      </c>
      <c r="B86" s="113" t="s">
        <v>45</v>
      </c>
      <c r="C86" s="260">
        <v>530</v>
      </c>
      <c r="D86" s="260">
        <v>114</v>
      </c>
      <c r="E86" s="246">
        <f t="shared" si="8"/>
        <v>644</v>
      </c>
      <c r="F86" s="177"/>
      <c r="G86" s="177">
        <f t="shared" si="10"/>
        <v>644</v>
      </c>
      <c r="H86" s="175">
        <f t="shared" si="9"/>
        <v>7.4397283805998683E-4</v>
      </c>
      <c r="J86" s="133"/>
      <c r="K86" s="133"/>
    </row>
    <row r="87" spans="1:11" s="41" customFormat="1">
      <c r="A87" s="40">
        <v>330</v>
      </c>
      <c r="B87" s="113" t="s">
        <v>46</v>
      </c>
      <c r="C87" s="260">
        <v>0</v>
      </c>
      <c r="D87" s="260">
        <v>0</v>
      </c>
      <c r="E87" s="246">
        <f t="shared" si="8"/>
        <v>0</v>
      </c>
      <c r="F87" s="177"/>
      <c r="G87" s="177">
        <f t="shared" si="10"/>
        <v>0</v>
      </c>
      <c r="H87" s="175">
        <f t="shared" si="9"/>
        <v>0</v>
      </c>
      <c r="J87" s="133"/>
      <c r="K87" s="133"/>
    </row>
    <row r="88" spans="1:11" s="41" customFormat="1">
      <c r="A88" s="40">
        <v>340</v>
      </c>
      <c r="B88" s="113" t="s">
        <v>221</v>
      </c>
      <c r="C88" s="260">
        <v>7402</v>
      </c>
      <c r="D88" s="260">
        <v>1987</v>
      </c>
      <c r="E88" s="246">
        <f t="shared" si="8"/>
        <v>9389</v>
      </c>
      <c r="F88" s="177"/>
      <c r="G88" s="177">
        <f t="shared" si="10"/>
        <v>9389</v>
      </c>
      <c r="H88" s="175">
        <f t="shared" si="9"/>
        <v>1.0846523255504994E-2</v>
      </c>
      <c r="J88" s="133"/>
      <c r="K88" s="133"/>
    </row>
    <row r="89" spans="1:11" s="41" customFormat="1">
      <c r="A89" s="40">
        <v>350</v>
      </c>
      <c r="B89" s="113" t="s">
        <v>48</v>
      </c>
      <c r="C89" s="260">
        <v>21283</v>
      </c>
      <c r="D89" s="260">
        <v>557</v>
      </c>
      <c r="E89" s="246">
        <f t="shared" si="8"/>
        <v>21840</v>
      </c>
      <c r="F89" s="177"/>
      <c r="G89" s="177">
        <f t="shared" si="10"/>
        <v>21840</v>
      </c>
      <c r="H89" s="175">
        <f t="shared" si="9"/>
        <v>2.5230383203773469E-2</v>
      </c>
      <c r="J89" s="133"/>
      <c r="K89" s="133"/>
    </row>
    <row r="90" spans="1:11" s="41" customFormat="1">
      <c r="A90" s="40">
        <v>360</v>
      </c>
      <c r="B90" s="113" t="s">
        <v>178</v>
      </c>
      <c r="C90" s="260">
        <v>0</v>
      </c>
      <c r="D90" s="260">
        <v>0</v>
      </c>
      <c r="E90" s="246">
        <f t="shared" si="8"/>
        <v>0</v>
      </c>
      <c r="F90" s="177"/>
      <c r="G90" s="177">
        <f t="shared" si="10"/>
        <v>0</v>
      </c>
      <c r="H90" s="175">
        <f t="shared" si="9"/>
        <v>0</v>
      </c>
      <c r="J90" s="133"/>
      <c r="K90" s="133"/>
    </row>
    <row r="91" spans="1:11" s="41" customFormat="1">
      <c r="A91" s="40">
        <v>490</v>
      </c>
      <c r="B91" s="113" t="s">
        <v>301</v>
      </c>
      <c r="C91" s="260">
        <v>0</v>
      </c>
      <c r="D91" s="260">
        <v>0</v>
      </c>
      <c r="E91" s="246">
        <f t="shared" si="8"/>
        <v>0</v>
      </c>
      <c r="F91" s="177"/>
      <c r="G91" s="177">
        <f t="shared" si="10"/>
        <v>0</v>
      </c>
      <c r="H91" s="175">
        <f t="shared" si="9"/>
        <v>0</v>
      </c>
      <c r="J91" s="133"/>
      <c r="K91" s="133"/>
    </row>
    <row r="92" spans="1:11" s="41" customFormat="1">
      <c r="A92" s="40"/>
      <c r="B92" s="113" t="s">
        <v>49</v>
      </c>
      <c r="C92" s="260">
        <v>61006</v>
      </c>
      <c r="D92" s="260">
        <v>7788</v>
      </c>
      <c r="E92" s="177">
        <f>SUM(E80:E91)</f>
        <v>68794</v>
      </c>
      <c r="F92" s="177">
        <f>SUM(F80:F91)</f>
        <v>0</v>
      </c>
      <c r="G92" s="177">
        <f>IF(ISERROR(E92+F92),"",(E92+F92))</f>
        <v>68794</v>
      </c>
      <c r="H92" s="175">
        <f t="shared" si="9"/>
        <v>7.9473396617234057E-2</v>
      </c>
      <c r="J92" s="133"/>
      <c r="K92" s="133"/>
    </row>
    <row r="93" spans="1:11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1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1" s="41" customFormat="1">
      <c r="A95" s="127" t="s">
        <v>201</v>
      </c>
      <c r="B95" s="113" t="s">
        <v>40</v>
      </c>
      <c r="C95" s="260">
        <v>5400</v>
      </c>
      <c r="D95" s="260">
        <v>0</v>
      </c>
      <c r="E95" s="246">
        <f t="shared" ref="E95:E100" si="11">SUM(C95:D95)</f>
        <v>5400</v>
      </c>
      <c r="F95" s="174"/>
      <c r="G95" s="174">
        <f t="shared" ref="G95:G101" si="12">IF(ISERROR(E95+F95),"",(E95+F95))</f>
        <v>5400</v>
      </c>
      <c r="H95" s="175">
        <f t="shared" ref="H95:H101" si="13">IF(ISERROR(G95/$G$183),"",(G95/$G$183))</f>
        <v>6.2382815613725605E-3</v>
      </c>
      <c r="J95" s="248">
        <v>3</v>
      </c>
      <c r="K95" s="248">
        <v>3</v>
      </c>
    </row>
    <row r="96" spans="1:11" s="41" customFormat="1">
      <c r="A96" s="127" t="s">
        <v>202</v>
      </c>
      <c r="B96" s="113" t="s">
        <v>23</v>
      </c>
      <c r="C96" s="260">
        <v>0</v>
      </c>
      <c r="D96" s="260">
        <v>1906</v>
      </c>
      <c r="E96" s="246">
        <f t="shared" si="11"/>
        <v>1906</v>
      </c>
      <c r="F96" s="177"/>
      <c r="G96" s="177">
        <f t="shared" si="12"/>
        <v>1906</v>
      </c>
      <c r="H96" s="175">
        <f t="shared" si="13"/>
        <v>2.2018823436992779E-3</v>
      </c>
      <c r="J96" s="133"/>
      <c r="K96" s="133"/>
    </row>
    <row r="97" spans="1:11" s="41" customFormat="1">
      <c r="A97" s="40">
        <v>310</v>
      </c>
      <c r="B97" s="113" t="s">
        <v>77</v>
      </c>
      <c r="C97" s="260">
        <v>845</v>
      </c>
      <c r="D97" s="260">
        <v>0</v>
      </c>
      <c r="E97" s="246">
        <f t="shared" si="11"/>
        <v>845</v>
      </c>
      <c r="F97" s="177"/>
      <c r="G97" s="177">
        <f t="shared" si="12"/>
        <v>845</v>
      </c>
      <c r="H97" s="175">
        <f t="shared" si="13"/>
        <v>9.7617554062218767E-4</v>
      </c>
      <c r="J97" s="133"/>
      <c r="K97" s="133"/>
    </row>
    <row r="98" spans="1:11" s="41" customFormat="1">
      <c r="A98" s="40">
        <v>380</v>
      </c>
      <c r="B98" s="113" t="s">
        <v>51</v>
      </c>
      <c r="C98" s="260">
        <v>42190</v>
      </c>
      <c r="D98" s="260">
        <v>34</v>
      </c>
      <c r="E98" s="246">
        <f t="shared" si="11"/>
        <v>42224</v>
      </c>
      <c r="F98" s="177"/>
      <c r="G98" s="177">
        <f t="shared" si="12"/>
        <v>42224</v>
      </c>
      <c r="H98" s="175">
        <f t="shared" si="13"/>
        <v>4.8778740860628701E-2</v>
      </c>
      <c r="J98" s="133"/>
      <c r="K98" s="133"/>
    </row>
    <row r="99" spans="1:11" s="41" customFormat="1">
      <c r="A99" s="40">
        <v>390</v>
      </c>
      <c r="B99" s="113" t="s">
        <v>52</v>
      </c>
      <c r="C99" s="260">
        <v>3930</v>
      </c>
      <c r="D99" s="260">
        <v>77</v>
      </c>
      <c r="E99" s="246">
        <f t="shared" si="11"/>
        <v>4007</v>
      </c>
      <c r="F99" s="177"/>
      <c r="G99" s="177">
        <f t="shared" si="12"/>
        <v>4007</v>
      </c>
      <c r="H99" s="175">
        <f t="shared" si="13"/>
        <v>4.6290359660036756E-3</v>
      </c>
      <c r="J99" s="133"/>
      <c r="K99" s="133"/>
    </row>
    <row r="100" spans="1:11" s="41" customFormat="1">
      <c r="A100" s="40">
        <v>490</v>
      </c>
      <c r="B100" s="113" t="s">
        <v>301</v>
      </c>
      <c r="C100" s="260">
        <v>0</v>
      </c>
      <c r="D100" s="260">
        <v>0</v>
      </c>
      <c r="E100" s="246">
        <f t="shared" si="11"/>
        <v>0</v>
      </c>
      <c r="F100" s="177"/>
      <c r="G100" s="177">
        <f t="shared" si="12"/>
        <v>0</v>
      </c>
      <c r="H100" s="175">
        <f t="shared" si="13"/>
        <v>0</v>
      </c>
      <c r="J100" s="133"/>
      <c r="K100" s="133"/>
    </row>
    <row r="101" spans="1:11" s="41" customFormat="1">
      <c r="A101" s="40"/>
      <c r="B101" s="113" t="s">
        <v>54</v>
      </c>
      <c r="C101" s="260">
        <v>52365</v>
      </c>
      <c r="D101" s="260">
        <v>2017</v>
      </c>
      <c r="E101" s="177">
        <f>SUM(E95:E100)</f>
        <v>54382</v>
      </c>
      <c r="F101" s="177">
        <f>SUM(F95:F100)</f>
        <v>0</v>
      </c>
      <c r="G101" s="177">
        <f t="shared" si="12"/>
        <v>54382</v>
      </c>
      <c r="H101" s="175">
        <f t="shared" si="13"/>
        <v>6.2824116272326411E-2</v>
      </c>
      <c r="J101" s="133"/>
      <c r="K101" s="133"/>
    </row>
    <row r="102" spans="1:11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1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1" s="41" customFormat="1">
      <c r="A104" s="127" t="s">
        <v>201</v>
      </c>
      <c r="B104" s="113" t="s">
        <v>40</v>
      </c>
      <c r="C104" s="260">
        <v>0</v>
      </c>
      <c r="D104" s="260">
        <v>0</v>
      </c>
      <c r="E104" s="246">
        <f t="shared" ref="E104:E109" si="14">SUM(C104:D104)</f>
        <v>0</v>
      </c>
      <c r="F104" s="174"/>
      <c r="G104" s="174">
        <f t="shared" ref="G104:G110" si="15">IF(ISERROR(E104+F104),"",(E104+F104))</f>
        <v>0</v>
      </c>
      <c r="H104" s="175">
        <f t="shared" ref="H104:H110" si="16">IF(ISERROR(G104/$G$183),"",(G104/$G$183))</f>
        <v>0</v>
      </c>
      <c r="J104" s="248">
        <v>0</v>
      </c>
      <c r="K104" s="248">
        <v>0</v>
      </c>
    </row>
    <row r="105" spans="1:11" s="41" customFormat="1">
      <c r="A105" s="127" t="s">
        <v>202</v>
      </c>
      <c r="B105" s="113" t="s">
        <v>23</v>
      </c>
      <c r="C105" s="260">
        <v>0</v>
      </c>
      <c r="D105" s="260">
        <v>0</v>
      </c>
      <c r="E105" s="246">
        <f t="shared" si="14"/>
        <v>0</v>
      </c>
      <c r="F105" s="177"/>
      <c r="G105" s="177">
        <f t="shared" si="15"/>
        <v>0</v>
      </c>
      <c r="H105" s="175">
        <f t="shared" si="16"/>
        <v>0</v>
      </c>
      <c r="J105" s="133"/>
      <c r="K105" s="133"/>
    </row>
    <row r="106" spans="1:11" s="41" customFormat="1">
      <c r="A106" s="40">
        <v>110</v>
      </c>
      <c r="B106" s="113" t="s">
        <v>43</v>
      </c>
      <c r="C106" s="260">
        <v>257</v>
      </c>
      <c r="D106" s="260">
        <v>0</v>
      </c>
      <c r="E106" s="246">
        <f t="shared" si="14"/>
        <v>257</v>
      </c>
      <c r="F106" s="177"/>
      <c r="G106" s="177">
        <f t="shared" si="15"/>
        <v>257</v>
      </c>
      <c r="H106" s="175">
        <f t="shared" si="16"/>
        <v>2.9689599282828669E-4</v>
      </c>
      <c r="J106" s="133"/>
      <c r="K106" s="133"/>
    </row>
    <row r="107" spans="1:11" s="41" customFormat="1">
      <c r="A107" s="40">
        <v>310</v>
      </c>
      <c r="B107" s="113" t="s">
        <v>77</v>
      </c>
      <c r="C107" s="260">
        <v>0</v>
      </c>
      <c r="D107" s="260">
        <v>0</v>
      </c>
      <c r="E107" s="246">
        <f t="shared" si="14"/>
        <v>0</v>
      </c>
      <c r="F107" s="177"/>
      <c r="G107" s="177">
        <f t="shared" si="15"/>
        <v>0</v>
      </c>
      <c r="H107" s="175">
        <f t="shared" si="16"/>
        <v>0</v>
      </c>
      <c r="J107" s="133"/>
      <c r="K107" s="133"/>
    </row>
    <row r="108" spans="1:11" s="41" customFormat="1">
      <c r="A108" s="40">
        <v>410</v>
      </c>
      <c r="B108" s="113" t="s">
        <v>56</v>
      </c>
      <c r="C108" s="260">
        <v>240</v>
      </c>
      <c r="D108" s="260">
        <v>0</v>
      </c>
      <c r="E108" s="246">
        <f t="shared" si="14"/>
        <v>240</v>
      </c>
      <c r="F108" s="177"/>
      <c r="G108" s="177">
        <f t="shared" si="15"/>
        <v>240</v>
      </c>
      <c r="H108" s="175">
        <f t="shared" si="16"/>
        <v>2.7725695828322494E-4</v>
      </c>
      <c r="J108" s="133"/>
      <c r="K108" s="133"/>
    </row>
    <row r="109" spans="1:11" s="41" customFormat="1">
      <c r="A109" s="40">
        <v>490</v>
      </c>
      <c r="B109" s="113" t="s">
        <v>301</v>
      </c>
      <c r="C109" s="260">
        <v>0</v>
      </c>
      <c r="D109" s="260">
        <v>0</v>
      </c>
      <c r="E109" s="246">
        <f t="shared" si="14"/>
        <v>0</v>
      </c>
      <c r="F109" s="177"/>
      <c r="G109" s="177">
        <f t="shared" si="15"/>
        <v>0</v>
      </c>
      <c r="H109" s="175">
        <f t="shared" si="16"/>
        <v>0</v>
      </c>
      <c r="J109" s="133"/>
      <c r="K109" s="133"/>
    </row>
    <row r="110" spans="1:11" s="41" customFormat="1">
      <c r="A110" s="40"/>
      <c r="B110" s="113" t="s">
        <v>58</v>
      </c>
      <c r="C110" s="260">
        <v>497</v>
      </c>
      <c r="D110" s="260">
        <v>0</v>
      </c>
      <c r="E110" s="177">
        <f>SUM(E104:E109)</f>
        <v>497</v>
      </c>
      <c r="F110" s="177">
        <f>SUM(F104:F109)</f>
        <v>0</v>
      </c>
      <c r="G110" s="177">
        <f t="shared" si="15"/>
        <v>497</v>
      </c>
      <c r="H110" s="175">
        <f t="shared" si="16"/>
        <v>5.7415295111151157E-4</v>
      </c>
      <c r="J110" s="133"/>
      <c r="K110" s="133"/>
    </row>
    <row r="111" spans="1:11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1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1" s="41" customFormat="1">
      <c r="A113" s="127" t="s">
        <v>201</v>
      </c>
      <c r="B113" s="113" t="s">
        <v>40</v>
      </c>
      <c r="C113" s="260">
        <v>0</v>
      </c>
      <c r="D113" s="260">
        <v>0</v>
      </c>
      <c r="E113" s="246">
        <f t="shared" ref="E113:E117" si="17">SUM(C113:D113)</f>
        <v>0</v>
      </c>
      <c r="F113" s="174"/>
      <c r="G113" s="174">
        <f t="shared" ref="G113:G118" si="18">IF(ISERROR(E113+F113),"",(E113+F113))</f>
        <v>0</v>
      </c>
      <c r="H113" s="175">
        <f t="shared" ref="H113:H118" si="19">IF(ISERROR(G113/$G$183),"",(G113/$G$183))</f>
        <v>0</v>
      </c>
      <c r="J113" s="248">
        <v>0</v>
      </c>
      <c r="K113" s="248">
        <v>0</v>
      </c>
    </row>
    <row r="114" spans="1:11" s="41" customFormat="1">
      <c r="A114" s="127" t="s">
        <v>202</v>
      </c>
      <c r="B114" s="113" t="s">
        <v>225</v>
      </c>
      <c r="C114" s="260">
        <v>0</v>
      </c>
      <c r="D114" s="260">
        <v>0</v>
      </c>
      <c r="E114" s="246">
        <f t="shared" si="17"/>
        <v>0</v>
      </c>
      <c r="F114" s="177"/>
      <c r="G114" s="177">
        <f t="shared" si="18"/>
        <v>0</v>
      </c>
      <c r="H114" s="175">
        <f t="shared" si="19"/>
        <v>0</v>
      </c>
      <c r="J114" s="133"/>
      <c r="K114" s="133"/>
    </row>
    <row r="115" spans="1:11" s="41" customFormat="1">
      <c r="A115" s="127" t="s">
        <v>209</v>
      </c>
      <c r="B115" s="113" t="s">
        <v>43</v>
      </c>
      <c r="C115" s="260">
        <v>3508</v>
      </c>
      <c r="D115" s="260">
        <v>46</v>
      </c>
      <c r="E115" s="246">
        <f t="shared" si="17"/>
        <v>3554</v>
      </c>
      <c r="F115" s="177"/>
      <c r="G115" s="177">
        <f t="shared" si="18"/>
        <v>3554</v>
      </c>
      <c r="H115" s="175">
        <f t="shared" si="19"/>
        <v>4.1057134572440894E-3</v>
      </c>
      <c r="J115" s="133"/>
      <c r="K115" s="133"/>
    </row>
    <row r="116" spans="1:11" s="41" customFormat="1">
      <c r="A116" s="40">
        <v>310</v>
      </c>
      <c r="B116" s="113" t="s">
        <v>57</v>
      </c>
      <c r="C116" s="260">
        <v>0</v>
      </c>
      <c r="D116" s="260">
        <v>0</v>
      </c>
      <c r="E116" s="246">
        <f t="shared" si="17"/>
        <v>0</v>
      </c>
      <c r="F116" s="177"/>
      <c r="G116" s="177">
        <f t="shared" si="18"/>
        <v>0</v>
      </c>
      <c r="H116" s="175">
        <f t="shared" si="19"/>
        <v>0</v>
      </c>
      <c r="J116" s="133"/>
      <c r="K116" s="133"/>
    </row>
    <row r="117" spans="1:11" s="41" customFormat="1">
      <c r="A117" s="40">
        <v>490</v>
      </c>
      <c r="B117" s="113" t="s">
        <v>301</v>
      </c>
      <c r="C117" s="260">
        <v>0</v>
      </c>
      <c r="D117" s="260">
        <v>0</v>
      </c>
      <c r="E117" s="246">
        <f t="shared" si="17"/>
        <v>0</v>
      </c>
      <c r="F117" s="177"/>
      <c r="G117" s="177">
        <f t="shared" si="18"/>
        <v>0</v>
      </c>
      <c r="H117" s="175">
        <f t="shared" si="19"/>
        <v>0</v>
      </c>
      <c r="J117" s="133"/>
      <c r="K117" s="133"/>
    </row>
    <row r="118" spans="1:11" s="41" customFormat="1">
      <c r="A118" s="40"/>
      <c r="B118" s="113" t="s">
        <v>60</v>
      </c>
      <c r="C118" s="260">
        <v>3508</v>
      </c>
      <c r="D118" s="260">
        <v>46</v>
      </c>
      <c r="E118" s="177">
        <f>SUM(E113:E117)</f>
        <v>3554</v>
      </c>
      <c r="F118" s="177">
        <f>SUM(F113:F117)</f>
        <v>0</v>
      </c>
      <c r="G118" s="177">
        <f t="shared" si="18"/>
        <v>3554</v>
      </c>
      <c r="H118" s="175">
        <f t="shared" si="19"/>
        <v>4.1057134572440894E-3</v>
      </c>
      <c r="J118" s="133"/>
      <c r="K118" s="133"/>
    </row>
    <row r="119" spans="1:11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1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1" s="41" customFormat="1">
      <c r="A121" s="127" t="s">
        <v>201</v>
      </c>
      <c r="B121" s="113" t="s">
        <v>227</v>
      </c>
      <c r="C121" s="260">
        <v>0</v>
      </c>
      <c r="D121" s="260">
        <v>0</v>
      </c>
      <c r="E121" s="246">
        <f t="shared" ref="E121:E131" si="20">SUM(C121:D121)</f>
        <v>0</v>
      </c>
      <c r="F121" s="174"/>
      <c r="G121" s="174">
        <f>IF(ISERROR(E121+F121),"",(E121+F121))</f>
        <v>0</v>
      </c>
      <c r="H121" s="175">
        <f>IF(ISERROR(G121/$G$183),"",(G121/$G$183))</f>
        <v>0</v>
      </c>
      <c r="J121" s="248">
        <v>0</v>
      </c>
      <c r="K121" s="248">
        <v>0</v>
      </c>
    </row>
    <row r="122" spans="1:11" s="41" customFormat="1">
      <c r="A122" s="127" t="s">
        <v>228</v>
      </c>
      <c r="B122" s="113" t="s">
        <v>229</v>
      </c>
      <c r="C122" s="260">
        <v>0</v>
      </c>
      <c r="D122" s="260">
        <v>0</v>
      </c>
      <c r="E122" s="246">
        <f t="shared" si="20"/>
        <v>0</v>
      </c>
      <c r="F122" s="174"/>
      <c r="G122" s="174">
        <f t="shared" ref="G122:G131" si="21">IF(ISERROR(E122+F122),"",(E122+F122))</f>
        <v>0</v>
      </c>
      <c r="H122" s="175">
        <f t="shared" ref="H122:H131" si="22">IF(ISERROR(G122/$G$183),"",(G122/$G$183))</f>
        <v>0</v>
      </c>
      <c r="J122" s="133"/>
      <c r="K122" s="133"/>
    </row>
    <row r="123" spans="1:11" s="41" customFormat="1">
      <c r="A123" s="127" t="s">
        <v>202</v>
      </c>
      <c r="B123" s="113" t="s">
        <v>230</v>
      </c>
      <c r="C123" s="260">
        <v>227315</v>
      </c>
      <c r="D123" s="260">
        <v>0</v>
      </c>
      <c r="E123" s="246">
        <f t="shared" si="20"/>
        <v>227315</v>
      </c>
      <c r="F123" s="174"/>
      <c r="G123" s="174">
        <f t="shared" si="21"/>
        <v>227315</v>
      </c>
      <c r="H123" s="175">
        <f t="shared" si="22"/>
        <v>0.26260277280063032</v>
      </c>
      <c r="J123" s="248">
        <v>20559</v>
      </c>
      <c r="K123" s="248">
        <v>21448</v>
      </c>
    </row>
    <row r="124" spans="1:11" s="41" customFormat="1">
      <c r="A124" s="127" t="s">
        <v>231</v>
      </c>
      <c r="B124" s="113" t="s">
        <v>232</v>
      </c>
      <c r="C124" s="260">
        <v>0</v>
      </c>
      <c r="D124" s="260">
        <v>80245</v>
      </c>
      <c r="E124" s="246">
        <f t="shared" si="20"/>
        <v>80245</v>
      </c>
      <c r="F124" s="174"/>
      <c r="G124" s="174">
        <f t="shared" si="21"/>
        <v>80245</v>
      </c>
      <c r="H124" s="175">
        <f t="shared" si="22"/>
        <v>9.2702019239322433E-2</v>
      </c>
      <c r="J124" s="133"/>
      <c r="K124" s="133"/>
    </row>
    <row r="125" spans="1:11" s="41" customFormat="1">
      <c r="A125" s="127" t="s">
        <v>149</v>
      </c>
      <c r="B125" s="113" t="s">
        <v>150</v>
      </c>
      <c r="C125" s="260">
        <v>0</v>
      </c>
      <c r="D125" s="260">
        <v>0</v>
      </c>
      <c r="E125" s="246">
        <f t="shared" si="20"/>
        <v>0</v>
      </c>
      <c r="F125" s="174"/>
      <c r="G125" s="174">
        <f t="shared" si="21"/>
        <v>0</v>
      </c>
      <c r="H125" s="175">
        <f t="shared" si="22"/>
        <v>0</v>
      </c>
      <c r="J125" s="248">
        <v>0</v>
      </c>
      <c r="K125" s="248">
        <v>0</v>
      </c>
    </row>
    <row r="126" spans="1:11" s="41" customFormat="1">
      <c r="A126" s="40">
        <v>110</v>
      </c>
      <c r="B126" s="41" t="s">
        <v>69</v>
      </c>
      <c r="C126" s="260">
        <v>4098</v>
      </c>
      <c r="D126" s="260">
        <v>0</v>
      </c>
      <c r="E126" s="246">
        <f t="shared" si="20"/>
        <v>4098</v>
      </c>
      <c r="F126" s="174"/>
      <c r="G126" s="174">
        <f t="shared" si="21"/>
        <v>4098</v>
      </c>
      <c r="H126" s="175">
        <f t="shared" si="22"/>
        <v>4.7341625626860654E-3</v>
      </c>
      <c r="J126" s="133"/>
      <c r="K126" s="133"/>
    </row>
    <row r="127" spans="1:11" s="41" customFormat="1">
      <c r="A127" s="40">
        <v>111</v>
      </c>
      <c r="B127" s="113" t="s">
        <v>107</v>
      </c>
      <c r="C127" s="260">
        <v>0</v>
      </c>
      <c r="D127" s="260">
        <v>0</v>
      </c>
      <c r="E127" s="246">
        <f t="shared" si="20"/>
        <v>0</v>
      </c>
      <c r="F127" s="174"/>
      <c r="G127" s="174">
        <f t="shared" si="21"/>
        <v>0</v>
      </c>
      <c r="H127" s="175">
        <f t="shared" si="22"/>
        <v>0</v>
      </c>
      <c r="J127" s="133"/>
      <c r="K127" s="133"/>
    </row>
    <row r="128" spans="1:11" s="41" customFormat="1">
      <c r="A128" s="40">
        <v>230</v>
      </c>
      <c r="B128" s="113" t="s">
        <v>233</v>
      </c>
      <c r="C128" s="260">
        <v>0</v>
      </c>
      <c r="D128" s="260">
        <v>0</v>
      </c>
      <c r="E128" s="246">
        <f t="shared" si="20"/>
        <v>0</v>
      </c>
      <c r="F128" s="174"/>
      <c r="G128" s="174">
        <f t="shared" si="21"/>
        <v>0</v>
      </c>
      <c r="H128" s="175">
        <f t="shared" si="22"/>
        <v>0</v>
      </c>
      <c r="J128" s="133"/>
      <c r="K128" s="133"/>
    </row>
    <row r="129" spans="1:11" s="41" customFormat="1">
      <c r="A129" s="40">
        <v>310</v>
      </c>
      <c r="B129" s="113" t="s">
        <v>77</v>
      </c>
      <c r="C129" s="260">
        <v>0</v>
      </c>
      <c r="D129" s="260">
        <v>0</v>
      </c>
      <c r="E129" s="246">
        <f t="shared" si="20"/>
        <v>0</v>
      </c>
      <c r="F129" s="174"/>
      <c r="G129" s="174">
        <f t="shared" si="21"/>
        <v>0</v>
      </c>
      <c r="H129" s="175">
        <f t="shared" si="22"/>
        <v>0</v>
      </c>
      <c r="J129" s="133"/>
      <c r="K129" s="133"/>
    </row>
    <row r="130" spans="1:11" s="41" customFormat="1">
      <c r="A130" s="40">
        <v>330</v>
      </c>
      <c r="B130" s="113" t="s">
        <v>311</v>
      </c>
      <c r="C130" s="260">
        <v>0</v>
      </c>
      <c r="D130" s="260">
        <v>0</v>
      </c>
      <c r="E130" s="246">
        <f t="shared" si="20"/>
        <v>0</v>
      </c>
      <c r="F130" s="174"/>
      <c r="G130" s="174">
        <f t="shared" si="21"/>
        <v>0</v>
      </c>
      <c r="H130" s="175">
        <f t="shared" si="22"/>
        <v>0</v>
      </c>
      <c r="J130" s="133"/>
      <c r="K130" s="133"/>
    </row>
    <row r="131" spans="1:11" s="41" customFormat="1">
      <c r="A131" s="40">
        <v>390</v>
      </c>
      <c r="B131" s="113" t="s">
        <v>70</v>
      </c>
      <c r="C131" s="260">
        <v>0</v>
      </c>
      <c r="D131" s="260">
        <v>0</v>
      </c>
      <c r="E131" s="246">
        <f t="shared" si="20"/>
        <v>0</v>
      </c>
      <c r="F131" s="174"/>
      <c r="G131" s="174">
        <f t="shared" si="21"/>
        <v>0</v>
      </c>
      <c r="H131" s="175">
        <f t="shared" si="22"/>
        <v>0</v>
      </c>
      <c r="J131" s="133"/>
      <c r="K131" s="133"/>
    </row>
    <row r="132" spans="1:11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1" s="41" customFormat="1">
      <c r="A133" s="40" t="s">
        <v>325</v>
      </c>
      <c r="B133" s="40" t="s">
        <v>235</v>
      </c>
      <c r="C133" s="260">
        <v>0</v>
      </c>
      <c r="D133" s="260">
        <v>0</v>
      </c>
      <c r="E133" s="246">
        <f t="shared" ref="E133:E138" si="23">SUM(C133:D133)</f>
        <v>0</v>
      </c>
      <c r="F133" s="177"/>
      <c r="G133" s="177">
        <f>IF(ISERROR(E133+F133)," ",(E133+F133))</f>
        <v>0</v>
      </c>
      <c r="H133" s="175">
        <f t="shared" ref="H133:H139" si="24">IF(ISERROR(G133/$G$183),"",(G133/$G$183))</f>
        <v>0</v>
      </c>
      <c r="J133" s="133"/>
      <c r="K133" s="133"/>
    </row>
    <row r="134" spans="1:11" s="41" customFormat="1">
      <c r="A134" s="40" t="s">
        <v>326</v>
      </c>
      <c r="B134" s="40" t="s">
        <v>236</v>
      </c>
      <c r="C134" s="260">
        <v>0</v>
      </c>
      <c r="D134" s="260">
        <v>0</v>
      </c>
      <c r="E134" s="246">
        <f t="shared" si="23"/>
        <v>0</v>
      </c>
      <c r="F134" s="177"/>
      <c r="G134" s="177">
        <f t="shared" ref="G134:G139" si="25">IF(ISERROR(E134+F134),"",(E134+F134))</f>
        <v>0</v>
      </c>
      <c r="H134" s="175">
        <f t="shared" si="24"/>
        <v>0</v>
      </c>
      <c r="J134" s="133"/>
      <c r="K134" s="133"/>
    </row>
    <row r="135" spans="1:11" s="41" customFormat="1">
      <c r="A135" s="40" t="s">
        <v>327</v>
      </c>
      <c r="B135" s="40" t="s">
        <v>237</v>
      </c>
      <c r="C135" s="260">
        <v>0</v>
      </c>
      <c r="D135" s="260">
        <v>0</v>
      </c>
      <c r="E135" s="246">
        <f t="shared" si="23"/>
        <v>0</v>
      </c>
      <c r="F135" s="177"/>
      <c r="G135" s="177">
        <f t="shared" si="25"/>
        <v>0</v>
      </c>
      <c r="H135" s="175">
        <f t="shared" si="24"/>
        <v>0</v>
      </c>
      <c r="J135" s="133"/>
      <c r="K135" s="133"/>
    </row>
    <row r="136" spans="1:11" s="41" customFormat="1">
      <c r="A136" s="40" t="s">
        <v>328</v>
      </c>
      <c r="B136" s="40" t="s">
        <v>238</v>
      </c>
      <c r="C136" s="260">
        <v>0</v>
      </c>
      <c r="D136" s="260">
        <v>0</v>
      </c>
      <c r="E136" s="246">
        <f t="shared" si="23"/>
        <v>0</v>
      </c>
      <c r="F136" s="177"/>
      <c r="G136" s="177">
        <f t="shared" si="25"/>
        <v>0</v>
      </c>
      <c r="H136" s="175">
        <f t="shared" si="24"/>
        <v>0</v>
      </c>
      <c r="J136" s="133"/>
      <c r="K136" s="133"/>
    </row>
    <row r="137" spans="1:11" s="41" customFormat="1">
      <c r="A137" s="40" t="s">
        <v>351</v>
      </c>
      <c r="B137" s="40" t="s">
        <v>239</v>
      </c>
      <c r="C137" s="260">
        <v>0</v>
      </c>
      <c r="D137" s="260">
        <v>0</v>
      </c>
      <c r="E137" s="246">
        <f t="shared" si="23"/>
        <v>0</v>
      </c>
      <c r="F137" s="177"/>
      <c r="G137" s="177">
        <f t="shared" si="25"/>
        <v>0</v>
      </c>
      <c r="H137" s="175">
        <f t="shared" si="24"/>
        <v>0</v>
      </c>
      <c r="J137" s="133"/>
      <c r="K137" s="133"/>
    </row>
    <row r="138" spans="1:11" s="41" customFormat="1">
      <c r="A138" s="40">
        <v>490</v>
      </c>
      <c r="B138" s="113" t="s">
        <v>301</v>
      </c>
      <c r="C138" s="260">
        <v>0</v>
      </c>
      <c r="D138" s="260">
        <v>0</v>
      </c>
      <c r="E138" s="246">
        <f t="shared" si="23"/>
        <v>0</v>
      </c>
      <c r="F138" s="177"/>
      <c r="G138" s="177">
        <f>IF(ISERROR(E138+F138),"",(E138+F138))</f>
        <v>0</v>
      </c>
      <c r="H138" s="175">
        <f t="shared" si="24"/>
        <v>0</v>
      </c>
      <c r="J138" s="133"/>
      <c r="K138" s="133"/>
    </row>
    <row r="139" spans="1:11" s="41" customFormat="1">
      <c r="A139" s="40"/>
      <c r="B139" s="113" t="s">
        <v>71</v>
      </c>
      <c r="C139" s="260">
        <v>231413</v>
      </c>
      <c r="D139" s="260">
        <v>80245</v>
      </c>
      <c r="E139" s="176">
        <f>SUM(E121:E138)</f>
        <v>311658</v>
      </c>
      <c r="F139" s="176">
        <f>SUM(F121:F138)</f>
        <v>0</v>
      </c>
      <c r="G139" s="177">
        <f t="shared" si="25"/>
        <v>311658</v>
      </c>
      <c r="H139" s="175">
        <f t="shared" si="24"/>
        <v>0.36003895460263879</v>
      </c>
      <c r="J139" s="133"/>
      <c r="K139" s="133"/>
    </row>
    <row r="140" spans="1:11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1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1" s="41" customFormat="1">
      <c r="A142" s="127" t="s">
        <v>201</v>
      </c>
      <c r="B142" s="113" t="s">
        <v>73</v>
      </c>
      <c r="C142" s="260">
        <v>254</v>
      </c>
      <c r="D142" s="260">
        <v>0</v>
      </c>
      <c r="E142" s="246">
        <f t="shared" ref="E142:E146" si="26">SUM(C142:D142)</f>
        <v>254</v>
      </c>
      <c r="F142" s="174"/>
      <c r="G142" s="174">
        <f t="shared" ref="G142:G147" si="27">IF(ISERROR(E142+F142),"",(E142+F142))</f>
        <v>254</v>
      </c>
      <c r="H142" s="175">
        <f t="shared" ref="H142:H147" si="28">IF(ISERROR(G142/$G$183),"",(G142/$G$183))</f>
        <v>2.9343028084974636E-4</v>
      </c>
      <c r="J142" s="248">
        <v>10</v>
      </c>
      <c r="K142" s="248">
        <v>10</v>
      </c>
    </row>
    <row r="143" spans="1:11" s="41" customFormat="1">
      <c r="A143" s="127" t="s">
        <v>202</v>
      </c>
      <c r="B143" s="113" t="s">
        <v>23</v>
      </c>
      <c r="C143" s="260">
        <v>0</v>
      </c>
      <c r="D143" s="260">
        <v>90</v>
      </c>
      <c r="E143" s="246">
        <f t="shared" si="26"/>
        <v>90</v>
      </c>
      <c r="F143" s="177"/>
      <c r="G143" s="177">
        <f t="shared" si="27"/>
        <v>90</v>
      </c>
      <c r="H143" s="175">
        <f t="shared" si="28"/>
        <v>1.0397135935620934E-4</v>
      </c>
      <c r="J143" s="133"/>
      <c r="K143" s="133"/>
    </row>
    <row r="144" spans="1:11" s="41" customFormat="1">
      <c r="A144" s="127">
        <v>110</v>
      </c>
      <c r="B144" s="113" t="s">
        <v>258</v>
      </c>
      <c r="C144" s="260">
        <v>2333</v>
      </c>
      <c r="D144" s="260">
        <v>738</v>
      </c>
      <c r="E144" s="246">
        <f t="shared" si="26"/>
        <v>3071</v>
      </c>
      <c r="F144" s="177"/>
      <c r="G144" s="177">
        <f t="shared" si="27"/>
        <v>3071</v>
      </c>
      <c r="H144" s="175">
        <f t="shared" si="28"/>
        <v>3.5477338286990989E-3</v>
      </c>
      <c r="J144" s="133"/>
      <c r="K144" s="133"/>
    </row>
    <row r="145" spans="1:11" s="41" customFormat="1">
      <c r="A145" s="127" t="s">
        <v>241</v>
      </c>
      <c r="B145" s="113" t="s">
        <v>77</v>
      </c>
      <c r="C145" s="260">
        <v>2829</v>
      </c>
      <c r="D145" s="260">
        <v>15</v>
      </c>
      <c r="E145" s="246">
        <f t="shared" si="26"/>
        <v>2844</v>
      </c>
      <c r="F145" s="177"/>
      <c r="G145" s="177">
        <f t="shared" si="27"/>
        <v>2844</v>
      </c>
      <c r="H145" s="175">
        <f t="shared" si="28"/>
        <v>3.2854949556562151E-3</v>
      </c>
      <c r="J145" s="133"/>
      <c r="K145" s="133"/>
    </row>
    <row r="146" spans="1:11" s="41" customFormat="1">
      <c r="A146" s="127" t="s">
        <v>242</v>
      </c>
      <c r="B146" s="113" t="s">
        <v>301</v>
      </c>
      <c r="C146" s="260">
        <v>0</v>
      </c>
      <c r="D146" s="260">
        <v>0</v>
      </c>
      <c r="E146" s="246">
        <f t="shared" si="26"/>
        <v>0</v>
      </c>
      <c r="F146" s="177"/>
      <c r="G146" s="177">
        <f t="shared" si="27"/>
        <v>0</v>
      </c>
      <c r="H146" s="175">
        <f t="shared" si="28"/>
        <v>0</v>
      </c>
      <c r="J146" s="133"/>
      <c r="K146" s="133"/>
    </row>
    <row r="147" spans="1:11" s="41" customFormat="1">
      <c r="A147" s="40"/>
      <c r="B147" s="113" t="s">
        <v>243</v>
      </c>
      <c r="C147" s="260">
        <v>5416</v>
      </c>
      <c r="D147" s="260">
        <v>843</v>
      </c>
      <c r="E147" s="177">
        <f>SUM(E142:E146)</f>
        <v>6259</v>
      </c>
      <c r="F147" s="177">
        <f>SUM(F142:F146)</f>
        <v>0</v>
      </c>
      <c r="G147" s="177">
        <f t="shared" si="27"/>
        <v>6259</v>
      </c>
      <c r="H147" s="198">
        <f t="shared" si="28"/>
        <v>7.2306304245612699E-3</v>
      </c>
      <c r="J147" s="133"/>
      <c r="K147" s="133"/>
    </row>
    <row r="148" spans="1:11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1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1" s="41" customFormat="1">
      <c r="A150" s="127" t="s">
        <v>201</v>
      </c>
      <c r="B150" s="113" t="s">
        <v>40</v>
      </c>
      <c r="C150" s="260">
        <v>0</v>
      </c>
      <c r="D150" s="260">
        <v>0</v>
      </c>
      <c r="E150" s="246">
        <f t="shared" ref="E150:E163" si="29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48">
        <v>0</v>
      </c>
      <c r="K150" s="248">
        <v>0</v>
      </c>
    </row>
    <row r="151" spans="1:11" s="41" customFormat="1">
      <c r="A151" s="127" t="s">
        <v>202</v>
      </c>
      <c r="B151" s="113" t="s">
        <v>76</v>
      </c>
      <c r="C151" s="260">
        <v>0</v>
      </c>
      <c r="D151" s="260">
        <v>0</v>
      </c>
      <c r="E151" s="246">
        <f t="shared" si="29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</row>
    <row r="152" spans="1:11" s="41" customFormat="1">
      <c r="A152" s="127">
        <v>110</v>
      </c>
      <c r="B152" s="113" t="s">
        <v>331</v>
      </c>
      <c r="C152" s="260">
        <v>756</v>
      </c>
      <c r="D152" s="260">
        <v>399</v>
      </c>
      <c r="E152" s="246">
        <f t="shared" si="29"/>
        <v>1155</v>
      </c>
      <c r="F152" s="177"/>
      <c r="G152" s="177">
        <f t="shared" ref="G152:G163" si="30">IF(ISERROR(E152+F152),"",(E152+F152))</f>
        <v>1155</v>
      </c>
      <c r="H152" s="175">
        <f t="shared" ref="H152:H163" si="31">IF(ISERROR(G152/$G$183),"",(G152/$G$183))</f>
        <v>1.3342991117380198E-3</v>
      </c>
      <c r="J152" s="133"/>
      <c r="K152" s="133"/>
    </row>
    <row r="153" spans="1:11" s="41" customFormat="1">
      <c r="A153" s="40">
        <v>310</v>
      </c>
      <c r="B153" s="113" t="s">
        <v>77</v>
      </c>
      <c r="C153" s="260">
        <v>0</v>
      </c>
      <c r="D153" s="260">
        <v>0</v>
      </c>
      <c r="E153" s="246">
        <f t="shared" si="29"/>
        <v>0</v>
      </c>
      <c r="F153" s="177"/>
      <c r="G153" s="177">
        <f t="shared" si="30"/>
        <v>0</v>
      </c>
      <c r="H153" s="175">
        <f t="shared" si="31"/>
        <v>0</v>
      </c>
      <c r="J153" s="200"/>
      <c r="K153" s="200"/>
    </row>
    <row r="154" spans="1:11" s="41" customFormat="1">
      <c r="A154" s="40">
        <v>313</v>
      </c>
      <c r="B154" s="113" t="s">
        <v>78</v>
      </c>
      <c r="C154" s="260">
        <v>0</v>
      </c>
      <c r="D154" s="260">
        <v>0</v>
      </c>
      <c r="E154" s="246">
        <f t="shared" si="29"/>
        <v>0</v>
      </c>
      <c r="F154" s="177"/>
      <c r="G154" s="177">
        <f t="shared" si="30"/>
        <v>0</v>
      </c>
      <c r="H154" s="175">
        <f t="shared" si="31"/>
        <v>0</v>
      </c>
      <c r="J154" s="200"/>
      <c r="K154" s="200"/>
    </row>
    <row r="155" spans="1:11" s="41" customFormat="1">
      <c r="A155" s="40">
        <v>314</v>
      </c>
      <c r="B155" s="113" t="s">
        <v>79</v>
      </c>
      <c r="C155" s="260">
        <v>0</v>
      </c>
      <c r="D155" s="260">
        <v>0</v>
      </c>
      <c r="E155" s="246">
        <f t="shared" si="29"/>
        <v>0</v>
      </c>
      <c r="F155" s="177"/>
      <c r="G155" s="177">
        <f t="shared" si="30"/>
        <v>0</v>
      </c>
      <c r="H155" s="175">
        <f t="shared" si="31"/>
        <v>0</v>
      </c>
      <c r="J155" s="200"/>
      <c r="K155" s="200"/>
    </row>
    <row r="156" spans="1:11" s="41" customFormat="1">
      <c r="A156" s="40">
        <v>315</v>
      </c>
      <c r="B156" s="113" t="s">
        <v>80</v>
      </c>
      <c r="C156" s="260">
        <v>0</v>
      </c>
      <c r="D156" s="260">
        <v>0</v>
      </c>
      <c r="E156" s="246">
        <f t="shared" si="29"/>
        <v>0</v>
      </c>
      <c r="F156" s="177"/>
      <c r="G156" s="177">
        <f t="shared" si="30"/>
        <v>0</v>
      </c>
      <c r="H156" s="175">
        <f t="shared" si="31"/>
        <v>0</v>
      </c>
      <c r="J156" s="200"/>
      <c r="K156" s="200"/>
    </row>
    <row r="157" spans="1:11" s="41" customFormat="1">
      <c r="A157" s="40">
        <v>316</v>
      </c>
      <c r="B157" s="113" t="s">
        <v>81</v>
      </c>
      <c r="C157" s="260">
        <v>54</v>
      </c>
      <c r="D157" s="260">
        <v>0</v>
      </c>
      <c r="E157" s="246">
        <f t="shared" si="29"/>
        <v>54</v>
      </c>
      <c r="F157" s="177"/>
      <c r="G157" s="177">
        <f t="shared" si="30"/>
        <v>54</v>
      </c>
      <c r="H157" s="175">
        <f t="shared" si="31"/>
        <v>6.2382815613725606E-5</v>
      </c>
      <c r="J157" s="200"/>
      <c r="K157" s="200"/>
    </row>
    <row r="158" spans="1:11" s="41" customFormat="1">
      <c r="A158" s="40">
        <v>317</v>
      </c>
      <c r="B158" s="113" t="s">
        <v>82</v>
      </c>
      <c r="C158" s="260">
        <v>0</v>
      </c>
      <c r="D158" s="260">
        <v>0</v>
      </c>
      <c r="E158" s="246">
        <f t="shared" si="29"/>
        <v>0</v>
      </c>
      <c r="F158" s="177"/>
      <c r="G158" s="177">
        <f t="shared" si="30"/>
        <v>0</v>
      </c>
      <c r="H158" s="175">
        <f t="shared" si="31"/>
        <v>0</v>
      </c>
      <c r="J158" s="200"/>
      <c r="K158" s="200"/>
    </row>
    <row r="159" spans="1:11" s="41" customFormat="1">
      <c r="A159" s="40">
        <v>318</v>
      </c>
      <c r="B159" s="113" t="s">
        <v>179</v>
      </c>
      <c r="C159" s="260">
        <v>100816</v>
      </c>
      <c r="D159" s="260">
        <v>0</v>
      </c>
      <c r="E159" s="246">
        <f t="shared" si="29"/>
        <v>100816</v>
      </c>
      <c r="F159" s="177"/>
      <c r="G159" s="177">
        <f t="shared" si="30"/>
        <v>100816</v>
      </c>
      <c r="H159" s="175">
        <f t="shared" si="31"/>
        <v>0.11646640627617334</v>
      </c>
      <c r="J159" s="200"/>
      <c r="K159" s="200"/>
    </row>
    <row r="160" spans="1:11" s="41" customFormat="1">
      <c r="A160" s="40">
        <v>319</v>
      </c>
      <c r="B160" s="113" t="s">
        <v>83</v>
      </c>
      <c r="C160" s="260">
        <v>0</v>
      </c>
      <c r="D160" s="260">
        <v>0</v>
      </c>
      <c r="E160" s="246">
        <f t="shared" si="29"/>
        <v>0</v>
      </c>
      <c r="F160" s="177"/>
      <c r="G160" s="177">
        <f t="shared" si="30"/>
        <v>0</v>
      </c>
      <c r="H160" s="175">
        <f t="shared" si="31"/>
        <v>0</v>
      </c>
      <c r="J160" s="133"/>
      <c r="K160" s="133"/>
    </row>
    <row r="161" spans="1:11" s="41" customFormat="1">
      <c r="A161" s="40">
        <v>391</v>
      </c>
      <c r="B161" s="113" t="s">
        <v>84</v>
      </c>
      <c r="C161" s="260">
        <v>0</v>
      </c>
      <c r="D161" s="260">
        <v>0</v>
      </c>
      <c r="E161" s="246">
        <f t="shared" si="29"/>
        <v>0</v>
      </c>
      <c r="F161" s="177"/>
      <c r="G161" s="177">
        <f t="shared" si="30"/>
        <v>0</v>
      </c>
      <c r="H161" s="175">
        <f t="shared" si="31"/>
        <v>0</v>
      </c>
      <c r="J161" s="133"/>
      <c r="K161" s="133"/>
    </row>
    <row r="162" spans="1:11" s="41" customFormat="1">
      <c r="A162" s="40">
        <v>392</v>
      </c>
      <c r="B162" s="113" t="s">
        <v>245</v>
      </c>
      <c r="C162" s="260">
        <v>0</v>
      </c>
      <c r="D162" s="260">
        <v>0</v>
      </c>
      <c r="E162" s="246">
        <f t="shared" si="29"/>
        <v>0</v>
      </c>
      <c r="F162" s="177"/>
      <c r="G162" s="177">
        <f t="shared" si="30"/>
        <v>0</v>
      </c>
      <c r="H162" s="175">
        <f t="shared" si="31"/>
        <v>0</v>
      </c>
      <c r="J162" s="133"/>
      <c r="K162" s="133"/>
    </row>
    <row r="163" spans="1:11" s="41" customFormat="1">
      <c r="A163" s="40">
        <v>490</v>
      </c>
      <c r="B163" s="113" t="s">
        <v>301</v>
      </c>
      <c r="C163" s="260">
        <v>0</v>
      </c>
      <c r="D163" s="260">
        <v>0</v>
      </c>
      <c r="E163" s="246">
        <f t="shared" si="29"/>
        <v>0</v>
      </c>
      <c r="F163" s="177"/>
      <c r="G163" s="177">
        <f t="shared" si="30"/>
        <v>0</v>
      </c>
      <c r="H163" s="175">
        <f t="shared" si="31"/>
        <v>0</v>
      </c>
      <c r="J163" s="133"/>
      <c r="K163" s="133"/>
    </row>
    <row r="164" spans="1:11" s="41" customFormat="1">
      <c r="A164" s="40"/>
      <c r="B164" s="199" t="s">
        <v>86</v>
      </c>
      <c r="C164" s="260">
        <v>101626</v>
      </c>
      <c r="D164" s="260">
        <v>399</v>
      </c>
      <c r="E164" s="177">
        <f>SUM(E150:E163)</f>
        <v>102025</v>
      </c>
      <c r="F164" s="177">
        <f>SUM(F150:F163)</f>
        <v>0</v>
      </c>
      <c r="G164" s="177">
        <f>IF(ISERROR(E164+F164),"",(E164+F164))</f>
        <v>102025</v>
      </c>
      <c r="H164" s="175">
        <f>IF(ISERROR(G164/$G$183),"",(G164/$G$183))</f>
        <v>0.11786308820352509</v>
      </c>
      <c r="J164" s="133"/>
      <c r="K164" s="133"/>
    </row>
    <row r="165" spans="1:11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1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1" s="41" customFormat="1">
      <c r="A167" s="201" t="s">
        <v>198</v>
      </c>
      <c r="B167" s="206" t="s">
        <v>278</v>
      </c>
      <c r="C167" s="260">
        <v>0</v>
      </c>
      <c r="D167" s="260">
        <v>0</v>
      </c>
      <c r="E167" s="246">
        <f t="shared" ref="E167:E180" si="3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49">
        <v>0</v>
      </c>
      <c r="K167" s="249">
        <v>0</v>
      </c>
    </row>
    <row r="168" spans="1:11" s="41" customFormat="1">
      <c r="A168" s="201" t="s">
        <v>279</v>
      </c>
      <c r="B168" s="207" t="s">
        <v>341</v>
      </c>
      <c r="C168" s="260">
        <v>0</v>
      </c>
      <c r="D168" s="260">
        <v>0</v>
      </c>
      <c r="E168" s="246">
        <f t="shared" si="3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</row>
    <row r="169" spans="1:11" s="41" customFormat="1">
      <c r="A169" s="201" t="s">
        <v>280</v>
      </c>
      <c r="B169" s="207" t="s">
        <v>281</v>
      </c>
      <c r="C169" s="260">
        <v>0</v>
      </c>
      <c r="D169" s="260">
        <v>0</v>
      </c>
      <c r="E169" s="246">
        <f t="shared" si="3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</row>
    <row r="170" spans="1:11" s="41" customFormat="1">
      <c r="A170" s="201" t="s">
        <v>202</v>
      </c>
      <c r="B170" s="207" t="s">
        <v>282</v>
      </c>
      <c r="C170" s="260">
        <v>2867</v>
      </c>
      <c r="D170" s="260">
        <v>0</v>
      </c>
      <c r="E170" s="246">
        <f t="shared" si="32"/>
        <v>2867</v>
      </c>
      <c r="F170" s="177"/>
      <c r="G170" s="177">
        <f>IF(ISERROR(E170+F170),"",(E170+F170))</f>
        <v>2867</v>
      </c>
      <c r="H170" s="175">
        <f>IF(ISERROR(G170/$G$183),"",(G170/$G$183))</f>
        <v>3.3120654141583577E-3</v>
      </c>
      <c r="I170" s="209"/>
      <c r="J170" s="205"/>
      <c r="K170" s="40"/>
    </row>
    <row r="171" spans="1:11" s="41" customFormat="1">
      <c r="A171" s="201" t="s">
        <v>283</v>
      </c>
      <c r="B171" s="207" t="s">
        <v>284</v>
      </c>
      <c r="C171" s="260">
        <v>0</v>
      </c>
      <c r="D171" s="260">
        <v>0</v>
      </c>
      <c r="E171" s="246">
        <f t="shared" si="3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</row>
    <row r="172" spans="1:11" s="41" customFormat="1">
      <c r="A172" s="201" t="s">
        <v>285</v>
      </c>
      <c r="B172" s="207" t="s">
        <v>286</v>
      </c>
      <c r="C172" s="260">
        <v>0</v>
      </c>
      <c r="D172" s="260">
        <v>0</v>
      </c>
      <c r="E172" s="246">
        <f t="shared" si="32"/>
        <v>0</v>
      </c>
      <c r="F172" s="177"/>
      <c r="G172" s="177">
        <f t="shared" ref="G172:G181" si="33">IF(ISERROR(E172+F172),"",(E172+F172))</f>
        <v>0</v>
      </c>
      <c r="H172" s="175">
        <f t="shared" ref="H172:H180" si="34">IF(ISERROR(G172/$G$183),"",(G172/$G$183))</f>
        <v>0</v>
      </c>
      <c r="I172" s="209"/>
      <c r="J172" s="205"/>
      <c r="K172" s="40"/>
    </row>
    <row r="173" spans="1:11" s="41" customFormat="1">
      <c r="A173" s="201" t="s">
        <v>287</v>
      </c>
      <c r="B173" s="207" t="s">
        <v>288</v>
      </c>
      <c r="C173" s="260">
        <v>0</v>
      </c>
      <c r="D173" s="260">
        <v>0</v>
      </c>
      <c r="E173" s="246">
        <f t="shared" si="32"/>
        <v>0</v>
      </c>
      <c r="F173" s="177"/>
      <c r="G173" s="177">
        <f t="shared" si="33"/>
        <v>0</v>
      </c>
      <c r="H173" s="175">
        <f t="shared" si="34"/>
        <v>0</v>
      </c>
      <c r="I173" s="209"/>
      <c r="J173" s="205"/>
      <c r="K173" s="40"/>
    </row>
    <row r="174" spans="1:11" s="41" customFormat="1">
      <c r="A174" s="201" t="s">
        <v>289</v>
      </c>
      <c r="B174" s="207" t="s">
        <v>290</v>
      </c>
      <c r="C174" s="260">
        <v>0</v>
      </c>
      <c r="D174" s="260">
        <v>0</v>
      </c>
      <c r="E174" s="246">
        <f t="shared" si="32"/>
        <v>0</v>
      </c>
      <c r="F174" s="177"/>
      <c r="G174" s="177">
        <f t="shared" si="33"/>
        <v>0</v>
      </c>
      <c r="H174" s="175">
        <f t="shared" si="34"/>
        <v>0</v>
      </c>
      <c r="I174" s="209"/>
      <c r="J174" s="205"/>
      <c r="K174" s="40"/>
    </row>
    <row r="175" spans="1:11" s="41" customFormat="1">
      <c r="A175" s="201" t="s">
        <v>291</v>
      </c>
      <c r="B175" s="207" t="s">
        <v>292</v>
      </c>
      <c r="C175" s="260">
        <v>0</v>
      </c>
      <c r="D175" s="260">
        <v>0</v>
      </c>
      <c r="E175" s="246">
        <f t="shared" si="32"/>
        <v>0</v>
      </c>
      <c r="F175" s="177"/>
      <c r="G175" s="177">
        <f t="shared" si="33"/>
        <v>0</v>
      </c>
      <c r="H175" s="175">
        <f t="shared" si="34"/>
        <v>0</v>
      </c>
      <c r="I175" s="209"/>
      <c r="J175" s="205"/>
      <c r="K175" s="40"/>
    </row>
    <row r="176" spans="1:11" s="41" customFormat="1">
      <c r="A176" s="201" t="s">
        <v>293</v>
      </c>
      <c r="B176" s="207" t="s">
        <v>294</v>
      </c>
      <c r="C176" s="260">
        <v>0</v>
      </c>
      <c r="D176" s="260">
        <v>0</v>
      </c>
      <c r="E176" s="246">
        <f t="shared" si="32"/>
        <v>0</v>
      </c>
      <c r="F176" s="177"/>
      <c r="G176" s="177">
        <f t="shared" si="33"/>
        <v>0</v>
      </c>
      <c r="H176" s="175">
        <f t="shared" si="34"/>
        <v>0</v>
      </c>
      <c r="I176" s="209"/>
      <c r="J176" s="205"/>
      <c r="K176" s="40"/>
    </row>
    <row r="177" spans="1:11" s="41" customFormat="1">
      <c r="A177" s="201" t="s">
        <v>295</v>
      </c>
      <c r="B177" s="207" t="s">
        <v>296</v>
      </c>
      <c r="C177" s="260">
        <v>0</v>
      </c>
      <c r="D177" s="260">
        <v>0</v>
      </c>
      <c r="E177" s="246">
        <f t="shared" si="32"/>
        <v>0</v>
      </c>
      <c r="F177" s="177"/>
      <c r="G177" s="177">
        <f t="shared" si="33"/>
        <v>0</v>
      </c>
      <c r="H177" s="175">
        <f t="shared" si="34"/>
        <v>0</v>
      </c>
      <c r="I177" s="209"/>
      <c r="J177" s="205"/>
      <c r="K177" s="40"/>
    </row>
    <row r="178" spans="1:11" s="41" customFormat="1">
      <c r="A178" s="201" t="s">
        <v>297</v>
      </c>
      <c r="B178" s="207" t="s">
        <v>298</v>
      </c>
      <c r="C178" s="260">
        <v>0</v>
      </c>
      <c r="D178" s="260">
        <v>0</v>
      </c>
      <c r="E178" s="246">
        <f t="shared" si="32"/>
        <v>0</v>
      </c>
      <c r="F178" s="177"/>
      <c r="G178" s="177">
        <f t="shared" si="33"/>
        <v>0</v>
      </c>
      <c r="H178" s="175">
        <f t="shared" si="34"/>
        <v>0</v>
      </c>
      <c r="I178" s="209"/>
      <c r="J178" s="205"/>
      <c r="K178" s="40"/>
    </row>
    <row r="179" spans="1:11" s="41" customFormat="1">
      <c r="A179" s="201" t="s">
        <v>299</v>
      </c>
      <c r="B179" s="207" t="s">
        <v>300</v>
      </c>
      <c r="C179" s="260">
        <v>0</v>
      </c>
      <c r="D179" s="260">
        <v>0</v>
      </c>
      <c r="E179" s="246">
        <f t="shared" si="32"/>
        <v>0</v>
      </c>
      <c r="F179" s="177"/>
      <c r="G179" s="177">
        <f t="shared" si="33"/>
        <v>0</v>
      </c>
      <c r="H179" s="175">
        <f t="shared" si="34"/>
        <v>0</v>
      </c>
      <c r="I179" s="209"/>
      <c r="J179" s="205"/>
      <c r="K179" s="40"/>
    </row>
    <row r="180" spans="1:11" s="41" customFormat="1">
      <c r="A180" s="201" t="s">
        <v>242</v>
      </c>
      <c r="B180" s="210" t="s">
        <v>301</v>
      </c>
      <c r="C180" s="260">
        <v>336</v>
      </c>
      <c r="D180" s="260">
        <v>0</v>
      </c>
      <c r="E180" s="246">
        <f t="shared" si="32"/>
        <v>336</v>
      </c>
      <c r="F180" s="177"/>
      <c r="G180" s="177">
        <f t="shared" si="33"/>
        <v>336</v>
      </c>
      <c r="H180" s="175">
        <f t="shared" si="34"/>
        <v>3.8815974159651489E-4</v>
      </c>
      <c r="I180" s="209"/>
      <c r="J180" s="205"/>
      <c r="K180" s="40"/>
    </row>
    <row r="181" spans="1:11" s="41" customFormat="1">
      <c r="A181" s="211"/>
      <c r="B181" s="207" t="s">
        <v>302</v>
      </c>
      <c r="C181" s="260">
        <v>3203</v>
      </c>
      <c r="D181" s="260">
        <v>0</v>
      </c>
      <c r="E181" s="212">
        <f>SUM(E167:E180)</f>
        <v>3203</v>
      </c>
      <c r="F181" s="212">
        <f>SUM(F167:F180)</f>
        <v>0</v>
      </c>
      <c r="G181" s="177">
        <f t="shared" si="33"/>
        <v>3203</v>
      </c>
      <c r="H181" s="175">
        <f>IF(ISERROR(G181/$G$183),"",(G181/$G$183))</f>
        <v>3.7002251557548727E-3</v>
      </c>
      <c r="I181" s="213"/>
      <c r="J181" s="205"/>
      <c r="K181" s="205"/>
    </row>
    <row r="182" spans="1:11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1" s="41" customFormat="1">
      <c r="A183" s="214"/>
      <c r="B183" s="215" t="s">
        <v>246</v>
      </c>
      <c r="C183" s="260">
        <v>882238</v>
      </c>
      <c r="D183" s="260">
        <v>-16615</v>
      </c>
      <c r="E183" s="245">
        <f>SUM(E21:E181)/2</f>
        <v>865623</v>
      </c>
      <c r="F183" s="173">
        <f>SUM(F21:F181)/2</f>
        <v>0</v>
      </c>
      <c r="G183" s="173">
        <f>SUM(G21:G181)/2</f>
        <v>865623</v>
      </c>
      <c r="H183" s="175">
        <f>IF(ISERROR(G183/$G$183),"",(G183/$G$183))</f>
        <v>1</v>
      </c>
      <c r="J183" s="248">
        <f>SUM(J21:J181)</f>
        <v>22766</v>
      </c>
      <c r="K183" s="248">
        <f>SUM(K21:K181)</f>
        <v>23655</v>
      </c>
    </row>
    <row r="184" spans="1:11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1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1" s="41" customFormat="1" ht="13.5" thickBot="1">
      <c r="A186" s="40"/>
      <c r="B186" s="216" t="s">
        <v>146</v>
      </c>
      <c r="C186" s="267">
        <v>882238</v>
      </c>
      <c r="D186" s="27"/>
      <c r="E186" s="27"/>
      <c r="F186" s="27"/>
      <c r="G186" s="27"/>
      <c r="J186" s="133"/>
      <c r="K186" s="133"/>
    </row>
    <row r="187" spans="1:11" s="41" customFormat="1" ht="13.5" thickTop="1">
      <c r="A187" s="40"/>
      <c r="B187" s="113" t="s">
        <v>180</v>
      </c>
      <c r="C187" s="260">
        <v>0</v>
      </c>
      <c r="D187"/>
      <c r="E187" s="27"/>
      <c r="F187" s="27"/>
      <c r="G187" s="27"/>
      <c r="J187" s="133"/>
      <c r="K187" s="133"/>
    </row>
    <row r="188" spans="1:11" s="41" customFormat="1">
      <c r="A188" s="40"/>
      <c r="B188" s="217"/>
      <c r="C188" s="276"/>
      <c r="D188" s="276"/>
      <c r="E188" s="35"/>
      <c r="F188" s="35"/>
      <c r="G188" s="35"/>
      <c r="H188" s="172"/>
      <c r="J188" s="133"/>
      <c r="K188" s="133"/>
    </row>
    <row r="189" spans="1:11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1" s="41" customFormat="1">
      <c r="A190" s="40"/>
      <c r="B190" s="215" t="s">
        <v>247</v>
      </c>
      <c r="C190" s="260">
        <v>34603</v>
      </c>
      <c r="D190" s="260">
        <v>16615</v>
      </c>
      <c r="E190" s="246">
        <f>E17-E183</f>
        <v>51218</v>
      </c>
      <c r="F190" s="174">
        <f>F17-F183</f>
        <v>131737</v>
      </c>
      <c r="G190" s="174">
        <f>G17-G183</f>
        <v>182955</v>
      </c>
      <c r="J190" s="133"/>
      <c r="K190" s="133"/>
    </row>
    <row r="191" spans="1:11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1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68">
        <v>5800</v>
      </c>
      <c r="D194" s="278"/>
      <c r="E194" s="251">
        <f>C194+D194</f>
        <v>5800</v>
      </c>
      <c r="F194" s="218"/>
      <c r="G194" s="219">
        <f>E194+F194</f>
        <v>5800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68">
        <v>0</v>
      </c>
      <c r="D195" s="278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68">
        <v>0</v>
      </c>
      <c r="D196" s="278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68">
        <v>0</v>
      </c>
      <c r="D197" s="278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68">
        <v>5800</v>
      </c>
      <c r="D198" s="278"/>
      <c r="E198" s="252">
        <f>SUM(E194:E197)</f>
        <v>5800</v>
      </c>
      <c r="F198" s="223">
        <f>SUM(F194:F197)</f>
        <v>0</v>
      </c>
      <c r="G198" s="223">
        <f>SUM(G194:G197)</f>
        <v>5800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79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0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1">
        <v>16</v>
      </c>
      <c r="D201" s="277"/>
      <c r="E201" s="251">
        <f>C201+D201</f>
        <v>16</v>
      </c>
      <c r="F201" s="218"/>
      <c r="G201" s="225">
        <f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1">
        <v>16</v>
      </c>
      <c r="D202" s="277"/>
      <c r="E202" s="251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1">
        <v>365</v>
      </c>
      <c r="D203" s="35"/>
      <c r="E203" s="225">
        <f>C203</f>
        <v>365</v>
      </c>
      <c r="F203" s="290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0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68">
        <v>5840</v>
      </c>
      <c r="D205" s="269"/>
      <c r="E205" s="247">
        <f>E201*E203</f>
        <v>5840</v>
      </c>
      <c r="F205" s="247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2">
        <v>0.99315068493150682</v>
      </c>
      <c r="D206" s="35"/>
      <c r="E206" s="253">
        <f>IFERROR(E198/E205,"0")</f>
        <v>0.99315068493150682</v>
      </c>
      <c r="F206" s="288" t="str">
        <f>IFERROR(F198/F205,"")</f>
        <v/>
      </c>
      <c r="G206" s="227">
        <f>G198/G205</f>
        <v>0.99315068493150682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2">
        <v>0.99315068493150682</v>
      </c>
      <c r="D207" s="35"/>
      <c r="E207" s="253">
        <f>IFERROR((E194+E195)/E205,"0")</f>
        <v>0.99315068493150682</v>
      </c>
      <c r="F207" s="288" t="str">
        <f>IFERROR(((F194+F195)/F205),"")</f>
        <v/>
      </c>
      <c r="G207" s="227">
        <f>(G194+G195)/G205</f>
        <v>0.99315068493150682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2">
        <v>1</v>
      </c>
      <c r="D208" s="35"/>
      <c r="E208" s="253">
        <f>IFERROR(E207/E206,"0")</f>
        <v>1</v>
      </c>
      <c r="F208" s="288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conditionalFormatting sqref="D2">
    <cfRule type="cellIs" dxfId="19" priority="2" stopIfTrue="1" operator="equal">
      <formula>0</formula>
    </cfRule>
  </conditionalFormatting>
  <conditionalFormatting sqref="C2">
    <cfRule type="cellIs" dxfId="1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33</vt:i4>
      </vt:variant>
    </vt:vector>
  </HeadingPairs>
  <TitlesOfParts>
    <vt:vector size="51" baseType="lpstr">
      <vt:lpstr>BUNGALOW</vt:lpstr>
      <vt:lpstr>EASTSIDE</vt:lpstr>
      <vt:lpstr>HIDDENHOLLOW</vt:lpstr>
      <vt:lpstr>HILLCREST</vt:lpstr>
      <vt:lpstr>LINDON</vt:lpstr>
      <vt:lpstr>MEDALLIONMANOR(Provo)</vt:lpstr>
      <vt:lpstr>MEDALLION SUP LVNG-LEHI</vt:lpstr>
      <vt:lpstr>MEDALLION SUP LVNG-PAYSON</vt:lpstr>
      <vt:lpstr>MEDALLION SUP LVNG-SPRINGVILLE</vt:lpstr>
      <vt:lpstr>MESAVISTA</vt:lpstr>
      <vt:lpstr>NORTHSIDE</vt:lpstr>
      <vt:lpstr>PROVO</vt:lpstr>
      <vt:lpstr>SYRACUSE S.L.</vt:lpstr>
      <vt:lpstr>TOPHAMS</vt:lpstr>
      <vt:lpstr>WESTJORDAN</vt:lpstr>
      <vt:lpstr>WESTSIDE</vt:lpstr>
      <vt:lpstr>WIDEHORIZONS &amp; WH En</vt:lpstr>
      <vt:lpstr>SUMMARY</vt:lpstr>
      <vt:lpstr>EASTSIDE!Print_Area</vt:lpstr>
      <vt:lpstr>HIDDENHOLLOW!Print_Area</vt:lpstr>
      <vt:lpstr>HILLCREST!Print_Area</vt:lpstr>
      <vt:lpstr>LINDON!Print_Area</vt:lpstr>
      <vt:lpstr>'MEDALLION SUP LVNG-LEHI'!Print_Area</vt:lpstr>
      <vt:lpstr>'MEDALLION SUP LVNG-PAYSON'!Print_Area</vt:lpstr>
      <vt:lpstr>'MEDALLION SUP LVNG-SPRINGVILLE'!Print_Area</vt:lpstr>
      <vt:lpstr>'MEDALLIONMANOR(Provo)'!Print_Area</vt:lpstr>
      <vt:lpstr>MESAVISTA!Print_Area</vt:lpstr>
      <vt:lpstr>NORTHSIDE!Print_Area</vt:lpstr>
      <vt:lpstr>PROVO!Print_Area</vt:lpstr>
      <vt:lpstr>SUMMARY!Print_Area</vt:lpstr>
      <vt:lpstr>'SYRACUSE S.L.'!Print_Area</vt:lpstr>
      <vt:lpstr>TOPHAMS!Print_Area</vt:lpstr>
      <vt:lpstr>WESTJORDAN!Print_Area</vt:lpstr>
      <vt:lpstr>WESTSIDE!Print_Area</vt:lpstr>
      <vt:lpstr>BUNGALOW!Print_Titles</vt:lpstr>
      <vt:lpstr>EASTSIDE!Print_Titles</vt:lpstr>
      <vt:lpstr>HIDDENHOLLOW!Print_Titles</vt:lpstr>
      <vt:lpstr>HILLCREST!Print_Titles</vt:lpstr>
      <vt:lpstr>LINDON!Print_Titles</vt:lpstr>
      <vt:lpstr>'MEDALLION SUP LVNG-LEHI'!Print_Titles</vt:lpstr>
      <vt:lpstr>'MEDALLION SUP LVNG-PAYSON'!Print_Titles</vt:lpstr>
      <vt:lpstr>'MEDALLION SUP LVNG-SPRINGVILLE'!Print_Titles</vt:lpstr>
      <vt:lpstr>'MEDALLIONMANOR(Provo)'!Print_Titles</vt:lpstr>
      <vt:lpstr>MESAVISTA!Print_Titles</vt:lpstr>
      <vt:lpstr>NORTHSIDE!Print_Titles</vt:lpstr>
      <vt:lpstr>PROVO!Print_Titles</vt:lpstr>
      <vt:lpstr>SUMMARY!Print_Titles</vt:lpstr>
      <vt:lpstr>'SYRACUSE S.L.'!Print_Titles</vt:lpstr>
      <vt:lpstr>TOPHAMS!Print_Titles</vt:lpstr>
      <vt:lpstr>WESTJORDAN!Print_Titles</vt:lpstr>
      <vt:lpstr>WESTSIDE!Print_Titles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Price</dc:creator>
  <cp:lastModifiedBy>Cody Simonsen</cp:lastModifiedBy>
  <cp:lastPrinted>2015-12-01T15:59:50Z</cp:lastPrinted>
  <dcterms:created xsi:type="dcterms:W3CDTF">1998-10-01T19:47:59Z</dcterms:created>
  <dcterms:modified xsi:type="dcterms:W3CDTF">2020-07-01T16:09:52Z</dcterms:modified>
</cp:coreProperties>
</file>