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tplan\Inpatient\has\"/>
    </mc:Choice>
  </mc:AlternateContent>
  <bookViews>
    <workbookView xWindow="0" yWindow="0" windowWidth="28800" windowHeight="11325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[1]Discharges!$B$7:$J$82</definedName>
    <definedName name="_xlnm.Print_Area" localSheetId="0">Calculation!$A:$M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G74" i="1"/>
  <c r="I8" i="1"/>
  <c r="G8" i="1"/>
  <c r="I20" i="1"/>
  <c r="G20" i="1"/>
  <c r="I19" i="1"/>
  <c r="G19" i="1"/>
  <c r="I18" i="1"/>
  <c r="G18" i="1"/>
  <c r="I17" i="1"/>
  <c r="G17" i="1"/>
  <c r="I16" i="1"/>
  <c r="G16" i="1"/>
  <c r="I15" i="1"/>
  <c r="G15" i="1"/>
  <c r="C13" i="1"/>
  <c r="G7" i="1"/>
  <c r="G6" i="1"/>
  <c r="B5" i="1"/>
  <c r="I5" i="1"/>
  <c r="I7" i="1" s="1"/>
  <c r="A4" i="1"/>
  <c r="K10" i="1" l="1"/>
  <c r="K11" i="1" s="1"/>
  <c r="F13" i="1"/>
  <c r="I9" i="1"/>
  <c r="I29" i="1" s="1"/>
  <c r="I31" i="1"/>
  <c r="I25" i="1"/>
  <c r="I23" i="1"/>
  <c r="I28" i="1"/>
  <c r="I24" i="1"/>
  <c r="G9" i="1"/>
  <c r="G29" i="1" s="1"/>
  <c r="K4" i="1"/>
  <c r="K5" i="1" s="1"/>
  <c r="K23" i="1" s="1"/>
  <c r="J13" i="1"/>
  <c r="K12" i="1"/>
  <c r="G30" i="1"/>
  <c r="G46" i="1"/>
  <c r="G62" i="1"/>
  <c r="I45" i="1"/>
  <c r="I53" i="1"/>
  <c r="I67" i="1"/>
  <c r="I69" i="1"/>
  <c r="K7" i="1"/>
  <c r="K8" i="1" s="1"/>
  <c r="K74" i="1" s="1"/>
  <c r="M74" i="1" s="1"/>
  <c r="G21" i="1"/>
  <c r="I33" i="1"/>
  <c r="I39" i="1"/>
  <c r="I41" i="1"/>
  <c r="I43" i="1"/>
  <c r="I49" i="1"/>
  <c r="I51" i="1"/>
  <c r="I55" i="1"/>
  <c r="I61" i="1"/>
  <c r="I63" i="1"/>
  <c r="I71" i="1"/>
  <c r="H13" i="1"/>
  <c r="I32" i="1"/>
  <c r="I36" i="1"/>
  <c r="I38" i="1"/>
  <c r="I40" i="1"/>
  <c r="I44" i="1"/>
  <c r="I46" i="1"/>
  <c r="I48" i="1"/>
  <c r="I52" i="1"/>
  <c r="I54" i="1"/>
  <c r="I56" i="1"/>
  <c r="I60" i="1"/>
  <c r="I62" i="1"/>
  <c r="I64" i="1"/>
  <c r="I66" i="1"/>
  <c r="I68" i="1"/>
  <c r="I70" i="1"/>
  <c r="I72" i="1"/>
  <c r="G60" i="1" l="1"/>
  <c r="G44" i="1"/>
  <c r="G28" i="1"/>
  <c r="G70" i="1"/>
  <c r="G54" i="1"/>
  <c r="G38" i="1"/>
  <c r="G22" i="1"/>
  <c r="G27" i="1"/>
  <c r="G68" i="1"/>
  <c r="G52" i="1"/>
  <c r="G36" i="1"/>
  <c r="G25" i="1"/>
  <c r="M25" i="1" s="1"/>
  <c r="K19" i="1"/>
  <c r="M19" i="1" s="1"/>
  <c r="K17" i="1"/>
  <c r="M17" i="1" s="1"/>
  <c r="K20" i="1"/>
  <c r="M20" i="1" s="1"/>
  <c r="G66" i="1"/>
  <c r="G58" i="1"/>
  <c r="G50" i="1"/>
  <c r="G42" i="1"/>
  <c r="G34" i="1"/>
  <c r="G26" i="1"/>
  <c r="G31" i="1"/>
  <c r="G23" i="1"/>
  <c r="M23" i="1"/>
  <c r="G72" i="1"/>
  <c r="G64" i="1"/>
  <c r="G56" i="1"/>
  <c r="G48" i="1"/>
  <c r="G40" i="1"/>
  <c r="G32" i="1"/>
  <c r="G24" i="1"/>
  <c r="K40" i="1"/>
  <c r="M40" i="1" s="1"/>
  <c r="K73" i="1"/>
  <c r="I65" i="1"/>
  <c r="I35" i="1"/>
  <c r="K18" i="1"/>
  <c r="M18" i="1" s="1"/>
  <c r="K71" i="1"/>
  <c r="K66" i="1"/>
  <c r="K56" i="1"/>
  <c r="M56" i="1" s="1"/>
  <c r="K44" i="1"/>
  <c r="M44" i="1" s="1"/>
  <c r="K34" i="1"/>
  <c r="K25" i="1"/>
  <c r="K15" i="1"/>
  <c r="I22" i="1"/>
  <c r="I30" i="1"/>
  <c r="I27" i="1"/>
  <c r="K69" i="1"/>
  <c r="K50" i="1"/>
  <c r="M50" i="1" s="1"/>
  <c r="K67" i="1"/>
  <c r="I58" i="1"/>
  <c r="I50" i="1"/>
  <c r="I42" i="1"/>
  <c r="I34" i="1"/>
  <c r="I57" i="1"/>
  <c r="I47" i="1"/>
  <c r="I37" i="1"/>
  <c r="I73" i="1"/>
  <c r="I59" i="1"/>
  <c r="K70" i="1"/>
  <c r="K64" i="1"/>
  <c r="M64" i="1" s="1"/>
  <c r="K52" i="1"/>
  <c r="K42" i="1"/>
  <c r="K26" i="1"/>
  <c r="I26" i="1"/>
  <c r="I21" i="1"/>
  <c r="K24" i="1"/>
  <c r="M24" i="1" s="1"/>
  <c r="K29" i="1"/>
  <c r="M29" i="1" s="1"/>
  <c r="K60" i="1"/>
  <c r="M60" i="1" s="1"/>
  <c r="K58" i="1"/>
  <c r="M58" i="1" s="1"/>
  <c r="K48" i="1"/>
  <c r="K36" i="1"/>
  <c r="K27" i="1"/>
  <c r="M27" i="1" s="1"/>
  <c r="L13" i="1"/>
  <c r="M15" i="1"/>
  <c r="K16" i="1"/>
  <c r="M16" i="1" s="1"/>
  <c r="K72" i="1"/>
  <c r="M72" i="1" s="1"/>
  <c r="K68" i="1"/>
  <c r="M68" i="1" s="1"/>
  <c r="K62" i="1"/>
  <c r="M62" i="1" s="1"/>
  <c r="K54" i="1"/>
  <c r="M54" i="1" s="1"/>
  <c r="K46" i="1"/>
  <c r="M46" i="1" s="1"/>
  <c r="K38" i="1"/>
  <c r="M38" i="1" s="1"/>
  <c r="K32" i="1"/>
  <c r="M32" i="1" s="1"/>
  <c r="K30" i="1"/>
  <c r="M30" i="1" s="1"/>
  <c r="K22" i="1"/>
  <c r="G73" i="1"/>
  <c r="M73" i="1" s="1"/>
  <c r="G71" i="1"/>
  <c r="M71" i="1" s="1"/>
  <c r="G65" i="1"/>
  <c r="G63" i="1"/>
  <c r="G61" i="1"/>
  <c r="G57" i="1"/>
  <c r="G55" i="1"/>
  <c r="G49" i="1"/>
  <c r="G45" i="1"/>
  <c r="G41" i="1"/>
  <c r="G37" i="1"/>
  <c r="G35" i="1"/>
  <c r="G69" i="1"/>
  <c r="M69" i="1" s="1"/>
  <c r="G67" i="1"/>
  <c r="M67" i="1" s="1"/>
  <c r="G59" i="1"/>
  <c r="G53" i="1"/>
  <c r="G51" i="1"/>
  <c r="G47" i="1"/>
  <c r="G43" i="1"/>
  <c r="G39" i="1"/>
  <c r="G33" i="1"/>
  <c r="M52" i="1"/>
  <c r="M36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M33" i="1" s="1"/>
  <c r="K28" i="1"/>
  <c r="M28" i="1" s="1"/>
  <c r="K31" i="1"/>
  <c r="M31" i="1" s="1"/>
  <c r="K21" i="1"/>
  <c r="M21" i="1" s="1"/>
  <c r="M70" i="1" l="1"/>
  <c r="I13" i="1"/>
  <c r="M37" i="1"/>
  <c r="M53" i="1"/>
  <c r="M47" i="1"/>
  <c r="M22" i="1"/>
  <c r="M48" i="1"/>
  <c r="M66" i="1"/>
  <c r="M41" i="1"/>
  <c r="M57" i="1"/>
  <c r="M51" i="1"/>
  <c r="G13" i="1"/>
  <c r="M26" i="1"/>
  <c r="M45" i="1"/>
  <c r="M61" i="1"/>
  <c r="M42" i="1"/>
  <c r="M34" i="1"/>
  <c r="M39" i="1"/>
  <c r="M55" i="1"/>
  <c r="M63" i="1"/>
  <c r="M49" i="1"/>
  <c r="M65" i="1"/>
  <c r="M35" i="1"/>
  <c r="M43" i="1"/>
  <c r="M59" i="1"/>
  <c r="K13" i="1"/>
  <c r="M13" i="1" l="1"/>
</calcChain>
</file>

<file path=xl/sharedStrings.xml><?xml version="1.0" encoding="utf-8"?>
<sst xmlns="http://schemas.openxmlformats.org/spreadsheetml/2006/main" count="346" uniqueCount="229">
  <si>
    <t>State of Utah Medicaid</t>
  </si>
  <si>
    <t>Assessment I</t>
  </si>
  <si>
    <t>Assessment II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</si>
  <si>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</si>
  <si>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</si>
  <si>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</si>
  <si>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</si>
  <si>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</si>
  <si>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</si>
  <si>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Q4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</si>
  <si>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</si>
  <si>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</si>
  <si>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</si>
  <si>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</si>
  <si>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</si>
  <si>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</si>
  <si>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</si>
  <si>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</si>
  <si>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</si>
  <si>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</si>
  <si>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</si>
  <si>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</si>
  <si>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</si>
  <si>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</si>
  <si>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</si>
  <si>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</si>
  <si>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</si>
  <si>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</si>
  <si>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</si>
  <si>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</si>
  <si>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</si>
  <si>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</si>
  <si>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</si>
  <si>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</si>
  <si>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</si>
  <si>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 Group</t>
  </si>
  <si>
    <t>Total Hospital Discharges (Medicare Cost Report)</t>
  </si>
  <si>
    <t>Adjusted Hospital Discharges</t>
  </si>
  <si>
    <t>Assessment II
OP UPL Portion</t>
  </si>
  <si>
    <t>Assessment II
TAM Portion</t>
  </si>
  <si>
    <t>IGT Recon Amount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</si>
  <si>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</si>
  <si>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</si>
  <si>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</si>
  <si>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</si>
  <si>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</si>
  <si>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</si>
  <si>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</si>
  <si>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</si>
  <si>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</si>
  <si>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</si>
  <si>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</si>
  <si>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</si>
  <si>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</si>
  <si>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</si>
  <si>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</si>
  <si>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</si>
  <si>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</si>
  <si>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</si>
  <si>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</si>
  <si>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</si>
  <si>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</si>
  <si>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</si>
  <si>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</si>
  <si>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</si>
  <si>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</si>
  <si>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</si>
  <si>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</si>
  <si>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</si>
  <si>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</si>
  <si>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</si>
  <si>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</si>
  <si>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</si>
  <si>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</si>
  <si>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</si>
  <si>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</si>
  <si>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</si>
  <si>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</si>
  <si>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</si>
  <si>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</si>
  <si>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</si>
  <si>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</si>
  <si>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</si>
  <si>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</si>
  <si>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</si>
  <si>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</si>
  <si>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</si>
  <si>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</si>
  <si>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</si>
  <si>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</si>
  <si>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</si>
  <si>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</si>
  <si>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</si>
  <si>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</si>
  <si>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</si>
  <si>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</si>
  <si>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</si>
  <si>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</si>
  <si>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</si>
  <si>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</si>
  <si>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</si>
  <si>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</si>
  <si>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</si>
  <si>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</si>
  <si>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</si>
  <si>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</si>
  <si>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</si>
  <si>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</si>
  <si>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</si>
  <si>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</si>
  <si>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</si>
  <si>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</si>
  <si>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</si>
  <si>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</si>
  <si>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</si>
  <si>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</si>
  <si>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</si>
  <si>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</si>
  <si>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</si>
  <si>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</si>
  <si>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</si>
  <si>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</si>
  <si>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</si>
  <si>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</si>
  <si>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</si>
  <si>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</si>
  <si>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</si>
  <si>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</si>
  <si>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</si>
  <si>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</si>
  <si>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</si>
  <si>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</si>
  <si>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</si>
  <si>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</si>
  <si>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</si>
  <si>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870322019001</t>
  </si>
  <si>
    <t>460042</t>
  </si>
  <si>
    <t>LAKEVIEW HOSPITAL</t>
  </si>
  <si>
    <t>300703582001</t>
  </si>
  <si>
    <t>462006</t>
  </si>
  <si>
    <t>LANDMARK HOSP SALT LAKE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</si>
  <si>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</si>
  <si>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</si>
  <si>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</si>
  <si>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</si>
  <si>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</si>
  <si>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</si>
  <si>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</si>
  <si>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</si>
  <si>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</si>
  <si>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</si>
  <si>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</si>
  <si>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</si>
  <si>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</si>
  <si>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</si>
  <si>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</si>
  <si>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</si>
  <si>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</si>
  <si>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</si>
  <si>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</si>
  <si>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</si>
  <si>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</si>
  <si>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</si>
  <si>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</si>
  <si>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</si>
  <si>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</si>
  <si>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</si>
  <si>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</si>
  <si>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</si>
  <si>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</si>
  <si>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</si>
  <si>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</si>
  <si>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</si>
  <si>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</si>
  <si>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</si>
  <si>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</si>
  <si>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</si>
  <si>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</si>
  <si>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</si>
  <si>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</si>
  <si>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943430659001</t>
  </si>
  <si>
    <t>462004</t>
  </si>
  <si>
    <t>PROMISE HOSPITAL OF SALT LAKE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</si>
  <si>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</si>
  <si>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</si>
  <si>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</si>
  <si>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</si>
  <si>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</si>
  <si>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</si>
  <si>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</si>
  <si>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</si>
  <si>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</si>
  <si>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</si>
  <si>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</si>
  <si>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</si>
  <si>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</si>
  <si>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</si>
  <si>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</si>
  <si>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</si>
  <si>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</si>
  <si>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</si>
  <si>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911982083001</t>
  </si>
  <si>
    <t>999104</t>
  </si>
  <si>
    <t>SILVERADO SENIOR LIVING – ASPEN PARK</t>
  </si>
  <si>
    <t>870257692000</t>
  </si>
  <si>
    <t>462003</t>
  </si>
  <si>
    <t>SOUTH DAVIS COMMUNITY HOSPITAL</t>
  </si>
  <si>
    <t>621650573021</t>
  </si>
  <si>
    <t>460047</t>
  </si>
  <si>
    <t>ST MARKS HOSPITAL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</si>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</sst>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4" tint="0.39997558519241921"/>
      </left>
      <right/>
      <top style="thin">
        <color theme="0" tint="-0.34998626667073579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theme="4" tint="0.3999755851924192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theme="4" tint="0.3999755851924192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106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3" fillId="0" borderId="0" xfId="1" applyNumberFormat="1" applyFont="1"/>
    <xf numFmtId="49" fontId="6" fillId="0" borderId="0" xfId="0" applyNumberFormat="1" applyFont="1" applyAlignment="1"/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49" fontId="3" fillId="0" borderId="0" xfId="0" applyNumberFormat="1" applyFont="1" applyAlignment="1"/>
    <xf numFmtId="0" fontId="7" fillId="0" borderId="4" xfId="0" applyFont="1" applyBorder="1" applyAlignment="1">
      <alignment vertical="center" wrapText="1"/>
    </xf>
    <xf numFmtId="44" fontId="3" fillId="2" borderId="0" xfId="2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4" fontId="2" fillId="3" borderId="0" xfId="2" applyFont="1" applyFill="1" applyBorder="1" applyAlignment="1">
      <alignment vertical="center"/>
    </xf>
    <xf numFmtId="0" fontId="0" fillId="0" borderId="11" xfId="0" applyBorder="1"/>
    <xf numFmtId="0" fontId="3" fillId="0" borderId="0" xfId="0" quotePrefix="1" applyFont="1" applyFill="1" applyAlignment="1">
      <alignment horizontal="left" vertical="center"/>
    </xf>
    <xf numFmtId="0" fontId="3" fillId="4" borderId="0" xfId="0" applyNumberFormat="1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/>
    <xf numFmtId="43" fontId="3" fillId="5" borderId="11" xfId="0" applyNumberFormat="1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4" borderId="0" xfId="0" applyNumberFormat="1" applyFont="1" applyFill="1" applyAlignment="1">
      <alignment horizontal="left" vertical="center"/>
    </xf>
    <xf numFmtId="0" fontId="8" fillId="0" borderId="0" xfId="0" applyFont="1"/>
    <xf numFmtId="164" fontId="3" fillId="0" borderId="11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6" borderId="0" xfId="2" applyFont="1" applyFill="1" applyBorder="1" applyAlignment="1">
      <alignment vertical="center"/>
    </xf>
    <xf numFmtId="0" fontId="3" fillId="0" borderId="0" xfId="0" applyFont="1" applyAlignment="1"/>
    <xf numFmtId="44" fontId="3" fillId="0" borderId="11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1" fillId="0" borderId="0" xfId="0" applyFont="1" applyAlignment="1">
      <alignment horizontal="right"/>
    </xf>
    <xf numFmtId="165" fontId="3" fillId="0" borderId="11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44" fontId="3" fillId="7" borderId="0" xfId="2" applyFont="1" applyFill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49" fontId="7" fillId="0" borderId="13" xfId="4" applyNumberFormat="1" applyFont="1" applyFill="1" applyBorder="1" applyAlignment="1">
      <alignment horizontal="right"/>
    </xf>
    <xf numFmtId="49" fontId="7" fillId="0" borderId="14" xfId="4" applyNumberFormat="1" applyFont="1" applyFill="1" applyBorder="1" applyAlignment="1">
      <alignment horizontal="right"/>
    </xf>
    <xf numFmtId="164" fontId="7" fillId="0" borderId="15" xfId="1" applyNumberFormat="1" applyFont="1" applyFill="1" applyBorder="1" applyAlignment="1">
      <alignment horizontal="right" wrapText="1"/>
    </xf>
    <xf numFmtId="44" fontId="7" fillId="0" borderId="16" xfId="2" applyFont="1" applyFill="1" applyBorder="1" applyAlignment="1">
      <alignment horizontal="right"/>
    </xf>
    <xf numFmtId="44" fontId="7" fillId="0" borderId="14" xfId="2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 wrapText="1"/>
    </xf>
    <xf numFmtId="44" fontId="7" fillId="0" borderId="13" xfId="2" applyFont="1" applyFill="1" applyBorder="1" applyAlignment="1">
      <alignment horizontal="right"/>
    </xf>
    <xf numFmtId="44" fontId="7" fillId="0" borderId="17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7" fillId="4" borderId="18" xfId="1" quotePrefix="1" applyNumberFormat="1" applyFont="1" applyFill="1" applyBorder="1" applyAlignment="1">
      <alignment horizontal="center" wrapText="1"/>
    </xf>
    <xf numFmtId="0" fontId="7" fillId="8" borderId="19" xfId="0" quotePrefix="1" applyFont="1" applyFill="1" applyBorder="1" applyAlignment="1">
      <alignment horizontal="center" wrapText="1"/>
    </xf>
    <xf numFmtId="164" fontId="7" fillId="4" borderId="20" xfId="1" quotePrefix="1" applyNumberFormat="1" applyFont="1" applyFill="1" applyBorder="1" applyAlignment="1">
      <alignment horizontal="center" wrapText="1"/>
    </xf>
    <xf numFmtId="0" fontId="7" fillId="8" borderId="21" xfId="0" quotePrefix="1" applyFont="1" applyFill="1" applyBorder="1" applyAlignment="1">
      <alignment horizontal="center" wrapText="1"/>
    </xf>
    <xf numFmtId="164" fontId="7" fillId="4" borderId="22" xfId="1" quotePrefix="1" applyNumberFormat="1" applyFont="1" applyFill="1" applyBorder="1" applyAlignment="1">
      <alignment horizontal="center" wrapText="1"/>
    </xf>
    <xf numFmtId="44" fontId="7" fillId="8" borderId="0" xfId="2" quotePrefix="1" applyFont="1" applyFill="1" applyBorder="1" applyAlignment="1">
      <alignment horizontal="center" wrapText="1"/>
    </xf>
    <xf numFmtId="44" fontId="7" fillId="8" borderId="23" xfId="2" quotePrefix="1" applyFont="1" applyFill="1" applyBorder="1" applyAlignment="1">
      <alignment horizontal="center" wrapText="1"/>
    </xf>
    <xf numFmtId="44" fontId="7" fillId="8" borderId="17" xfId="2" quotePrefix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24" xfId="1" applyNumberFormat="1" applyFont="1" applyBorder="1" applyAlignment="1">
      <alignment wrapText="1"/>
    </xf>
    <xf numFmtId="165" fontId="3" fillId="0" borderId="25" xfId="2" applyNumberFormat="1" applyFont="1" applyBorder="1"/>
    <xf numFmtId="164" fontId="3" fillId="0" borderId="26" xfId="1" applyNumberFormat="1" applyFont="1" applyBorder="1" applyAlignment="1">
      <alignment wrapText="1"/>
    </xf>
    <xf numFmtId="165" fontId="3" fillId="0" borderId="27" xfId="2" applyNumberFormat="1" applyFont="1" applyBorder="1"/>
    <xf numFmtId="164" fontId="3" fillId="0" borderId="28" xfId="1" applyNumberFormat="1" applyFont="1" applyBorder="1" applyAlignment="1">
      <alignment wrapText="1"/>
    </xf>
    <xf numFmtId="44" fontId="3" fillId="0" borderId="0" xfId="2" applyFont="1" applyBorder="1"/>
    <xf numFmtId="44" fontId="3" fillId="0" borderId="29" xfId="2" applyFont="1" applyBorder="1"/>
    <xf numFmtId="44" fontId="3" fillId="0" borderId="30" xfId="2" applyFont="1" applyBorder="1"/>
    <xf numFmtId="44" fontId="3" fillId="0" borderId="31" xfId="2" applyFont="1" applyBorder="1"/>
    <xf numFmtId="164" fontId="3" fillId="0" borderId="33" xfId="1" applyNumberFormat="1" applyFont="1" applyBorder="1" applyAlignment="1">
      <alignment wrapText="1"/>
    </xf>
    <xf numFmtId="165" fontId="3" fillId="0" borderId="34" xfId="2" applyNumberFormat="1" applyFont="1" applyBorder="1"/>
    <xf numFmtId="164" fontId="3" fillId="0" borderId="35" xfId="1" applyNumberFormat="1" applyFont="1" applyBorder="1" applyAlignment="1">
      <alignment wrapText="1"/>
    </xf>
    <xf numFmtId="165" fontId="3" fillId="0" borderId="36" xfId="2" applyNumberFormat="1" applyFont="1" applyBorder="1"/>
    <xf numFmtId="164" fontId="3" fillId="0" borderId="37" xfId="1" applyNumberFormat="1" applyFont="1" applyBorder="1" applyAlignment="1">
      <alignment wrapText="1"/>
    </xf>
    <xf numFmtId="44" fontId="3" fillId="0" borderId="38" xfId="2" applyFont="1" applyBorder="1"/>
    <xf numFmtId="44" fontId="3" fillId="0" borderId="39" xfId="2" applyFont="1" applyBorder="1"/>
    <xf numFmtId="0" fontId="0" fillId="0" borderId="0" xfId="0" applyAlignment="1">
      <alignment wrapText="1"/>
    </xf>
    <xf numFmtId="164" fontId="3" fillId="0" borderId="0" xfId="1" applyNumberFormat="1" applyFont="1" applyAlignment="1">
      <alignment wrapText="1"/>
    </xf>
    <xf numFmtId="0" fontId="7" fillId="8" borderId="21" xfId="0" applyFont="1" applyFill="1" applyBorder="1" applyAlignment="1">
      <alignment horizontal="center" wrapText="1"/>
    </xf>
    <xf numFmtId="49" fontId="7" fillId="8" borderId="21" xfId="0" applyNumberFormat="1" applyFont="1" applyFill="1" applyBorder="1" applyAlignment="1">
      <alignment horizontal="center" wrapText="1"/>
    </xf>
    <xf numFmtId="0" fontId="7" fillId="8" borderId="19" xfId="0" applyFont="1" applyFill="1" applyBorder="1" applyAlignment="1">
      <alignment horizontal="center" wrapText="1"/>
    </xf>
    <xf numFmtId="0" fontId="3" fillId="9" borderId="42" xfId="0" applyFont="1" applyFill="1" applyBorder="1"/>
    <xf numFmtId="49" fontId="3" fillId="9" borderId="40" xfId="0" applyNumberFormat="1" applyFont="1" applyFill="1" applyBorder="1"/>
    <xf numFmtId="0" fontId="3" fillId="9" borderId="40" xfId="0" applyFont="1" applyFill="1" applyBorder="1"/>
    <xf numFmtId="0" fontId="3" fillId="9" borderId="41" xfId="0" applyFont="1" applyFill="1" applyBorder="1"/>
    <xf numFmtId="0" fontId="3" fillId="0" borderId="43" xfId="0" applyFont="1" applyBorder="1"/>
    <xf numFmtId="49" fontId="3" fillId="0" borderId="44" xfId="0" applyNumberFormat="1" applyFont="1" applyBorder="1"/>
    <xf numFmtId="0" fontId="3" fillId="0" borderId="44" xfId="0" applyFont="1" applyBorder="1"/>
    <xf numFmtId="0" fontId="3" fillId="0" borderId="45" xfId="0" applyFont="1" applyBorder="1"/>
    <xf numFmtId="0" fontId="3" fillId="9" borderId="43" xfId="0" applyFont="1" applyFill="1" applyBorder="1"/>
    <xf numFmtId="49" fontId="3" fillId="9" borderId="44" xfId="0" applyNumberFormat="1" applyFont="1" applyFill="1" applyBorder="1"/>
    <xf numFmtId="0" fontId="3" fillId="9" borderId="44" xfId="0" applyFont="1" applyFill="1" applyBorder="1"/>
    <xf numFmtId="0" fontId="3" fillId="9" borderId="45" xfId="0" applyFont="1" applyFill="1" applyBorder="1"/>
    <xf numFmtId="0" fontId="3" fillId="0" borderId="32" xfId="5" applyNumberFormat="1" applyFont="1" applyBorder="1" applyAlignment="1">
      <alignment wrapText="1"/>
    </xf>
    <xf numFmtId="49" fontId="3" fillId="0" borderId="32" xfId="5" applyNumberFormat="1" applyFont="1" applyBorder="1" applyAlignment="1">
      <alignment wrapText="1"/>
    </xf>
    <xf numFmtId="0" fontId="3" fillId="0" borderId="46" xfId="5" applyNumberFormat="1" applyFont="1" applyBorder="1" applyAlignment="1">
      <alignment wrapText="1"/>
    </xf>
    <xf numFmtId="0" fontId="3" fillId="9" borderId="32" xfId="5" applyNumberFormat="1" applyFont="1" applyFill="1" applyBorder="1" applyAlignment="1">
      <alignment wrapText="1"/>
    </xf>
    <xf numFmtId="49" fontId="3" fillId="9" borderId="32" xfId="5" applyNumberFormat="1" applyFont="1" applyFill="1" applyBorder="1" applyAlignment="1">
      <alignment wrapText="1"/>
    </xf>
    <xf numFmtId="0" fontId="3" fillId="9" borderId="46" xfId="5" applyNumberFormat="1" applyFont="1" applyFill="1" applyBorder="1" applyAlignment="1">
      <alignment wrapText="1"/>
    </xf>
    <xf numFmtId="0" fontId="3" fillId="0" borderId="47" xfId="5" applyNumberFormat="1" applyFont="1" applyBorder="1" applyAlignment="1">
      <alignment wrapText="1"/>
    </xf>
    <xf numFmtId="49" fontId="3" fillId="0" borderId="47" xfId="5" applyNumberFormat="1" applyFont="1" applyBorder="1" applyAlignment="1">
      <alignment wrapText="1"/>
    </xf>
    <xf numFmtId="0" fontId="3" fillId="0" borderId="48" xfId="5" applyNumberFormat="1" applyFont="1" applyBorder="1" applyAlignment="1">
      <alignment wrapText="1"/>
    </xf>
  </cellXfs>
  <cellStyles count="6">
    <cellStyle name="Comma 2" xfId="1"/>
    <cellStyle name="Currency 2" xfId="2"/>
    <cellStyle name="Normal" xfId="0" builtinId="0"/>
    <cellStyle name="Normal_Calculation_1" xfId="5"/>
    <cellStyle name="Normal_Sheet1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Assessment\Payments\FY2018\Q4\2018Q4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IGT Recon"/>
      <sheetName val="Data Entry"/>
      <sheetName val="BFS Summary"/>
      <sheetName val="SQL"/>
      <sheetName val="PDF Sheet"/>
    </sheetNames>
    <sheetDataSet>
      <sheetData sheetId="0" refreshError="1"/>
      <sheetData sheetId="1">
        <row r="7">
          <cell r="B7" t="str">
            <v>460001</v>
          </cell>
          <cell r="C7">
            <v>41640</v>
          </cell>
          <cell r="D7">
            <v>42004</v>
          </cell>
          <cell r="E7">
            <v>17218</v>
          </cell>
          <cell r="F7">
            <v>1345</v>
          </cell>
          <cell r="G7">
            <v>336</v>
          </cell>
          <cell r="H7">
            <v>18899</v>
          </cell>
          <cell r="I7">
            <v>1</v>
          </cell>
          <cell r="J7">
            <v>18899</v>
          </cell>
        </row>
        <row r="8">
          <cell r="B8" t="str">
            <v>460003</v>
          </cell>
          <cell r="C8">
            <v>41518</v>
          </cell>
          <cell r="D8">
            <v>41882</v>
          </cell>
          <cell r="E8">
            <v>3429</v>
          </cell>
          <cell r="F8">
            <v>355</v>
          </cell>
          <cell r="G8">
            <v>170</v>
          </cell>
          <cell r="H8">
            <v>3954</v>
          </cell>
          <cell r="I8">
            <v>1</v>
          </cell>
          <cell r="J8">
            <v>3954</v>
          </cell>
        </row>
        <row r="9">
          <cell r="B9" t="str">
            <v>460004</v>
          </cell>
          <cell r="C9">
            <v>41640</v>
          </cell>
          <cell r="D9">
            <v>42004</v>
          </cell>
          <cell r="E9">
            <v>14849</v>
          </cell>
          <cell r="F9">
            <v>2445</v>
          </cell>
          <cell r="G9">
            <v>217</v>
          </cell>
          <cell r="H9">
            <v>17511</v>
          </cell>
          <cell r="I9">
            <v>1</v>
          </cell>
          <cell r="J9">
            <v>17511</v>
          </cell>
        </row>
        <row r="10">
          <cell r="B10" t="str">
            <v>460005</v>
          </cell>
          <cell r="C10">
            <v>41791</v>
          </cell>
          <cell r="D10">
            <v>42155</v>
          </cell>
          <cell r="E10">
            <v>7893</v>
          </cell>
          <cell r="H10">
            <v>7893</v>
          </cell>
          <cell r="I10">
            <v>1</v>
          </cell>
          <cell r="J10">
            <v>7893</v>
          </cell>
        </row>
        <row r="11">
          <cell r="B11" t="str">
            <v>460006</v>
          </cell>
          <cell r="C11">
            <v>41640</v>
          </cell>
          <cell r="D11">
            <v>42004</v>
          </cell>
          <cell r="E11">
            <v>8605</v>
          </cell>
          <cell r="F11">
            <v>1701</v>
          </cell>
          <cell r="H11">
            <v>10306</v>
          </cell>
          <cell r="I11">
            <v>1</v>
          </cell>
          <cell r="J11">
            <v>10306</v>
          </cell>
        </row>
        <row r="12">
          <cell r="B12" t="str">
            <v>460007</v>
          </cell>
          <cell r="C12">
            <v>41640</v>
          </cell>
          <cell r="D12">
            <v>42004</v>
          </cell>
          <cell r="E12">
            <v>2563</v>
          </cell>
          <cell r="H12">
            <v>2563</v>
          </cell>
          <cell r="I12">
            <v>1</v>
          </cell>
          <cell r="J12">
            <v>2563</v>
          </cell>
        </row>
        <row r="13">
          <cell r="B13" t="str">
            <v>460009</v>
          </cell>
          <cell r="C13">
            <v>41821</v>
          </cell>
          <cell r="D13">
            <v>42185</v>
          </cell>
          <cell r="E13">
            <v>27784</v>
          </cell>
          <cell r="F13">
            <v>576</v>
          </cell>
          <cell r="G13">
            <v>749</v>
          </cell>
          <cell r="H13">
            <v>29109</v>
          </cell>
          <cell r="I13">
            <v>1</v>
          </cell>
          <cell r="J13">
            <v>29109</v>
          </cell>
        </row>
        <row r="14">
          <cell r="B14" t="str">
            <v>460010</v>
          </cell>
          <cell r="C14">
            <v>41640</v>
          </cell>
          <cell r="D14">
            <v>42004</v>
          </cell>
          <cell r="E14">
            <v>24702</v>
          </cell>
          <cell r="G14">
            <v>352</v>
          </cell>
          <cell r="H14">
            <v>25054</v>
          </cell>
          <cell r="I14">
            <v>1</v>
          </cell>
          <cell r="J14">
            <v>25054</v>
          </cell>
        </row>
        <row r="15">
          <cell r="B15" t="str">
            <v>460011</v>
          </cell>
          <cell r="C15">
            <v>41640</v>
          </cell>
          <cell r="D15">
            <v>42004</v>
          </cell>
          <cell r="E15">
            <v>1888</v>
          </cell>
          <cell r="H15">
            <v>1888</v>
          </cell>
          <cell r="I15">
            <v>1</v>
          </cell>
          <cell r="J15">
            <v>1888</v>
          </cell>
        </row>
        <row r="16">
          <cell r="B16" t="str">
            <v>460013</v>
          </cell>
          <cell r="C16">
            <v>41518</v>
          </cell>
          <cell r="D16">
            <v>41882</v>
          </cell>
          <cell r="E16">
            <v>2910</v>
          </cell>
          <cell r="F16">
            <v>102</v>
          </cell>
          <cell r="H16">
            <v>3012</v>
          </cell>
          <cell r="I16">
            <v>1</v>
          </cell>
          <cell r="J16">
            <v>3012</v>
          </cell>
        </row>
        <row r="17">
          <cell r="B17" t="str">
            <v>460014</v>
          </cell>
          <cell r="C17">
            <v>41640</v>
          </cell>
          <cell r="D17">
            <v>42004</v>
          </cell>
          <cell r="E17">
            <v>1745</v>
          </cell>
          <cell r="H17">
            <v>1745</v>
          </cell>
          <cell r="I17">
            <v>1</v>
          </cell>
          <cell r="J17">
            <v>1745</v>
          </cell>
        </row>
        <row r="18">
          <cell r="B18" t="str">
            <v>460015</v>
          </cell>
          <cell r="C18">
            <v>41640</v>
          </cell>
          <cell r="D18">
            <v>42004</v>
          </cell>
          <cell r="E18">
            <v>6011</v>
          </cell>
          <cell r="F18">
            <v>440</v>
          </cell>
          <cell r="H18">
            <v>6451</v>
          </cell>
          <cell r="I18">
            <v>1</v>
          </cell>
          <cell r="J18">
            <v>6451</v>
          </cell>
        </row>
        <row r="19">
          <cell r="B19" t="str">
            <v>460017</v>
          </cell>
          <cell r="C19">
            <v>41518</v>
          </cell>
          <cell r="D19">
            <v>41882</v>
          </cell>
          <cell r="E19">
            <v>978</v>
          </cell>
          <cell r="H19">
            <v>978</v>
          </cell>
          <cell r="I19">
            <v>1</v>
          </cell>
          <cell r="J19">
            <v>978</v>
          </cell>
        </row>
        <row r="20">
          <cell r="B20" t="str">
            <v>460019</v>
          </cell>
          <cell r="C20">
            <v>41821</v>
          </cell>
          <cell r="D20">
            <v>42185</v>
          </cell>
          <cell r="E20">
            <v>2086</v>
          </cell>
          <cell r="H20">
            <v>2086</v>
          </cell>
          <cell r="I20">
            <v>1</v>
          </cell>
          <cell r="J20">
            <v>2086</v>
          </cell>
        </row>
        <row r="21">
          <cell r="B21" t="str">
            <v>460021</v>
          </cell>
          <cell r="C21">
            <v>41640</v>
          </cell>
          <cell r="D21">
            <v>42004</v>
          </cell>
          <cell r="E21">
            <v>14491</v>
          </cell>
          <cell r="F21">
            <v>561</v>
          </cell>
          <cell r="G21">
            <v>274</v>
          </cell>
          <cell r="H21">
            <v>15326</v>
          </cell>
          <cell r="I21">
            <v>1</v>
          </cell>
          <cell r="J21">
            <v>15326</v>
          </cell>
        </row>
        <row r="22">
          <cell r="B22" t="str">
            <v>460023</v>
          </cell>
          <cell r="C22">
            <v>41640</v>
          </cell>
          <cell r="D22">
            <v>42004</v>
          </cell>
          <cell r="E22">
            <v>5943</v>
          </cell>
          <cell r="H22">
            <v>5943</v>
          </cell>
          <cell r="I22">
            <v>1</v>
          </cell>
          <cell r="J22">
            <v>5943</v>
          </cell>
        </row>
        <row r="23">
          <cell r="B23" t="str">
            <v>460026</v>
          </cell>
          <cell r="C23">
            <v>41640</v>
          </cell>
          <cell r="D23">
            <v>42004</v>
          </cell>
          <cell r="E23">
            <v>884</v>
          </cell>
          <cell r="H23">
            <v>884</v>
          </cell>
          <cell r="I23">
            <v>1</v>
          </cell>
          <cell r="J23">
            <v>884</v>
          </cell>
        </row>
        <row r="24">
          <cell r="B24" t="str">
            <v>460030</v>
          </cell>
          <cell r="C24">
            <v>41671</v>
          </cell>
          <cell r="D24">
            <v>42035</v>
          </cell>
          <cell r="E24">
            <v>1355</v>
          </cell>
          <cell r="H24">
            <v>1355</v>
          </cell>
          <cell r="I24">
            <v>1</v>
          </cell>
          <cell r="J24">
            <v>1355</v>
          </cell>
        </row>
        <row r="25">
          <cell r="B25" t="str">
            <v>461333</v>
          </cell>
          <cell r="C25">
            <v>41640</v>
          </cell>
          <cell r="D25">
            <v>42004</v>
          </cell>
          <cell r="E25">
            <v>310</v>
          </cell>
          <cell r="H25">
            <v>310</v>
          </cell>
          <cell r="I25">
            <v>1</v>
          </cell>
          <cell r="J25">
            <v>310</v>
          </cell>
        </row>
        <row r="26">
          <cell r="B26" t="str">
            <v>461335</v>
          </cell>
          <cell r="C26">
            <v>41821</v>
          </cell>
          <cell r="D26">
            <v>42185</v>
          </cell>
          <cell r="E26">
            <v>263</v>
          </cell>
          <cell r="H26">
            <v>263</v>
          </cell>
          <cell r="I26">
            <v>1</v>
          </cell>
          <cell r="J26">
            <v>263</v>
          </cell>
        </row>
        <row r="27">
          <cell r="B27" t="str">
            <v>460039</v>
          </cell>
          <cell r="C27">
            <v>41640</v>
          </cell>
          <cell r="D27">
            <v>42004</v>
          </cell>
          <cell r="E27">
            <v>355</v>
          </cell>
          <cell r="H27">
            <v>355</v>
          </cell>
          <cell r="I27">
            <v>1</v>
          </cell>
          <cell r="J27">
            <v>355</v>
          </cell>
        </row>
        <row r="28">
          <cell r="B28" t="str">
            <v>460041</v>
          </cell>
          <cell r="C28">
            <v>41730</v>
          </cell>
          <cell r="D28">
            <v>42094</v>
          </cell>
          <cell r="E28">
            <v>5038</v>
          </cell>
          <cell r="F28">
            <v>663</v>
          </cell>
          <cell r="G28">
            <v>69</v>
          </cell>
          <cell r="H28">
            <v>5770</v>
          </cell>
          <cell r="I28">
            <v>1</v>
          </cell>
          <cell r="J28">
            <v>5770</v>
          </cell>
        </row>
        <row r="29">
          <cell r="B29" t="str">
            <v>460042</v>
          </cell>
          <cell r="C29">
            <v>41548</v>
          </cell>
          <cell r="D29">
            <v>41912</v>
          </cell>
          <cell r="E29">
            <v>4021</v>
          </cell>
          <cell r="F29">
            <v>130</v>
          </cell>
          <cell r="H29">
            <v>4151</v>
          </cell>
          <cell r="I29">
            <v>1</v>
          </cell>
          <cell r="J29">
            <v>4151</v>
          </cell>
        </row>
        <row r="30">
          <cell r="B30" t="str">
            <v>460043</v>
          </cell>
          <cell r="C30">
            <v>41640</v>
          </cell>
          <cell r="D30">
            <v>42004</v>
          </cell>
          <cell r="E30">
            <v>1215</v>
          </cell>
          <cell r="H30">
            <v>1215</v>
          </cell>
          <cell r="I30">
            <v>1</v>
          </cell>
          <cell r="J30">
            <v>1215</v>
          </cell>
        </row>
        <row r="31">
          <cell r="B31" t="str">
            <v>460044</v>
          </cell>
          <cell r="C31">
            <v>41640</v>
          </cell>
          <cell r="D31">
            <v>42004</v>
          </cell>
          <cell r="E31">
            <v>3332</v>
          </cell>
          <cell r="H31">
            <v>3332</v>
          </cell>
          <cell r="I31">
            <v>1</v>
          </cell>
          <cell r="J31">
            <v>3332</v>
          </cell>
        </row>
        <row r="32">
          <cell r="B32" t="str">
            <v>460047</v>
          </cell>
          <cell r="C32">
            <v>41821</v>
          </cell>
          <cell r="D32">
            <v>42185</v>
          </cell>
          <cell r="E32">
            <v>13310</v>
          </cell>
          <cell r="F32">
            <v>715</v>
          </cell>
          <cell r="G32">
            <v>279</v>
          </cell>
          <cell r="H32">
            <v>14304</v>
          </cell>
          <cell r="I32">
            <v>1</v>
          </cell>
          <cell r="J32">
            <v>14304</v>
          </cell>
        </row>
        <row r="33">
          <cell r="B33" t="str">
            <v>460049</v>
          </cell>
          <cell r="C33">
            <v>41640</v>
          </cell>
          <cell r="D33">
            <v>42004</v>
          </cell>
          <cell r="E33">
            <v>1870</v>
          </cell>
          <cell r="H33">
            <v>1870</v>
          </cell>
          <cell r="I33">
            <v>1</v>
          </cell>
          <cell r="J33">
            <v>1870</v>
          </cell>
        </row>
        <row r="34">
          <cell r="B34" t="str">
            <v>460051</v>
          </cell>
          <cell r="C34">
            <v>41821</v>
          </cell>
          <cell r="D34">
            <v>42185</v>
          </cell>
          <cell r="E34">
            <v>8630</v>
          </cell>
          <cell r="F34">
            <v>1026</v>
          </cell>
          <cell r="G34">
            <v>135</v>
          </cell>
          <cell r="H34">
            <v>9791</v>
          </cell>
          <cell r="I34">
            <v>1</v>
          </cell>
          <cell r="J34">
            <v>9791</v>
          </cell>
        </row>
        <row r="35">
          <cell r="B35" t="str">
            <v>460052</v>
          </cell>
          <cell r="C35">
            <v>41640</v>
          </cell>
          <cell r="D35">
            <v>42004</v>
          </cell>
          <cell r="E35">
            <v>4344</v>
          </cell>
          <cell r="H35">
            <v>4344</v>
          </cell>
          <cell r="I35">
            <v>1</v>
          </cell>
          <cell r="J35">
            <v>4344</v>
          </cell>
        </row>
        <row r="36">
          <cell r="B36" t="str">
            <v>460054</v>
          </cell>
          <cell r="C36">
            <v>41640</v>
          </cell>
          <cell r="D36">
            <v>41948</v>
          </cell>
          <cell r="E36">
            <v>509</v>
          </cell>
          <cell r="H36">
            <v>509</v>
          </cell>
          <cell r="I36">
            <v>0.84</v>
          </cell>
          <cell r="J36">
            <v>606</v>
          </cell>
        </row>
        <row r="37">
          <cell r="B37" t="str">
            <v/>
          </cell>
          <cell r="C37">
            <v>41949</v>
          </cell>
          <cell r="D37">
            <v>42094</v>
          </cell>
          <cell r="E37">
            <v>261</v>
          </cell>
          <cell r="H37">
            <v>261</v>
          </cell>
          <cell r="I37">
            <v>0.4</v>
          </cell>
          <cell r="J37">
            <v>653</v>
          </cell>
        </row>
        <row r="38">
          <cell r="B38" t="str">
            <v>460057</v>
          </cell>
          <cell r="C38">
            <v>41640</v>
          </cell>
          <cell r="D38">
            <v>42004</v>
          </cell>
          <cell r="E38">
            <v>1579</v>
          </cell>
          <cell r="H38">
            <v>1579</v>
          </cell>
          <cell r="I38">
            <v>1</v>
          </cell>
          <cell r="J38">
            <v>1579</v>
          </cell>
        </row>
        <row r="39">
          <cell r="B39" t="str">
            <v>460058</v>
          </cell>
          <cell r="C39">
            <v>41640</v>
          </cell>
          <cell r="D39">
            <v>42004</v>
          </cell>
          <cell r="E39">
            <v>4970</v>
          </cell>
          <cell r="H39">
            <v>4970</v>
          </cell>
          <cell r="I39">
            <v>1</v>
          </cell>
          <cell r="J39">
            <v>4970</v>
          </cell>
        </row>
        <row r="40">
          <cell r="B40" t="str">
            <v>460060</v>
          </cell>
          <cell r="C40">
            <v>41821</v>
          </cell>
          <cell r="D40">
            <v>42185</v>
          </cell>
          <cell r="E40">
            <v>1381</v>
          </cell>
          <cell r="H40">
            <v>1381</v>
          </cell>
          <cell r="I40">
            <v>1</v>
          </cell>
          <cell r="J40">
            <v>1381</v>
          </cell>
        </row>
        <row r="41">
          <cell r="B41" t="str">
            <v>461300</v>
          </cell>
          <cell r="C41">
            <v>41640</v>
          </cell>
          <cell r="D41">
            <v>42004</v>
          </cell>
          <cell r="E41">
            <v>237</v>
          </cell>
          <cell r="H41">
            <v>237</v>
          </cell>
          <cell r="I41">
            <v>1</v>
          </cell>
          <cell r="J41">
            <v>237</v>
          </cell>
        </row>
        <row r="42">
          <cell r="B42" t="str">
            <v>461301</v>
          </cell>
          <cell r="C42">
            <v>41640</v>
          </cell>
          <cell r="D42">
            <v>42004</v>
          </cell>
          <cell r="E42">
            <v>144</v>
          </cell>
          <cell r="H42">
            <v>144</v>
          </cell>
          <cell r="I42">
            <v>1</v>
          </cell>
          <cell r="J42">
            <v>144</v>
          </cell>
        </row>
        <row r="43">
          <cell r="B43" t="str">
            <v>461302</v>
          </cell>
          <cell r="C43">
            <v>41640</v>
          </cell>
          <cell r="D43">
            <v>42004</v>
          </cell>
          <cell r="E43">
            <v>519</v>
          </cell>
          <cell r="H43">
            <v>519</v>
          </cell>
          <cell r="I43">
            <v>1</v>
          </cell>
          <cell r="J43">
            <v>519</v>
          </cell>
        </row>
        <row r="44">
          <cell r="B44" t="str">
            <v>461303</v>
          </cell>
          <cell r="C44">
            <v>41640</v>
          </cell>
          <cell r="D44">
            <v>42004</v>
          </cell>
          <cell r="E44">
            <v>393</v>
          </cell>
          <cell r="H44">
            <v>393</v>
          </cell>
          <cell r="I44">
            <v>1</v>
          </cell>
          <cell r="J44">
            <v>393</v>
          </cell>
        </row>
        <row r="45">
          <cell r="B45" t="str">
            <v>461304</v>
          </cell>
          <cell r="C45">
            <v>41821</v>
          </cell>
          <cell r="D45">
            <v>42185</v>
          </cell>
          <cell r="E45">
            <v>982</v>
          </cell>
          <cell r="H45">
            <v>982</v>
          </cell>
          <cell r="I45">
            <v>1</v>
          </cell>
          <cell r="J45">
            <v>982</v>
          </cell>
        </row>
        <row r="46">
          <cell r="B46" t="str">
            <v>461305</v>
          </cell>
          <cell r="C46">
            <v>41640</v>
          </cell>
          <cell r="D46">
            <v>42004</v>
          </cell>
          <cell r="E46">
            <v>40</v>
          </cell>
          <cell r="H46">
            <v>40</v>
          </cell>
          <cell r="I46">
            <v>1</v>
          </cell>
          <cell r="J46">
            <v>40</v>
          </cell>
        </row>
        <row r="47">
          <cell r="B47" t="str">
            <v>461306</v>
          </cell>
          <cell r="C47">
            <v>41821</v>
          </cell>
          <cell r="D47">
            <v>42185</v>
          </cell>
          <cell r="E47">
            <v>635</v>
          </cell>
          <cell r="H47">
            <v>635</v>
          </cell>
          <cell r="I47">
            <v>1</v>
          </cell>
          <cell r="J47">
            <v>635</v>
          </cell>
        </row>
        <row r="48">
          <cell r="B48" t="str">
            <v>461307</v>
          </cell>
          <cell r="C48">
            <v>41640</v>
          </cell>
          <cell r="D48">
            <v>42004</v>
          </cell>
          <cell r="E48">
            <v>412</v>
          </cell>
          <cell r="H48">
            <v>412</v>
          </cell>
          <cell r="I48">
            <v>1</v>
          </cell>
          <cell r="J48">
            <v>412</v>
          </cell>
        </row>
        <row r="49">
          <cell r="B49" t="str">
            <v>461308</v>
          </cell>
          <cell r="C49">
            <v>41640</v>
          </cell>
          <cell r="D49">
            <v>42004</v>
          </cell>
          <cell r="E49">
            <v>309</v>
          </cell>
          <cell r="H49">
            <v>309</v>
          </cell>
          <cell r="I49">
            <v>1</v>
          </cell>
          <cell r="J49">
            <v>309</v>
          </cell>
        </row>
        <row r="50">
          <cell r="B50" t="str">
            <v>461309</v>
          </cell>
          <cell r="C50">
            <v>41640</v>
          </cell>
          <cell r="D50">
            <v>42004</v>
          </cell>
          <cell r="E50">
            <v>222</v>
          </cell>
          <cell r="H50">
            <v>222</v>
          </cell>
          <cell r="I50">
            <v>1</v>
          </cell>
          <cell r="J50">
            <v>222</v>
          </cell>
        </row>
        <row r="51">
          <cell r="B51" t="str">
            <v>461310</v>
          </cell>
          <cell r="C51">
            <v>41640</v>
          </cell>
          <cell r="D51">
            <v>41912</v>
          </cell>
          <cell r="E51">
            <v>298</v>
          </cell>
          <cell r="H51">
            <v>298</v>
          </cell>
          <cell r="I51">
            <v>0.75</v>
          </cell>
          <cell r="J51">
            <v>397</v>
          </cell>
        </row>
        <row r="52">
          <cell r="B52" t="str">
            <v>462003</v>
          </cell>
          <cell r="C52">
            <v>41640</v>
          </cell>
          <cell r="D52">
            <v>42004</v>
          </cell>
          <cell r="E52">
            <v>131</v>
          </cell>
          <cell r="H52">
            <v>131</v>
          </cell>
          <cell r="I52">
            <v>1</v>
          </cell>
          <cell r="J52">
            <v>131</v>
          </cell>
        </row>
        <row r="53">
          <cell r="B53" t="str">
            <v>462004</v>
          </cell>
          <cell r="C53">
            <v>41671</v>
          </cell>
          <cell r="D53">
            <v>42035</v>
          </cell>
          <cell r="E53">
            <v>397</v>
          </cell>
          <cell r="H53">
            <v>397</v>
          </cell>
          <cell r="I53">
            <v>1</v>
          </cell>
          <cell r="J53">
            <v>397</v>
          </cell>
        </row>
        <row r="54">
          <cell r="B54" t="str">
            <v>462005</v>
          </cell>
          <cell r="C54">
            <v>41821</v>
          </cell>
          <cell r="D54">
            <v>42185</v>
          </cell>
          <cell r="E54">
            <v>355</v>
          </cell>
          <cell r="H54">
            <v>355</v>
          </cell>
          <cell r="I54">
            <v>1</v>
          </cell>
          <cell r="J54">
            <v>355</v>
          </cell>
        </row>
        <row r="55">
          <cell r="B55" t="str">
            <v>462006</v>
          </cell>
          <cell r="C55">
            <v>41671</v>
          </cell>
          <cell r="D55">
            <v>42004</v>
          </cell>
          <cell r="E55">
            <v>210</v>
          </cell>
          <cell r="H55">
            <v>210</v>
          </cell>
          <cell r="I55">
            <v>0.92</v>
          </cell>
          <cell r="J55">
            <v>228</v>
          </cell>
        </row>
        <row r="56">
          <cell r="B56" t="str">
            <v>463025</v>
          </cell>
          <cell r="C56">
            <v>41640</v>
          </cell>
          <cell r="D56">
            <v>42004</v>
          </cell>
          <cell r="E56">
            <v>767</v>
          </cell>
          <cell r="H56">
            <v>767</v>
          </cell>
          <cell r="I56">
            <v>1</v>
          </cell>
          <cell r="J56">
            <v>767</v>
          </cell>
        </row>
        <row r="57">
          <cell r="B57" t="str">
            <v>463027</v>
          </cell>
          <cell r="C57">
            <v>41781</v>
          </cell>
          <cell r="D57">
            <v>42004</v>
          </cell>
          <cell r="E57">
            <v>202</v>
          </cell>
          <cell r="H57">
            <v>202</v>
          </cell>
          <cell r="I57">
            <v>0.61</v>
          </cell>
          <cell r="J57">
            <v>331</v>
          </cell>
        </row>
        <row r="58">
          <cell r="B58" t="str">
            <v>463301</v>
          </cell>
          <cell r="C58">
            <v>41640</v>
          </cell>
          <cell r="D58">
            <v>42004</v>
          </cell>
          <cell r="E58">
            <v>13844</v>
          </cell>
          <cell r="H58">
            <v>13844</v>
          </cell>
          <cell r="I58">
            <v>1</v>
          </cell>
          <cell r="J58">
            <v>13844</v>
          </cell>
        </row>
        <row r="59">
          <cell r="B59" t="str">
            <v>464001</v>
          </cell>
          <cell r="C59">
            <v>41821</v>
          </cell>
          <cell r="D59">
            <v>42185</v>
          </cell>
          <cell r="E59">
            <v>343</v>
          </cell>
          <cell r="H59">
            <v>343</v>
          </cell>
          <cell r="I59">
            <v>1</v>
          </cell>
          <cell r="J59">
            <v>343</v>
          </cell>
        </row>
        <row r="60">
          <cell r="B60" t="str">
            <v>464009</v>
          </cell>
          <cell r="C60">
            <v>41821</v>
          </cell>
          <cell r="D60">
            <v>42185</v>
          </cell>
          <cell r="E60">
            <v>4525</v>
          </cell>
          <cell r="H60">
            <v>4525</v>
          </cell>
          <cell r="I60">
            <v>1</v>
          </cell>
          <cell r="J60">
            <v>4525</v>
          </cell>
        </row>
        <row r="61">
          <cell r="B61" t="str">
            <v>464012</v>
          </cell>
          <cell r="C61">
            <v>41640</v>
          </cell>
          <cell r="D61">
            <v>42004</v>
          </cell>
          <cell r="E61">
            <v>108</v>
          </cell>
          <cell r="H61">
            <v>108</v>
          </cell>
          <cell r="I61">
            <v>1</v>
          </cell>
          <cell r="J61">
            <v>108</v>
          </cell>
        </row>
        <row r="62">
          <cell r="B62" t="str">
            <v>464013</v>
          </cell>
          <cell r="C62">
            <v>41640</v>
          </cell>
          <cell r="D62">
            <v>42004</v>
          </cell>
          <cell r="E62">
            <v>1384</v>
          </cell>
          <cell r="H62">
            <v>1384</v>
          </cell>
          <cell r="I62">
            <v>1</v>
          </cell>
          <cell r="J62">
            <v>1384</v>
          </cell>
        </row>
        <row r="63">
          <cell r="B63" t="str">
            <v>464014</v>
          </cell>
          <cell r="C63">
            <v>41640</v>
          </cell>
          <cell r="D63">
            <v>42004</v>
          </cell>
          <cell r="E63">
            <v>1717</v>
          </cell>
          <cell r="H63">
            <v>1717</v>
          </cell>
          <cell r="I63">
            <v>1</v>
          </cell>
          <cell r="J63">
            <v>1717</v>
          </cell>
        </row>
        <row r="64">
          <cell r="B64" t="str">
            <v>464015</v>
          </cell>
          <cell r="C64">
            <v>41640</v>
          </cell>
          <cell r="D64">
            <v>42004</v>
          </cell>
          <cell r="E64">
            <v>1589</v>
          </cell>
          <cell r="H64">
            <v>1589</v>
          </cell>
          <cell r="I64">
            <v>1</v>
          </cell>
          <cell r="J64">
            <v>1589</v>
          </cell>
        </row>
        <row r="66">
          <cell r="B66" t="str">
            <v>999100</v>
          </cell>
          <cell r="C66">
            <v>41821</v>
          </cell>
          <cell r="D66">
            <v>42185</v>
          </cell>
          <cell r="E66">
            <v>87</v>
          </cell>
          <cell r="H66">
            <v>87</v>
          </cell>
          <cell r="I66">
            <v>1</v>
          </cell>
          <cell r="J66">
            <v>87</v>
          </cell>
        </row>
        <row r="67">
          <cell r="B67" t="str">
            <v>999101</v>
          </cell>
          <cell r="C67">
            <v>41821</v>
          </cell>
          <cell r="D67">
            <v>42185</v>
          </cell>
          <cell r="E67">
            <v>521</v>
          </cell>
          <cell r="H67">
            <v>521</v>
          </cell>
          <cell r="I67">
            <v>1</v>
          </cell>
          <cell r="J67">
            <v>521</v>
          </cell>
        </row>
        <row r="68">
          <cell r="B68" t="str">
            <v>463302</v>
          </cell>
          <cell r="C68">
            <v>41640</v>
          </cell>
          <cell r="D68">
            <v>42004</v>
          </cell>
          <cell r="E68">
            <v>283</v>
          </cell>
          <cell r="H68">
            <v>283</v>
          </cell>
          <cell r="I68">
            <v>1</v>
          </cell>
          <cell r="J68">
            <v>283</v>
          </cell>
        </row>
        <row r="69">
          <cell r="B69" t="str">
            <v>999104</v>
          </cell>
          <cell r="C69">
            <v>41640</v>
          </cell>
          <cell r="D69">
            <v>42004</v>
          </cell>
          <cell r="E69">
            <v>93</v>
          </cell>
          <cell r="H69">
            <v>93</v>
          </cell>
          <cell r="I69">
            <v>1</v>
          </cell>
          <cell r="J69">
            <v>93</v>
          </cell>
        </row>
        <row r="70">
          <cell r="B70" t="str">
            <v>464007</v>
          </cell>
          <cell r="C70">
            <v>41821</v>
          </cell>
          <cell r="D70">
            <v>42185</v>
          </cell>
          <cell r="E70">
            <v>74</v>
          </cell>
          <cell r="H70">
            <v>74</v>
          </cell>
          <cell r="I70">
            <v>1</v>
          </cell>
          <cell r="J70">
            <v>74</v>
          </cell>
        </row>
        <row r="71">
          <cell r="B71" t="str">
            <v>464011</v>
          </cell>
          <cell r="C71">
            <v>41821</v>
          </cell>
          <cell r="D71">
            <v>42185</v>
          </cell>
          <cell r="E71">
            <v>0</v>
          </cell>
          <cell r="H71">
            <v>0</v>
          </cell>
          <cell r="I71">
            <v>1</v>
          </cell>
          <cell r="J71">
            <v>0</v>
          </cell>
        </row>
      </sheetData>
      <sheetData sheetId="2" refreshError="1"/>
      <sheetData sheetId="3"/>
      <sheetData sheetId="4">
        <row r="1">
          <cell r="D1" t="str">
            <v>Total</v>
          </cell>
        </row>
      </sheetData>
      <sheetData sheetId="5">
        <row r="5">
          <cell r="H5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6"/>
  <sheetViews>
    <sheetView tabSelected="1" workbookViewId="0"/>
  </sheetViews>
  <sheetFormatPr defaultRowHeight="12.75" x14ac:dyDescent="0.2"/>
  <cols>
    <col min="1" max="1" width="13.5703125" style="1" customWidth="1"/>
    <col min="2" max="2" width="10.140625" style="1" bestFit="1" customWidth="1"/>
    <col min="3" max="3" width="41.42578125" style="1" customWidth="1"/>
    <col min="4" max="4" width="12" style="1" customWidth="1"/>
    <col min="5" max="5" width="6.5703125" style="1" bestFit="1" customWidth="1"/>
    <col min="6" max="6" width="19.140625" style="63" customWidth="1"/>
    <col min="7" max="7" width="15" style="1" bestFit="1" customWidth="1"/>
    <col min="8" max="8" width="14.28515625" style="63" customWidth="1"/>
    <col min="9" max="9" width="14" style="1" bestFit="1" customWidth="1"/>
    <col min="10" max="10" width="20.140625" style="81" customWidth="1"/>
    <col min="11" max="11" width="13.85546875" style="8" bestFit="1" customWidth="1"/>
    <col min="12" max="12" width="13.85546875" style="8" customWidth="1"/>
    <col min="13" max="13" width="15" style="8" bestFit="1" customWidth="1"/>
    <col min="14" max="14" width="1.5703125" style="1" customWidth="1"/>
    <col min="15" max="16384" width="9.140625" style="1"/>
  </cols>
  <sheetData>
    <row r="1" spans="1:13" ht="15.75" thickBot="1" x14ac:dyDescent="0.3">
      <c r="A1" s="1" t="s">
        <v>0</v>
      </c>
      <c r="B1" s="2"/>
      <c r="F1" s="3" t="s">
        <v>1</v>
      </c>
      <c r="G1" s="4"/>
      <c r="H1" s="5" t="s">
        <v>2</v>
      </c>
      <c r="I1" s="6"/>
      <c r="J1" s="6"/>
      <c r="K1" s="6"/>
      <c r="L1" s="7"/>
    </row>
    <row r="2" spans="1:13" ht="20.25" x14ac:dyDescent="0.3">
      <c r="A2" s="9" t="s">
        <v>3</v>
      </c>
      <c r="B2" s="2"/>
      <c r="F2" s="10"/>
      <c r="G2" s="11"/>
      <c r="H2" s="12" t="s">
        <v>4</v>
      </c>
      <c r="I2" s="13"/>
      <c r="J2" s="14" t="s">
        <v>5</v>
      </c>
      <c r="K2" s="15"/>
      <c r="L2" s="16"/>
    </row>
    <row r="3" spans="1:13" ht="25.5" x14ac:dyDescent="0.25">
      <c r="A3" s="17" t="s">
        <v>6</v>
      </c>
      <c r="B3" s="2"/>
      <c r="F3" s="10"/>
      <c r="G3" s="11"/>
      <c r="H3" s="18" t="s">
        <v>7</v>
      </c>
      <c r="I3" s="19">
        <v>2297594.35</v>
      </c>
      <c r="J3" s="20" t="s">
        <v>8</v>
      </c>
      <c r="K3" s="21">
        <v>1259453.83</v>
      </c>
      <c r="L3" s="22"/>
    </row>
    <row r="4" spans="1:13" ht="38.25" x14ac:dyDescent="0.25">
      <c r="A4" s="23" t="str">
        <f>"SFY " &amp; B6+3</f>
        <v>SFY 2018</v>
      </c>
      <c r="B4" s="24" t="s">
        <v>9</v>
      </c>
      <c r="F4" s="10"/>
      <c r="G4" s="11"/>
      <c r="H4" s="18" t="s">
        <v>10</v>
      </c>
      <c r="I4" s="25">
        <v>0.2974</v>
      </c>
      <c r="J4" s="26" t="s">
        <v>11</v>
      </c>
      <c r="K4" s="27">
        <f>SUMIF(E:E,"Private",J:J)</f>
        <v>242090</v>
      </c>
      <c r="L4" s="22"/>
    </row>
    <row r="5" spans="1:13" ht="26.25" x14ac:dyDescent="0.25">
      <c r="A5" s="1" t="s">
        <v>12</v>
      </c>
      <c r="B5" s="28" t="str">
        <f>IF(RIGHT(B4,1)="1", "7/1/"&amp;B6+2&amp; " - 9/30/"&amp;B6+2,IF(RIGHT(B4,1)="2", "10/1/"&amp;B6+2&amp; " - 12/31/"&amp;B6+2,IF(RIGHT(B4,1)="3", "1/1/"&amp;B6+3&amp; " - 3/31/"&amp;B6+3,"4/1/"&amp;B6+3&amp; " - 6/30/"&amp;B6+3)))</f>
        <v>4/1/2018 - 6/30/2018</v>
      </c>
      <c r="C5" s="29"/>
      <c r="F5" s="10" t="s">
        <v>13</v>
      </c>
      <c r="G5" s="30">
        <v>10894028.050000001</v>
      </c>
      <c r="H5" s="18" t="s">
        <v>14</v>
      </c>
      <c r="I5" s="31">
        <f>I4*I3</f>
        <v>683304.55969000002</v>
      </c>
      <c r="J5" s="26" t="s">
        <v>15</v>
      </c>
      <c r="K5" s="31">
        <f>K3/K4</f>
        <v>5.2024198851666741</v>
      </c>
      <c r="L5" s="22"/>
    </row>
    <row r="6" spans="1:13" ht="51" x14ac:dyDescent="0.25">
      <c r="A6" s="32" t="s">
        <v>16</v>
      </c>
      <c r="B6" s="33">
        <v>2015</v>
      </c>
      <c r="C6" s="34"/>
      <c r="D6" s="34"/>
      <c r="E6" s="34"/>
      <c r="F6" s="10" t="s">
        <v>17</v>
      </c>
      <c r="G6" s="35">
        <f>250000</f>
        <v>250000</v>
      </c>
      <c r="H6" s="18"/>
      <c r="I6" s="36"/>
      <c r="J6" s="26" t="s">
        <v>18</v>
      </c>
      <c r="K6" s="37">
        <v>547588.62</v>
      </c>
      <c r="L6" s="22"/>
    </row>
    <row r="7" spans="1:13" ht="25.5" x14ac:dyDescent="0.25">
      <c r="C7" s="29"/>
      <c r="D7" s="38"/>
      <c r="E7" s="38"/>
      <c r="F7" s="18" t="s">
        <v>19</v>
      </c>
      <c r="G7" s="39">
        <f>G5+G6</f>
        <v>11144028.050000001</v>
      </c>
      <c r="H7" s="18" t="s">
        <v>20</v>
      </c>
      <c r="I7" s="31">
        <f>I5*0.45</f>
        <v>307487.05186050001</v>
      </c>
      <c r="J7" s="26" t="s">
        <v>21</v>
      </c>
      <c r="K7" s="27">
        <f>SUMIF(E:E,"State",J:J)</f>
        <v>29109</v>
      </c>
      <c r="L7" s="22"/>
    </row>
    <row r="8" spans="1:13" ht="51" x14ac:dyDescent="0.25">
      <c r="C8" s="29"/>
      <c r="D8" s="38"/>
      <c r="E8" s="38"/>
      <c r="F8" s="18" t="s">
        <v>11</v>
      </c>
      <c r="G8" s="35">
        <f>SUMIF(E:E,"Private",F:F)</f>
        <v>204509</v>
      </c>
      <c r="H8" s="18" t="s">
        <v>22</v>
      </c>
      <c r="I8" s="36">
        <f>SUMIF(E:E,"Private",H:H)</f>
        <v>242090</v>
      </c>
      <c r="J8" s="26" t="s">
        <v>23</v>
      </c>
      <c r="K8" s="31">
        <f>K6/K7</f>
        <v>18.811660311243944</v>
      </c>
      <c r="L8" s="22"/>
    </row>
    <row r="9" spans="1:13" ht="38.25" x14ac:dyDescent="0.25">
      <c r="A9" s="17"/>
      <c r="B9" s="40"/>
      <c r="C9" s="41"/>
      <c r="D9" s="38"/>
      <c r="E9" s="38"/>
      <c r="F9" s="18" t="s">
        <v>24</v>
      </c>
      <c r="G9" s="42">
        <f>G7/G8</f>
        <v>54.491626529883774</v>
      </c>
      <c r="H9" s="18" t="s">
        <v>24</v>
      </c>
      <c r="I9" s="43">
        <f>I7/I8</f>
        <v>1.2701352879528276</v>
      </c>
      <c r="J9" s="26" t="s">
        <v>25</v>
      </c>
      <c r="K9" s="44">
        <v>18252.95</v>
      </c>
      <c r="L9" s="22"/>
    </row>
    <row r="10" spans="1:13" ht="25.5" x14ac:dyDescent="0.25">
      <c r="A10" s="17"/>
      <c r="B10" s="40"/>
      <c r="C10" s="41"/>
      <c r="D10" s="38"/>
      <c r="E10" s="38"/>
      <c r="F10" s="10"/>
      <c r="G10" s="45"/>
      <c r="H10" s="18"/>
      <c r="I10" s="36"/>
      <c r="J10" s="26" t="s">
        <v>26</v>
      </c>
      <c r="K10" s="27">
        <f>SUMIF(E:E,"NSGO",J:J)</f>
        <v>1779</v>
      </c>
      <c r="L10" s="22"/>
    </row>
    <row r="11" spans="1:13" ht="25.5" x14ac:dyDescent="0.25">
      <c r="A11" s="17"/>
      <c r="B11" s="40"/>
      <c r="C11" s="41"/>
      <c r="D11" s="38"/>
      <c r="E11" s="38"/>
      <c r="F11" s="10"/>
      <c r="G11" s="45"/>
      <c r="H11" s="18"/>
      <c r="I11" s="36"/>
      <c r="J11" s="26" t="s">
        <v>27</v>
      </c>
      <c r="K11" s="31">
        <f>K9/K10</f>
        <v>10.260230466554244</v>
      </c>
      <c r="L11" s="22"/>
    </row>
    <row r="12" spans="1:13" ht="25.5" x14ac:dyDescent="0.25">
      <c r="A12" s="17"/>
      <c r="B12" s="40"/>
      <c r="C12" s="41"/>
      <c r="D12" s="38"/>
      <c r="E12" s="38"/>
      <c r="F12" s="10"/>
      <c r="G12" s="45"/>
      <c r="H12" s="18"/>
      <c r="I12" s="36"/>
      <c r="J12" s="26" t="s">
        <v>28</v>
      </c>
      <c r="K12" s="31">
        <f>K9+K6+K3</f>
        <v>1825295.4</v>
      </c>
      <c r="L12" s="22"/>
    </row>
    <row r="13" spans="1:13" s="54" customFormat="1" x14ac:dyDescent="0.2">
      <c r="A13" s="46" t="s">
        <v>29</v>
      </c>
      <c r="B13" s="46" t="s">
        <v>30</v>
      </c>
      <c r="C13" s="46">
        <f>COUNTA(C15:C74)</f>
        <v>60</v>
      </c>
      <c r="D13" s="46"/>
      <c r="E13" s="47"/>
      <c r="F13" s="48">
        <f>SUM(F15:F86)</f>
        <v>235397</v>
      </c>
      <c r="G13" s="49">
        <f>SUM(G15:G86)</f>
        <v>11144028.080000002</v>
      </c>
      <c r="H13" s="48">
        <f>SUM(H15:H86)</f>
        <v>242090</v>
      </c>
      <c r="I13" s="50">
        <f>SUM(I15:I86)</f>
        <v>307487</v>
      </c>
      <c r="J13" s="51">
        <f>SUM(J15:J86)</f>
        <v>272978</v>
      </c>
      <c r="K13" s="52">
        <f>SUM(K15:K86)</f>
        <v>1825295.4000000004</v>
      </c>
      <c r="L13" s="49">
        <f>SUM(L15:L86)</f>
        <v>398963.3715579639</v>
      </c>
      <c r="M13" s="53">
        <f>SUM(M15:M86)</f>
        <v>13675773.851557961</v>
      </c>
    </row>
    <row r="14" spans="1:13" s="63" customFormat="1" ht="51" x14ac:dyDescent="0.2">
      <c r="A14" s="82" t="s">
        <v>31</v>
      </c>
      <c r="B14" s="83" t="s">
        <v>32</v>
      </c>
      <c r="C14" s="82" t="s">
        <v>33</v>
      </c>
      <c r="D14" s="82" t="s">
        <v>34</v>
      </c>
      <c r="E14" s="84" t="s">
        <v>35</v>
      </c>
      <c r="F14" s="55" t="s">
        <v>36</v>
      </c>
      <c r="G14" s="56" t="s">
        <v>1</v>
      </c>
      <c r="H14" s="57" t="s">
        <v>37</v>
      </c>
      <c r="I14" s="58" t="s">
        <v>38</v>
      </c>
      <c r="J14" s="59" t="s">
        <v>37</v>
      </c>
      <c r="K14" s="60" t="s">
        <v>39</v>
      </c>
      <c r="L14" s="61" t="s">
        <v>40</v>
      </c>
      <c r="M14" s="62" t="s">
        <v>41</v>
      </c>
    </row>
    <row r="15" spans="1:13" x14ac:dyDescent="0.2">
      <c r="A15" s="85" t="s">
        <v>42</v>
      </c>
      <c r="B15" s="86" t="s">
        <v>43</v>
      </c>
      <c r="C15" s="87" t="s">
        <v>44</v>
      </c>
      <c r="D15" s="87" t="s">
        <v>45</v>
      </c>
      <c r="E15" s="88" t="s">
        <v>46</v>
      </c>
      <c r="F15" s="64">
        <v>263</v>
      </c>
      <c r="G15" s="65">
        <f t="shared" ref="G15:G74" si="0">IF(E15="Private",ROUND(F15*$G$9,2),0)</f>
        <v>0</v>
      </c>
      <c r="H15" s="66">
        <v>0</v>
      </c>
      <c r="I15" s="67">
        <f t="shared" ref="I15:I74" si="1">IF(E15="Private",ROUND(H15*$I$9,2),0)</f>
        <v>0</v>
      </c>
      <c r="J15" s="68">
        <v>263</v>
      </c>
      <c r="K15" s="69">
        <f>ROUND(J15*IF(E15="Private",$K$5,IF(E15="NSGO",$K$11,IF(E15="State",$K$8,0))),2)</f>
        <v>2698.44</v>
      </c>
      <c r="L15" s="70">
        <v>1902.6100000000001</v>
      </c>
      <c r="M15" s="71">
        <f>K15+I15+G15+L15</f>
        <v>4601.05</v>
      </c>
    </row>
    <row r="16" spans="1:13" x14ac:dyDescent="0.2">
      <c r="A16" s="89" t="s">
        <v>47</v>
      </c>
      <c r="B16" s="90" t="s">
        <v>48</v>
      </c>
      <c r="C16" s="91" t="s">
        <v>49</v>
      </c>
      <c r="D16" s="91" t="s">
        <v>45</v>
      </c>
      <c r="E16" s="92" t="s">
        <v>46</v>
      </c>
      <c r="F16" s="64">
        <v>310</v>
      </c>
      <c r="G16" s="65">
        <f t="shared" si="0"/>
        <v>0</v>
      </c>
      <c r="H16" s="66">
        <v>0</v>
      </c>
      <c r="I16" s="67">
        <f t="shared" si="1"/>
        <v>0</v>
      </c>
      <c r="J16" s="68">
        <v>310</v>
      </c>
      <c r="K16" s="69">
        <f t="shared" ref="K16:K74" si="2">ROUND(J16*IF(E16="Private",$K$5,IF(E16="NSGO",$K$11,IF(E16="State",$K$8,0))),2)</f>
        <v>3180.67</v>
      </c>
      <c r="L16" s="70">
        <v>2242.62</v>
      </c>
      <c r="M16" s="72">
        <f t="shared" ref="M16:M74" si="3">K16+I16+G16+L16</f>
        <v>5423.29</v>
      </c>
    </row>
    <row r="17" spans="1:13" x14ac:dyDescent="0.2">
      <c r="A17" s="93" t="s">
        <v>50</v>
      </c>
      <c r="B17" s="94" t="s">
        <v>51</v>
      </c>
      <c r="C17" s="95" t="s">
        <v>52</v>
      </c>
      <c r="D17" s="95" t="s">
        <v>45</v>
      </c>
      <c r="E17" s="96" t="s">
        <v>46</v>
      </c>
      <c r="F17" s="64">
        <v>635</v>
      </c>
      <c r="G17" s="65">
        <f t="shared" si="0"/>
        <v>0</v>
      </c>
      <c r="H17" s="66">
        <v>0</v>
      </c>
      <c r="I17" s="67">
        <f t="shared" si="1"/>
        <v>0</v>
      </c>
      <c r="J17" s="68">
        <v>635</v>
      </c>
      <c r="K17" s="69">
        <f t="shared" si="2"/>
        <v>6515.25</v>
      </c>
      <c r="L17" s="70">
        <v>4593.7700000000004</v>
      </c>
      <c r="M17" s="72">
        <f t="shared" si="3"/>
        <v>11109.02</v>
      </c>
    </row>
    <row r="18" spans="1:13" x14ac:dyDescent="0.2">
      <c r="A18" s="89" t="s">
        <v>53</v>
      </c>
      <c r="B18" s="90" t="s">
        <v>54</v>
      </c>
      <c r="C18" s="91" t="s">
        <v>55</v>
      </c>
      <c r="D18" s="91" t="s">
        <v>45</v>
      </c>
      <c r="E18" s="92" t="s">
        <v>46</v>
      </c>
      <c r="F18" s="64">
        <v>222</v>
      </c>
      <c r="G18" s="65">
        <f t="shared" si="0"/>
        <v>0</v>
      </c>
      <c r="H18" s="66">
        <v>0</v>
      </c>
      <c r="I18" s="67">
        <f t="shared" si="1"/>
        <v>0</v>
      </c>
      <c r="J18" s="68">
        <v>222</v>
      </c>
      <c r="K18" s="69">
        <f t="shared" si="2"/>
        <v>2277.77</v>
      </c>
      <c r="L18" s="70">
        <v>1606.01</v>
      </c>
      <c r="M18" s="72">
        <f t="shared" si="3"/>
        <v>3883.7799999999997</v>
      </c>
    </row>
    <row r="19" spans="1:13" x14ac:dyDescent="0.2">
      <c r="A19" s="93" t="s">
        <v>56</v>
      </c>
      <c r="B19" s="94" t="s">
        <v>57</v>
      </c>
      <c r="C19" s="95" t="s">
        <v>58</v>
      </c>
      <c r="D19" s="95" t="s">
        <v>45</v>
      </c>
      <c r="E19" s="96" t="s">
        <v>46</v>
      </c>
      <c r="F19" s="64">
        <v>40</v>
      </c>
      <c r="G19" s="65">
        <f t="shared" si="0"/>
        <v>0</v>
      </c>
      <c r="H19" s="66">
        <v>0</v>
      </c>
      <c r="I19" s="67">
        <f t="shared" si="1"/>
        <v>0</v>
      </c>
      <c r="J19" s="68">
        <v>40</v>
      </c>
      <c r="K19" s="69">
        <f t="shared" si="2"/>
        <v>410.41</v>
      </c>
      <c r="L19" s="70">
        <v>289.37</v>
      </c>
      <c r="M19" s="72">
        <f t="shared" si="3"/>
        <v>699.78</v>
      </c>
    </row>
    <row r="20" spans="1:13" x14ac:dyDescent="0.2">
      <c r="A20" s="89" t="s">
        <v>59</v>
      </c>
      <c r="B20" s="90" t="s">
        <v>60</v>
      </c>
      <c r="C20" s="91" t="s">
        <v>61</v>
      </c>
      <c r="D20" s="91" t="s">
        <v>45</v>
      </c>
      <c r="E20" s="92" t="s">
        <v>46</v>
      </c>
      <c r="F20" s="64">
        <v>309</v>
      </c>
      <c r="G20" s="65">
        <f t="shared" si="0"/>
        <v>0</v>
      </c>
      <c r="H20" s="66">
        <v>0</v>
      </c>
      <c r="I20" s="67">
        <f t="shared" si="1"/>
        <v>0</v>
      </c>
      <c r="J20" s="68">
        <v>309</v>
      </c>
      <c r="K20" s="69">
        <f t="shared" si="2"/>
        <v>3170.41</v>
      </c>
      <c r="L20" s="70">
        <v>2235.39</v>
      </c>
      <c r="M20" s="72">
        <f t="shared" si="3"/>
        <v>5405.7999999999993</v>
      </c>
    </row>
    <row r="21" spans="1:13" x14ac:dyDescent="0.2">
      <c r="A21" s="93" t="s">
        <v>62</v>
      </c>
      <c r="B21" s="94" t="s">
        <v>63</v>
      </c>
      <c r="C21" s="95" t="s">
        <v>64</v>
      </c>
      <c r="D21" s="95" t="s">
        <v>65</v>
      </c>
      <c r="E21" s="96" t="s">
        <v>66</v>
      </c>
      <c r="F21" s="64">
        <v>3332</v>
      </c>
      <c r="G21" s="65">
        <f t="shared" si="0"/>
        <v>181566.1</v>
      </c>
      <c r="H21" s="66">
        <v>3332</v>
      </c>
      <c r="I21" s="67">
        <f t="shared" si="1"/>
        <v>4232.09</v>
      </c>
      <c r="J21" s="68">
        <v>3332</v>
      </c>
      <c r="K21" s="69">
        <f t="shared" si="2"/>
        <v>17334.46</v>
      </c>
      <c r="L21" s="70">
        <v>0</v>
      </c>
      <c r="M21" s="72">
        <f t="shared" si="3"/>
        <v>203132.65</v>
      </c>
    </row>
    <row r="22" spans="1:13" x14ac:dyDescent="0.2">
      <c r="A22" s="89" t="s">
        <v>67</v>
      </c>
      <c r="B22" s="90" t="s">
        <v>68</v>
      </c>
      <c r="C22" s="91" t="s">
        <v>69</v>
      </c>
      <c r="D22" s="91" t="s">
        <v>65</v>
      </c>
      <c r="E22" s="92" t="s">
        <v>66</v>
      </c>
      <c r="F22" s="64">
        <v>5943</v>
      </c>
      <c r="G22" s="65">
        <f t="shared" si="0"/>
        <v>323843.74</v>
      </c>
      <c r="H22" s="66">
        <v>5943</v>
      </c>
      <c r="I22" s="67">
        <f t="shared" si="1"/>
        <v>7548.41</v>
      </c>
      <c r="J22" s="68">
        <v>5943</v>
      </c>
      <c r="K22" s="69">
        <f t="shared" si="2"/>
        <v>30917.98</v>
      </c>
      <c r="L22" s="70">
        <v>0</v>
      </c>
      <c r="M22" s="72">
        <f t="shared" si="3"/>
        <v>362310.13</v>
      </c>
    </row>
    <row r="23" spans="1:13" x14ac:dyDescent="0.2">
      <c r="A23" s="93" t="s">
        <v>70</v>
      </c>
      <c r="B23" s="94" t="s">
        <v>71</v>
      </c>
      <c r="C23" s="95" t="s">
        <v>72</v>
      </c>
      <c r="D23" s="95" t="s">
        <v>45</v>
      </c>
      <c r="E23" s="96" t="s">
        <v>66</v>
      </c>
      <c r="F23" s="64">
        <v>1355</v>
      </c>
      <c r="G23" s="65">
        <f t="shared" si="0"/>
        <v>73836.149999999994</v>
      </c>
      <c r="H23" s="66">
        <v>1355</v>
      </c>
      <c r="I23" s="67">
        <f t="shared" si="1"/>
        <v>1721.03</v>
      </c>
      <c r="J23" s="68">
        <v>1355</v>
      </c>
      <c r="K23" s="69">
        <f t="shared" si="2"/>
        <v>7049.28</v>
      </c>
      <c r="L23" s="70">
        <v>0</v>
      </c>
      <c r="M23" s="72">
        <f t="shared" si="3"/>
        <v>82606.459999999992</v>
      </c>
    </row>
    <row r="24" spans="1:13" x14ac:dyDescent="0.2">
      <c r="A24" s="89" t="s">
        <v>73</v>
      </c>
      <c r="B24" s="90" t="s">
        <v>74</v>
      </c>
      <c r="C24" s="91" t="s">
        <v>75</v>
      </c>
      <c r="D24" s="91" t="s">
        <v>65</v>
      </c>
      <c r="E24" s="92" t="s">
        <v>66</v>
      </c>
      <c r="F24" s="64">
        <v>355</v>
      </c>
      <c r="G24" s="65">
        <f t="shared" si="0"/>
        <v>19344.53</v>
      </c>
      <c r="H24" s="66">
        <v>355</v>
      </c>
      <c r="I24" s="67">
        <f t="shared" si="1"/>
        <v>450.9</v>
      </c>
      <c r="J24" s="68">
        <v>355</v>
      </c>
      <c r="K24" s="69">
        <f t="shared" si="2"/>
        <v>1846.86</v>
      </c>
      <c r="L24" s="70">
        <v>0</v>
      </c>
      <c r="M24" s="72">
        <f t="shared" si="3"/>
        <v>21642.289999999997</v>
      </c>
    </row>
    <row r="25" spans="1:13" x14ac:dyDescent="0.2">
      <c r="A25" s="93" t="s">
        <v>76</v>
      </c>
      <c r="B25" s="94" t="s">
        <v>77</v>
      </c>
      <c r="C25" s="95" t="s">
        <v>78</v>
      </c>
      <c r="D25" s="95" t="s">
        <v>45</v>
      </c>
      <c r="E25" s="96" t="s">
        <v>66</v>
      </c>
      <c r="F25" s="64">
        <v>74</v>
      </c>
      <c r="G25" s="65">
        <f t="shared" si="0"/>
        <v>4032.38</v>
      </c>
      <c r="H25" s="66">
        <v>74</v>
      </c>
      <c r="I25" s="67">
        <f t="shared" si="1"/>
        <v>93.99</v>
      </c>
      <c r="J25" s="68">
        <v>74</v>
      </c>
      <c r="K25" s="69">
        <f t="shared" si="2"/>
        <v>384.98</v>
      </c>
      <c r="L25" s="70">
        <v>0</v>
      </c>
      <c r="M25" s="72">
        <f t="shared" si="3"/>
        <v>4511.3500000000004</v>
      </c>
    </row>
    <row r="26" spans="1:13" x14ac:dyDescent="0.2">
      <c r="A26" s="89" t="s">
        <v>79</v>
      </c>
      <c r="B26" s="90" t="s">
        <v>80</v>
      </c>
      <c r="C26" s="91" t="s">
        <v>81</v>
      </c>
      <c r="D26" s="91" t="s">
        <v>45</v>
      </c>
      <c r="E26" s="92" t="s">
        <v>66</v>
      </c>
      <c r="F26" s="64">
        <v>397</v>
      </c>
      <c r="G26" s="65">
        <f t="shared" si="0"/>
        <v>21633.18</v>
      </c>
      <c r="H26" s="66">
        <v>397</v>
      </c>
      <c r="I26" s="67">
        <f t="shared" si="1"/>
        <v>504.24</v>
      </c>
      <c r="J26" s="68">
        <v>397</v>
      </c>
      <c r="K26" s="69">
        <f t="shared" si="2"/>
        <v>2065.36</v>
      </c>
      <c r="L26" s="70">
        <v>0</v>
      </c>
      <c r="M26" s="72">
        <f t="shared" si="3"/>
        <v>24202.78</v>
      </c>
    </row>
    <row r="27" spans="1:13" x14ac:dyDescent="0.2">
      <c r="A27" s="93" t="s">
        <v>82</v>
      </c>
      <c r="B27" s="94" t="s">
        <v>83</v>
      </c>
      <c r="C27" s="95" t="s">
        <v>84</v>
      </c>
      <c r="D27" s="95" t="s">
        <v>85</v>
      </c>
      <c r="E27" s="96" t="s">
        <v>66</v>
      </c>
      <c r="F27" s="64">
        <v>978</v>
      </c>
      <c r="G27" s="65">
        <f t="shared" si="0"/>
        <v>53292.81</v>
      </c>
      <c r="H27" s="66">
        <v>978</v>
      </c>
      <c r="I27" s="67">
        <f t="shared" si="1"/>
        <v>1242.19</v>
      </c>
      <c r="J27" s="68">
        <v>978</v>
      </c>
      <c r="K27" s="69">
        <f t="shared" si="2"/>
        <v>5087.97</v>
      </c>
      <c r="L27" s="70">
        <v>0</v>
      </c>
      <c r="M27" s="72">
        <f t="shared" si="3"/>
        <v>59622.97</v>
      </c>
    </row>
    <row r="28" spans="1:13" x14ac:dyDescent="0.2">
      <c r="A28" s="89" t="s">
        <v>86</v>
      </c>
      <c r="B28" s="90" t="s">
        <v>87</v>
      </c>
      <c r="C28" s="91" t="s">
        <v>88</v>
      </c>
      <c r="D28" s="91" t="s">
        <v>45</v>
      </c>
      <c r="E28" s="92" t="s">
        <v>66</v>
      </c>
      <c r="F28" s="64">
        <v>606</v>
      </c>
      <c r="G28" s="65">
        <f t="shared" si="0"/>
        <v>33021.93</v>
      </c>
      <c r="H28" s="66">
        <v>606</v>
      </c>
      <c r="I28" s="67">
        <f t="shared" si="1"/>
        <v>769.7</v>
      </c>
      <c r="J28" s="68">
        <v>606</v>
      </c>
      <c r="K28" s="69">
        <f t="shared" si="2"/>
        <v>3152.67</v>
      </c>
      <c r="L28" s="70">
        <v>0</v>
      </c>
      <c r="M28" s="72">
        <f t="shared" si="3"/>
        <v>36944.300000000003</v>
      </c>
    </row>
    <row r="29" spans="1:13" x14ac:dyDescent="0.2">
      <c r="A29" s="93" t="s">
        <v>89</v>
      </c>
      <c r="B29" s="94" t="s">
        <v>90</v>
      </c>
      <c r="C29" s="95" t="s">
        <v>91</v>
      </c>
      <c r="D29" s="95" t="s">
        <v>45</v>
      </c>
      <c r="E29" s="96" t="s">
        <v>66</v>
      </c>
      <c r="F29" s="64">
        <v>1888</v>
      </c>
      <c r="G29" s="65">
        <f t="shared" si="0"/>
        <v>102880.19</v>
      </c>
      <c r="H29" s="66">
        <v>1888</v>
      </c>
      <c r="I29" s="67">
        <f t="shared" si="1"/>
        <v>2398.02</v>
      </c>
      <c r="J29" s="68">
        <v>1888</v>
      </c>
      <c r="K29" s="69">
        <f t="shared" si="2"/>
        <v>9822.17</v>
      </c>
      <c r="L29" s="70">
        <v>0</v>
      </c>
      <c r="M29" s="72">
        <f t="shared" si="3"/>
        <v>115100.38</v>
      </c>
    </row>
    <row r="30" spans="1:13" x14ac:dyDescent="0.2">
      <c r="A30" s="89" t="s">
        <v>92</v>
      </c>
      <c r="B30" s="90" t="s">
        <v>93</v>
      </c>
      <c r="C30" s="91" t="s">
        <v>94</v>
      </c>
      <c r="D30" s="91" t="s">
        <v>65</v>
      </c>
      <c r="E30" s="92" t="s">
        <v>66</v>
      </c>
      <c r="F30" s="64">
        <v>2563</v>
      </c>
      <c r="G30" s="65">
        <f t="shared" si="0"/>
        <v>139662.04</v>
      </c>
      <c r="H30" s="66">
        <v>2563</v>
      </c>
      <c r="I30" s="67">
        <f t="shared" si="1"/>
        <v>3255.36</v>
      </c>
      <c r="J30" s="68">
        <v>2563</v>
      </c>
      <c r="K30" s="69">
        <f t="shared" si="2"/>
        <v>13333.8</v>
      </c>
      <c r="L30" s="70">
        <v>0</v>
      </c>
      <c r="M30" s="72">
        <f t="shared" si="3"/>
        <v>156251.20000000001</v>
      </c>
    </row>
    <row r="31" spans="1:13" x14ac:dyDescent="0.2">
      <c r="A31" s="93" t="s">
        <v>95</v>
      </c>
      <c r="B31" s="94" t="s">
        <v>96</v>
      </c>
      <c r="C31" s="95" t="s">
        <v>97</v>
      </c>
      <c r="D31" s="95" t="s">
        <v>45</v>
      </c>
      <c r="E31" s="96" t="s">
        <v>66</v>
      </c>
      <c r="F31" s="64">
        <v>521</v>
      </c>
      <c r="G31" s="65">
        <f t="shared" si="0"/>
        <v>28390.14</v>
      </c>
      <c r="H31" s="66">
        <v>521</v>
      </c>
      <c r="I31" s="67">
        <f t="shared" si="1"/>
        <v>661.74</v>
      </c>
      <c r="J31" s="68">
        <v>521</v>
      </c>
      <c r="K31" s="69">
        <f t="shared" si="2"/>
        <v>2710.46</v>
      </c>
      <c r="L31" s="70">
        <v>0</v>
      </c>
      <c r="M31" s="72">
        <f t="shared" si="3"/>
        <v>31762.34</v>
      </c>
    </row>
    <row r="32" spans="1:13" x14ac:dyDescent="0.2">
      <c r="A32" s="89" t="s">
        <v>98</v>
      </c>
      <c r="B32" s="90" t="s">
        <v>99</v>
      </c>
      <c r="C32" s="91" t="s">
        <v>100</v>
      </c>
      <c r="D32" s="91" t="s">
        <v>45</v>
      </c>
      <c r="E32" s="92" t="s">
        <v>66</v>
      </c>
      <c r="F32" s="64">
        <v>982</v>
      </c>
      <c r="G32" s="65">
        <f t="shared" si="0"/>
        <v>53510.78</v>
      </c>
      <c r="H32" s="66">
        <v>982</v>
      </c>
      <c r="I32" s="67">
        <f t="shared" si="1"/>
        <v>1247.27</v>
      </c>
      <c r="J32" s="68">
        <v>982</v>
      </c>
      <c r="K32" s="69">
        <f t="shared" si="2"/>
        <v>5108.78</v>
      </c>
      <c r="L32" s="70">
        <v>0</v>
      </c>
      <c r="M32" s="72">
        <f t="shared" si="3"/>
        <v>59866.83</v>
      </c>
    </row>
    <row r="33" spans="1:13" x14ac:dyDescent="0.2">
      <c r="A33" s="93" t="s">
        <v>101</v>
      </c>
      <c r="B33" s="94" t="s">
        <v>102</v>
      </c>
      <c r="C33" s="95" t="s">
        <v>103</v>
      </c>
      <c r="D33" s="95" t="s">
        <v>45</v>
      </c>
      <c r="E33" s="96" t="s">
        <v>66</v>
      </c>
      <c r="F33" s="64">
        <v>108</v>
      </c>
      <c r="G33" s="65">
        <f t="shared" si="0"/>
        <v>5885.1</v>
      </c>
      <c r="H33" s="66">
        <v>108</v>
      </c>
      <c r="I33" s="67">
        <f t="shared" si="1"/>
        <v>137.16999999999999</v>
      </c>
      <c r="J33" s="68">
        <v>108</v>
      </c>
      <c r="K33" s="69">
        <f t="shared" si="2"/>
        <v>561.86</v>
      </c>
      <c r="L33" s="70">
        <v>0</v>
      </c>
      <c r="M33" s="72">
        <f t="shared" si="3"/>
        <v>6584.13</v>
      </c>
    </row>
    <row r="34" spans="1:13" x14ac:dyDescent="0.2">
      <c r="A34" s="89" t="s">
        <v>104</v>
      </c>
      <c r="B34" s="90" t="s">
        <v>105</v>
      </c>
      <c r="C34" s="91" t="s">
        <v>106</v>
      </c>
      <c r="D34" s="91" t="s">
        <v>107</v>
      </c>
      <c r="E34" s="92" t="s">
        <v>66</v>
      </c>
      <c r="F34" s="64">
        <v>5770</v>
      </c>
      <c r="G34" s="65">
        <f t="shared" si="0"/>
        <v>314416.69</v>
      </c>
      <c r="H34" s="66">
        <v>5770</v>
      </c>
      <c r="I34" s="67">
        <f t="shared" si="1"/>
        <v>7328.68</v>
      </c>
      <c r="J34" s="68">
        <v>5770</v>
      </c>
      <c r="K34" s="69">
        <f t="shared" si="2"/>
        <v>30017.96</v>
      </c>
      <c r="L34" s="70">
        <v>0</v>
      </c>
      <c r="M34" s="72">
        <f t="shared" si="3"/>
        <v>351763.33</v>
      </c>
    </row>
    <row r="35" spans="1:13" x14ac:dyDescent="0.2">
      <c r="A35" s="93" t="s">
        <v>108</v>
      </c>
      <c r="B35" s="94" t="s">
        <v>109</v>
      </c>
      <c r="C35" s="95" t="s">
        <v>110</v>
      </c>
      <c r="D35" s="95" t="s">
        <v>65</v>
      </c>
      <c r="E35" s="96" t="s">
        <v>66</v>
      </c>
      <c r="F35" s="64">
        <v>237</v>
      </c>
      <c r="G35" s="65">
        <f t="shared" si="0"/>
        <v>12914.52</v>
      </c>
      <c r="H35" s="66">
        <v>237</v>
      </c>
      <c r="I35" s="67">
        <f t="shared" si="1"/>
        <v>301.02</v>
      </c>
      <c r="J35" s="68">
        <v>237</v>
      </c>
      <c r="K35" s="69">
        <f t="shared" si="2"/>
        <v>1232.97</v>
      </c>
      <c r="L35" s="70">
        <v>0</v>
      </c>
      <c r="M35" s="72">
        <f t="shared" si="3"/>
        <v>14448.51</v>
      </c>
    </row>
    <row r="36" spans="1:13" x14ac:dyDescent="0.2">
      <c r="A36" s="89" t="s">
        <v>111</v>
      </c>
      <c r="B36" s="90" t="s">
        <v>112</v>
      </c>
      <c r="C36" s="91" t="s">
        <v>113</v>
      </c>
      <c r="D36" s="91" t="s">
        <v>65</v>
      </c>
      <c r="E36" s="92" t="s">
        <v>66</v>
      </c>
      <c r="F36" s="64">
        <v>15326</v>
      </c>
      <c r="G36" s="65">
        <f t="shared" si="0"/>
        <v>835138.67</v>
      </c>
      <c r="H36" s="66">
        <v>15326</v>
      </c>
      <c r="I36" s="67">
        <f t="shared" si="1"/>
        <v>19466.09</v>
      </c>
      <c r="J36" s="68">
        <v>15326</v>
      </c>
      <c r="K36" s="69">
        <f t="shared" si="2"/>
        <v>79732.289999999994</v>
      </c>
      <c r="L36" s="70">
        <v>0</v>
      </c>
      <c r="M36" s="72">
        <f t="shared" si="3"/>
        <v>934337.05</v>
      </c>
    </row>
    <row r="37" spans="1:13" x14ac:dyDescent="0.2">
      <c r="A37" s="93" t="s">
        <v>114</v>
      </c>
      <c r="B37" s="94" t="s">
        <v>115</v>
      </c>
      <c r="C37" s="95" t="s">
        <v>116</v>
      </c>
      <c r="D37" s="95" t="s">
        <v>65</v>
      </c>
      <c r="E37" s="96" t="s">
        <v>66</v>
      </c>
      <c r="F37" s="64">
        <v>144</v>
      </c>
      <c r="G37" s="65">
        <f t="shared" si="0"/>
        <v>7846.79</v>
      </c>
      <c r="H37" s="66">
        <v>144</v>
      </c>
      <c r="I37" s="67">
        <f t="shared" si="1"/>
        <v>182.9</v>
      </c>
      <c r="J37" s="68">
        <v>144</v>
      </c>
      <c r="K37" s="69">
        <f t="shared" si="2"/>
        <v>749.15</v>
      </c>
      <c r="L37" s="70">
        <v>0</v>
      </c>
      <c r="M37" s="72">
        <f t="shared" si="3"/>
        <v>8778.84</v>
      </c>
    </row>
    <row r="38" spans="1:13" x14ac:dyDescent="0.2">
      <c r="A38" s="89" t="s">
        <v>117</v>
      </c>
      <c r="B38" s="90" t="s">
        <v>118</v>
      </c>
      <c r="C38" s="91" t="s">
        <v>119</v>
      </c>
      <c r="D38" s="91" t="s">
        <v>45</v>
      </c>
      <c r="E38" s="92" t="s">
        <v>66</v>
      </c>
      <c r="F38" s="64">
        <v>767</v>
      </c>
      <c r="G38" s="65">
        <f t="shared" si="0"/>
        <v>41795.08</v>
      </c>
      <c r="H38" s="66">
        <v>767</v>
      </c>
      <c r="I38" s="67">
        <f t="shared" si="1"/>
        <v>974.19</v>
      </c>
      <c r="J38" s="68">
        <v>767</v>
      </c>
      <c r="K38" s="69">
        <f t="shared" si="2"/>
        <v>3990.26</v>
      </c>
      <c r="L38" s="70">
        <v>0</v>
      </c>
      <c r="M38" s="72">
        <f t="shared" si="3"/>
        <v>46759.53</v>
      </c>
    </row>
    <row r="39" spans="1:13" x14ac:dyDescent="0.2">
      <c r="A39" s="93" t="s">
        <v>120</v>
      </c>
      <c r="B39" s="94" t="s">
        <v>121</v>
      </c>
      <c r="C39" s="95" t="s">
        <v>122</v>
      </c>
      <c r="D39" s="95" t="s">
        <v>65</v>
      </c>
      <c r="E39" s="96" t="s">
        <v>66</v>
      </c>
      <c r="F39" s="64">
        <v>412</v>
      </c>
      <c r="G39" s="65">
        <f t="shared" si="0"/>
        <v>22450.55</v>
      </c>
      <c r="H39" s="66">
        <v>412</v>
      </c>
      <c r="I39" s="67">
        <f t="shared" si="1"/>
        <v>523.29999999999995</v>
      </c>
      <c r="J39" s="68">
        <v>412</v>
      </c>
      <c r="K39" s="69">
        <f t="shared" si="2"/>
        <v>2143.4</v>
      </c>
      <c r="L39" s="70">
        <v>0</v>
      </c>
      <c r="M39" s="72">
        <f t="shared" si="3"/>
        <v>25117.25</v>
      </c>
    </row>
    <row r="40" spans="1:13" x14ac:dyDescent="0.2">
      <c r="A40" s="89" t="s">
        <v>123</v>
      </c>
      <c r="B40" s="90" t="s">
        <v>124</v>
      </c>
      <c r="C40" s="91" t="s">
        <v>125</v>
      </c>
      <c r="D40" s="91" t="s">
        <v>45</v>
      </c>
      <c r="E40" s="92" t="s">
        <v>66</v>
      </c>
      <c r="F40" s="64">
        <v>1589</v>
      </c>
      <c r="G40" s="65">
        <f t="shared" si="0"/>
        <v>86587.19</v>
      </c>
      <c r="H40" s="66">
        <v>1589</v>
      </c>
      <c r="I40" s="67">
        <f t="shared" si="1"/>
        <v>2018.24</v>
      </c>
      <c r="J40" s="68">
        <v>1589</v>
      </c>
      <c r="K40" s="69">
        <f t="shared" si="2"/>
        <v>8266.65</v>
      </c>
      <c r="L40" s="70">
        <v>0</v>
      </c>
      <c r="M40" s="72">
        <f t="shared" si="3"/>
        <v>96872.08</v>
      </c>
    </row>
    <row r="41" spans="1:13" x14ac:dyDescent="0.2">
      <c r="A41" s="93" t="s">
        <v>126</v>
      </c>
      <c r="B41" s="94" t="s">
        <v>127</v>
      </c>
      <c r="C41" s="95" t="s">
        <v>128</v>
      </c>
      <c r="D41" s="95" t="s">
        <v>65</v>
      </c>
      <c r="E41" s="96" t="s">
        <v>66</v>
      </c>
      <c r="F41" s="64">
        <v>4970</v>
      </c>
      <c r="G41" s="65">
        <f t="shared" si="0"/>
        <v>270823.38</v>
      </c>
      <c r="H41" s="66">
        <v>4970</v>
      </c>
      <c r="I41" s="67">
        <f t="shared" si="1"/>
        <v>6312.57</v>
      </c>
      <c r="J41" s="68">
        <v>4970</v>
      </c>
      <c r="K41" s="69">
        <f t="shared" si="2"/>
        <v>25856.03</v>
      </c>
      <c r="L41" s="70">
        <v>0</v>
      </c>
      <c r="M41" s="72">
        <f t="shared" si="3"/>
        <v>302991.98</v>
      </c>
    </row>
    <row r="42" spans="1:13" x14ac:dyDescent="0.2">
      <c r="A42" s="89" t="s">
        <v>129</v>
      </c>
      <c r="B42" s="90" t="s">
        <v>130</v>
      </c>
      <c r="C42" s="91" t="s">
        <v>131</v>
      </c>
      <c r="D42" s="91" t="s">
        <v>65</v>
      </c>
      <c r="E42" s="92" t="s">
        <v>66</v>
      </c>
      <c r="F42" s="64">
        <v>25054</v>
      </c>
      <c r="G42" s="65">
        <f t="shared" si="0"/>
        <v>1365233.21</v>
      </c>
      <c r="H42" s="66">
        <v>62635</v>
      </c>
      <c r="I42" s="67">
        <f t="shared" si="1"/>
        <v>79554.92</v>
      </c>
      <c r="J42" s="68">
        <v>62635</v>
      </c>
      <c r="K42" s="69">
        <f t="shared" si="2"/>
        <v>325853.57</v>
      </c>
      <c r="L42" s="70">
        <v>0</v>
      </c>
      <c r="M42" s="72">
        <f t="shared" si="3"/>
        <v>1770641.7</v>
      </c>
    </row>
    <row r="43" spans="1:13" x14ac:dyDescent="0.2">
      <c r="A43" s="93" t="s">
        <v>132</v>
      </c>
      <c r="B43" s="94" t="s">
        <v>133</v>
      </c>
      <c r="C43" s="95" t="s">
        <v>134</v>
      </c>
      <c r="D43" s="95" t="s">
        <v>107</v>
      </c>
      <c r="E43" s="96" t="s">
        <v>66</v>
      </c>
      <c r="F43" s="64">
        <v>9791</v>
      </c>
      <c r="G43" s="65">
        <f t="shared" si="0"/>
        <v>533527.52</v>
      </c>
      <c r="H43" s="66">
        <v>9791</v>
      </c>
      <c r="I43" s="67">
        <f t="shared" si="1"/>
        <v>12435.89</v>
      </c>
      <c r="J43" s="68">
        <v>9791</v>
      </c>
      <c r="K43" s="69">
        <f t="shared" si="2"/>
        <v>50936.89</v>
      </c>
      <c r="L43" s="70">
        <v>0</v>
      </c>
      <c r="M43" s="72">
        <f t="shared" si="3"/>
        <v>596900.30000000005</v>
      </c>
    </row>
    <row r="44" spans="1:13" x14ac:dyDescent="0.2">
      <c r="A44" s="89" t="s">
        <v>135</v>
      </c>
      <c r="B44" s="90" t="s">
        <v>136</v>
      </c>
      <c r="C44" s="91" t="s">
        <v>137</v>
      </c>
      <c r="D44" s="91" t="s">
        <v>85</v>
      </c>
      <c r="E44" s="92" t="s">
        <v>66</v>
      </c>
      <c r="F44" s="64">
        <v>4151</v>
      </c>
      <c r="G44" s="65">
        <f t="shared" si="0"/>
        <v>226194.74</v>
      </c>
      <c r="H44" s="66">
        <v>4151</v>
      </c>
      <c r="I44" s="67">
        <f t="shared" si="1"/>
        <v>5272.33</v>
      </c>
      <c r="J44" s="68">
        <v>4151</v>
      </c>
      <c r="K44" s="69">
        <f t="shared" si="2"/>
        <v>21595.24</v>
      </c>
      <c r="L44" s="70">
        <v>0</v>
      </c>
      <c r="M44" s="72">
        <f t="shared" si="3"/>
        <v>253062.31</v>
      </c>
    </row>
    <row r="45" spans="1:13" x14ac:dyDescent="0.2">
      <c r="A45" s="93" t="s">
        <v>138</v>
      </c>
      <c r="B45" s="94" t="s">
        <v>139</v>
      </c>
      <c r="C45" s="95" t="s">
        <v>140</v>
      </c>
      <c r="D45" s="95" t="s">
        <v>45</v>
      </c>
      <c r="E45" s="96" t="s">
        <v>66</v>
      </c>
      <c r="F45" s="64">
        <v>228</v>
      </c>
      <c r="G45" s="65">
        <f t="shared" si="0"/>
        <v>12424.09</v>
      </c>
      <c r="H45" s="66">
        <v>228</v>
      </c>
      <c r="I45" s="67">
        <f t="shared" si="1"/>
        <v>289.58999999999997</v>
      </c>
      <c r="J45" s="68">
        <v>228</v>
      </c>
      <c r="K45" s="69">
        <f t="shared" si="2"/>
        <v>1186.1500000000001</v>
      </c>
      <c r="L45" s="70">
        <v>0</v>
      </c>
      <c r="M45" s="72">
        <f t="shared" si="3"/>
        <v>13899.83</v>
      </c>
    </row>
    <row r="46" spans="1:13" x14ac:dyDescent="0.2">
      <c r="A46" s="89" t="s">
        <v>141</v>
      </c>
      <c r="B46" s="90" t="s">
        <v>142</v>
      </c>
      <c r="C46" s="91" t="s">
        <v>143</v>
      </c>
      <c r="D46" s="91" t="s">
        <v>65</v>
      </c>
      <c r="E46" s="92" t="s">
        <v>66</v>
      </c>
      <c r="F46" s="64">
        <v>10306</v>
      </c>
      <c r="G46" s="65">
        <f t="shared" si="0"/>
        <v>561590.69999999995</v>
      </c>
      <c r="H46" s="66">
        <v>10306</v>
      </c>
      <c r="I46" s="67">
        <f t="shared" si="1"/>
        <v>13090.01</v>
      </c>
      <c r="J46" s="68">
        <v>10306</v>
      </c>
      <c r="K46" s="69">
        <f t="shared" si="2"/>
        <v>53616.14</v>
      </c>
      <c r="L46" s="70">
        <v>0</v>
      </c>
      <c r="M46" s="72">
        <f t="shared" si="3"/>
        <v>628296.85</v>
      </c>
    </row>
    <row r="47" spans="1:13" x14ac:dyDescent="0.2">
      <c r="A47" s="93" t="s">
        <v>144</v>
      </c>
      <c r="B47" s="94" t="s">
        <v>145</v>
      </c>
      <c r="C47" s="95" t="s">
        <v>146</v>
      </c>
      <c r="D47" s="95" t="s">
        <v>65</v>
      </c>
      <c r="E47" s="96" t="s">
        <v>66</v>
      </c>
      <c r="F47" s="64">
        <v>6451</v>
      </c>
      <c r="G47" s="65">
        <f t="shared" si="0"/>
        <v>351525.48</v>
      </c>
      <c r="H47" s="66">
        <v>6451</v>
      </c>
      <c r="I47" s="67">
        <f t="shared" si="1"/>
        <v>8193.64</v>
      </c>
      <c r="J47" s="68">
        <v>6451</v>
      </c>
      <c r="K47" s="69">
        <f t="shared" si="2"/>
        <v>33560.81</v>
      </c>
      <c r="L47" s="70">
        <v>0</v>
      </c>
      <c r="M47" s="72">
        <f t="shared" si="3"/>
        <v>393279.93</v>
      </c>
    </row>
    <row r="48" spans="1:13" x14ac:dyDescent="0.2">
      <c r="A48" s="89" t="s">
        <v>147</v>
      </c>
      <c r="B48" s="90" t="s">
        <v>148</v>
      </c>
      <c r="C48" s="91" t="s">
        <v>149</v>
      </c>
      <c r="D48" s="91" t="s">
        <v>85</v>
      </c>
      <c r="E48" s="92" t="s">
        <v>66</v>
      </c>
      <c r="F48" s="64">
        <v>1381</v>
      </c>
      <c r="G48" s="65">
        <f t="shared" si="0"/>
        <v>75252.94</v>
      </c>
      <c r="H48" s="66">
        <v>1381</v>
      </c>
      <c r="I48" s="67">
        <f t="shared" si="1"/>
        <v>1754.06</v>
      </c>
      <c r="J48" s="68">
        <v>1381</v>
      </c>
      <c r="K48" s="69">
        <f t="shared" si="2"/>
        <v>7184.54</v>
      </c>
      <c r="L48" s="70">
        <v>0</v>
      </c>
      <c r="M48" s="72">
        <f t="shared" si="3"/>
        <v>84191.540000000008</v>
      </c>
    </row>
    <row r="49" spans="1:13" x14ac:dyDescent="0.2">
      <c r="A49" s="93" t="s">
        <v>150</v>
      </c>
      <c r="B49" s="94" t="s">
        <v>151</v>
      </c>
      <c r="C49" s="95" t="s">
        <v>152</v>
      </c>
      <c r="D49" s="95" t="s">
        <v>65</v>
      </c>
      <c r="E49" s="96" t="s">
        <v>66</v>
      </c>
      <c r="F49" s="64">
        <v>17511</v>
      </c>
      <c r="G49" s="65">
        <f t="shared" si="0"/>
        <v>954202.87</v>
      </c>
      <c r="H49" s="66">
        <v>17511</v>
      </c>
      <c r="I49" s="67">
        <f t="shared" si="1"/>
        <v>22241.34</v>
      </c>
      <c r="J49" s="68">
        <v>17511</v>
      </c>
      <c r="K49" s="69">
        <f t="shared" si="2"/>
        <v>91099.57</v>
      </c>
      <c r="L49" s="70">
        <v>0</v>
      </c>
      <c r="M49" s="72">
        <f t="shared" si="3"/>
        <v>1067543.78</v>
      </c>
    </row>
    <row r="50" spans="1:13" x14ac:dyDescent="0.2">
      <c r="A50" s="89" t="s">
        <v>153</v>
      </c>
      <c r="B50" s="90" t="s">
        <v>154</v>
      </c>
      <c r="C50" s="91" t="s">
        <v>155</v>
      </c>
      <c r="D50" s="91" t="s">
        <v>45</v>
      </c>
      <c r="E50" s="92" t="s">
        <v>66</v>
      </c>
      <c r="F50" s="64">
        <v>519</v>
      </c>
      <c r="G50" s="65">
        <f t="shared" si="0"/>
        <v>28281.15</v>
      </c>
      <c r="H50" s="66">
        <v>519</v>
      </c>
      <c r="I50" s="67">
        <f t="shared" si="1"/>
        <v>659.2</v>
      </c>
      <c r="J50" s="68">
        <v>519</v>
      </c>
      <c r="K50" s="69">
        <f t="shared" si="2"/>
        <v>2700.06</v>
      </c>
      <c r="L50" s="70">
        <v>0</v>
      </c>
      <c r="M50" s="72">
        <f t="shared" si="3"/>
        <v>31640.410000000003</v>
      </c>
    </row>
    <row r="51" spans="1:13" x14ac:dyDescent="0.2">
      <c r="A51" s="93" t="s">
        <v>156</v>
      </c>
      <c r="B51" s="94" t="s">
        <v>157</v>
      </c>
      <c r="C51" s="95" t="s">
        <v>158</v>
      </c>
      <c r="D51" s="95" t="s">
        <v>85</v>
      </c>
      <c r="E51" s="96" t="s">
        <v>66</v>
      </c>
      <c r="F51" s="64">
        <v>3012</v>
      </c>
      <c r="G51" s="65">
        <f t="shared" si="0"/>
        <v>164128.78</v>
      </c>
      <c r="H51" s="66">
        <v>3012</v>
      </c>
      <c r="I51" s="67">
        <f t="shared" si="1"/>
        <v>3825.65</v>
      </c>
      <c r="J51" s="68">
        <v>3012</v>
      </c>
      <c r="K51" s="69">
        <f t="shared" si="2"/>
        <v>15669.69</v>
      </c>
      <c r="L51" s="70">
        <v>0</v>
      </c>
      <c r="M51" s="72">
        <f t="shared" si="3"/>
        <v>183624.12</v>
      </c>
    </row>
    <row r="52" spans="1:13" x14ac:dyDescent="0.2">
      <c r="A52" s="89" t="s">
        <v>159</v>
      </c>
      <c r="B52" s="90" t="s">
        <v>160</v>
      </c>
      <c r="C52" s="91" t="s">
        <v>161</v>
      </c>
      <c r="D52" s="91" t="s">
        <v>45</v>
      </c>
      <c r="E52" s="92" t="s">
        <v>66</v>
      </c>
      <c r="F52" s="64">
        <v>1745</v>
      </c>
      <c r="G52" s="65">
        <f t="shared" si="0"/>
        <v>95087.89</v>
      </c>
      <c r="H52" s="66">
        <v>1745</v>
      </c>
      <c r="I52" s="67">
        <f t="shared" si="1"/>
        <v>2216.39</v>
      </c>
      <c r="J52" s="68">
        <v>1745</v>
      </c>
      <c r="K52" s="69">
        <f t="shared" si="2"/>
        <v>9078.2199999999993</v>
      </c>
      <c r="L52" s="70">
        <v>0</v>
      </c>
      <c r="M52" s="72">
        <f t="shared" si="3"/>
        <v>106382.5</v>
      </c>
    </row>
    <row r="53" spans="1:13" x14ac:dyDescent="0.2">
      <c r="A53" s="93" t="s">
        <v>162</v>
      </c>
      <c r="B53" s="94" t="s">
        <v>163</v>
      </c>
      <c r="C53" s="95" t="s">
        <v>164</v>
      </c>
      <c r="D53" s="95" t="s">
        <v>45</v>
      </c>
      <c r="E53" s="96" t="s">
        <v>66</v>
      </c>
      <c r="F53" s="64">
        <v>331</v>
      </c>
      <c r="G53" s="65">
        <f t="shared" si="0"/>
        <v>18036.73</v>
      </c>
      <c r="H53" s="66">
        <v>331</v>
      </c>
      <c r="I53" s="67">
        <f t="shared" si="1"/>
        <v>420.41</v>
      </c>
      <c r="J53" s="68">
        <v>331</v>
      </c>
      <c r="K53" s="69">
        <f t="shared" si="2"/>
        <v>1722</v>
      </c>
      <c r="L53" s="70">
        <v>0</v>
      </c>
      <c r="M53" s="72">
        <f t="shared" si="3"/>
        <v>20179.14</v>
      </c>
    </row>
    <row r="54" spans="1:13" x14ac:dyDescent="0.2">
      <c r="A54" s="89" t="s">
        <v>165</v>
      </c>
      <c r="B54" s="90" t="s">
        <v>166</v>
      </c>
      <c r="C54" s="91" t="s">
        <v>167</v>
      </c>
      <c r="D54" s="91" t="s">
        <v>85</v>
      </c>
      <c r="E54" s="92" t="s">
        <v>66</v>
      </c>
      <c r="F54" s="64">
        <v>7893</v>
      </c>
      <c r="G54" s="65">
        <f t="shared" si="0"/>
        <v>430102.41</v>
      </c>
      <c r="H54" s="66">
        <v>7893</v>
      </c>
      <c r="I54" s="67">
        <f t="shared" si="1"/>
        <v>10025.18</v>
      </c>
      <c r="J54" s="68">
        <v>7893</v>
      </c>
      <c r="K54" s="69">
        <f t="shared" si="2"/>
        <v>41062.699999999997</v>
      </c>
      <c r="L54" s="70">
        <v>0</v>
      </c>
      <c r="M54" s="72">
        <f t="shared" si="3"/>
        <v>481190.29</v>
      </c>
    </row>
    <row r="55" spans="1:13" x14ac:dyDescent="0.2">
      <c r="A55" s="93" t="s">
        <v>168</v>
      </c>
      <c r="B55" s="94" t="s">
        <v>169</v>
      </c>
      <c r="C55" s="95" t="s">
        <v>170</v>
      </c>
      <c r="D55" s="95" t="s">
        <v>65</v>
      </c>
      <c r="E55" s="96" t="s">
        <v>66</v>
      </c>
      <c r="F55" s="64">
        <v>1215</v>
      </c>
      <c r="G55" s="65">
        <f t="shared" si="0"/>
        <v>66207.33</v>
      </c>
      <c r="H55" s="66">
        <v>1215</v>
      </c>
      <c r="I55" s="67">
        <f t="shared" si="1"/>
        <v>1543.21</v>
      </c>
      <c r="J55" s="68">
        <v>1215</v>
      </c>
      <c r="K55" s="69">
        <f t="shared" si="2"/>
        <v>6320.94</v>
      </c>
      <c r="L55" s="70">
        <v>0</v>
      </c>
      <c r="M55" s="72">
        <f t="shared" si="3"/>
        <v>74071.48</v>
      </c>
    </row>
    <row r="56" spans="1:13" x14ac:dyDescent="0.2">
      <c r="A56" s="89" t="s">
        <v>171</v>
      </c>
      <c r="B56" s="90" t="s">
        <v>172</v>
      </c>
      <c r="C56" s="91" t="s">
        <v>173</v>
      </c>
      <c r="D56" s="91" t="s">
        <v>65</v>
      </c>
      <c r="E56" s="92" t="s">
        <v>66</v>
      </c>
      <c r="F56" s="64">
        <v>1870</v>
      </c>
      <c r="G56" s="65">
        <f t="shared" si="0"/>
        <v>101899.34</v>
      </c>
      <c r="H56" s="66">
        <v>1870</v>
      </c>
      <c r="I56" s="67">
        <f t="shared" si="1"/>
        <v>2375.15</v>
      </c>
      <c r="J56" s="68">
        <v>1870</v>
      </c>
      <c r="K56" s="69">
        <f t="shared" si="2"/>
        <v>9728.5300000000007</v>
      </c>
      <c r="L56" s="70">
        <v>0</v>
      </c>
      <c r="M56" s="72">
        <f t="shared" si="3"/>
        <v>114003.01999999999</v>
      </c>
    </row>
    <row r="57" spans="1:13" x14ac:dyDescent="0.2">
      <c r="A57" s="93" t="s">
        <v>174</v>
      </c>
      <c r="B57" s="94" t="s">
        <v>175</v>
      </c>
      <c r="C57" s="95" t="s">
        <v>176</v>
      </c>
      <c r="D57" s="95" t="s">
        <v>65</v>
      </c>
      <c r="E57" s="96" t="s">
        <v>66</v>
      </c>
      <c r="F57" s="64">
        <v>1579</v>
      </c>
      <c r="G57" s="65">
        <f t="shared" si="0"/>
        <v>86042.28</v>
      </c>
      <c r="H57" s="66">
        <v>1579</v>
      </c>
      <c r="I57" s="67">
        <f t="shared" si="1"/>
        <v>2005.54</v>
      </c>
      <c r="J57" s="68">
        <v>1579</v>
      </c>
      <c r="K57" s="69">
        <f t="shared" si="2"/>
        <v>8214.6200000000008</v>
      </c>
      <c r="L57" s="70">
        <v>0</v>
      </c>
      <c r="M57" s="72">
        <f t="shared" si="3"/>
        <v>96262.44</v>
      </c>
    </row>
    <row r="58" spans="1:13" x14ac:dyDescent="0.2">
      <c r="A58" s="89" t="s">
        <v>177</v>
      </c>
      <c r="B58" s="90" t="s">
        <v>178</v>
      </c>
      <c r="C58" s="91" t="s">
        <v>179</v>
      </c>
      <c r="D58" s="91" t="s">
        <v>65</v>
      </c>
      <c r="E58" s="92" t="s">
        <v>66</v>
      </c>
      <c r="F58" s="64">
        <v>13844</v>
      </c>
      <c r="G58" s="65">
        <f t="shared" si="0"/>
        <v>754382.08</v>
      </c>
      <c r="H58" s="66">
        <v>13844</v>
      </c>
      <c r="I58" s="67">
        <f t="shared" si="1"/>
        <v>17583.75</v>
      </c>
      <c r="J58" s="68">
        <v>13844</v>
      </c>
      <c r="K58" s="69">
        <f t="shared" si="2"/>
        <v>72022.3</v>
      </c>
      <c r="L58" s="70">
        <v>0</v>
      </c>
      <c r="M58" s="72">
        <f t="shared" si="3"/>
        <v>843988.13</v>
      </c>
    </row>
    <row r="59" spans="1:13" x14ac:dyDescent="0.2">
      <c r="A59" s="93" t="s">
        <v>180</v>
      </c>
      <c r="B59" s="94" t="s">
        <v>181</v>
      </c>
      <c r="C59" s="95" t="s">
        <v>182</v>
      </c>
      <c r="D59" s="95" t="s">
        <v>45</v>
      </c>
      <c r="E59" s="96" t="s">
        <v>66</v>
      </c>
      <c r="F59" s="64">
        <v>397</v>
      </c>
      <c r="G59" s="65">
        <f t="shared" si="0"/>
        <v>21633.18</v>
      </c>
      <c r="H59" s="66">
        <v>397</v>
      </c>
      <c r="I59" s="67">
        <f t="shared" si="1"/>
        <v>504.24</v>
      </c>
      <c r="J59" s="68">
        <v>397</v>
      </c>
      <c r="K59" s="69">
        <f t="shared" si="2"/>
        <v>2065.36</v>
      </c>
      <c r="L59" s="70">
        <v>0</v>
      </c>
      <c r="M59" s="72">
        <f t="shared" si="3"/>
        <v>24202.78</v>
      </c>
    </row>
    <row r="60" spans="1:13" x14ac:dyDescent="0.2">
      <c r="A60" s="89" t="s">
        <v>183</v>
      </c>
      <c r="B60" s="90" t="s">
        <v>184</v>
      </c>
      <c r="C60" s="91" t="s">
        <v>185</v>
      </c>
      <c r="D60" s="91" t="s">
        <v>45</v>
      </c>
      <c r="E60" s="92" t="s">
        <v>66</v>
      </c>
      <c r="F60" s="64">
        <v>1717</v>
      </c>
      <c r="G60" s="65">
        <f t="shared" si="0"/>
        <v>93562.12</v>
      </c>
      <c r="H60" s="66">
        <v>1717</v>
      </c>
      <c r="I60" s="67">
        <f t="shared" si="1"/>
        <v>2180.8200000000002</v>
      </c>
      <c r="J60" s="68">
        <v>1717</v>
      </c>
      <c r="K60" s="69">
        <f t="shared" si="2"/>
        <v>8932.5499999999993</v>
      </c>
      <c r="L60" s="70">
        <v>0</v>
      </c>
      <c r="M60" s="72">
        <f t="shared" si="3"/>
        <v>104675.48999999999</v>
      </c>
    </row>
    <row r="61" spans="1:13" x14ac:dyDescent="0.2">
      <c r="A61" s="93" t="s">
        <v>186</v>
      </c>
      <c r="B61" s="94" t="s">
        <v>187</v>
      </c>
      <c r="C61" s="95" t="s">
        <v>188</v>
      </c>
      <c r="D61" s="95" t="s">
        <v>45</v>
      </c>
      <c r="E61" s="96" t="s">
        <v>66</v>
      </c>
      <c r="F61" s="64">
        <v>1384</v>
      </c>
      <c r="G61" s="65">
        <f t="shared" si="0"/>
        <v>75416.41</v>
      </c>
      <c r="H61" s="66">
        <v>1384</v>
      </c>
      <c r="I61" s="67">
        <f t="shared" si="1"/>
        <v>1757.87</v>
      </c>
      <c r="J61" s="68">
        <v>1384</v>
      </c>
      <c r="K61" s="69">
        <f t="shared" si="2"/>
        <v>7200.15</v>
      </c>
      <c r="L61" s="70">
        <v>0</v>
      </c>
      <c r="M61" s="72">
        <f t="shared" si="3"/>
        <v>84374.430000000008</v>
      </c>
    </row>
    <row r="62" spans="1:13" x14ac:dyDescent="0.2">
      <c r="A62" s="89" t="s">
        <v>189</v>
      </c>
      <c r="B62" s="90" t="s">
        <v>190</v>
      </c>
      <c r="C62" s="91" t="s">
        <v>191</v>
      </c>
      <c r="D62" s="91" t="s">
        <v>107</v>
      </c>
      <c r="E62" s="92" t="s">
        <v>66</v>
      </c>
      <c r="F62" s="64">
        <v>3954</v>
      </c>
      <c r="G62" s="65">
        <f t="shared" si="0"/>
        <v>215459.89</v>
      </c>
      <c r="H62" s="66">
        <v>3954</v>
      </c>
      <c r="I62" s="67">
        <f t="shared" si="1"/>
        <v>5022.1099999999997</v>
      </c>
      <c r="J62" s="68">
        <v>3954</v>
      </c>
      <c r="K62" s="69">
        <f t="shared" si="2"/>
        <v>20570.37</v>
      </c>
      <c r="L62" s="70">
        <v>0</v>
      </c>
      <c r="M62" s="72">
        <f t="shared" si="3"/>
        <v>241052.37000000002</v>
      </c>
    </row>
    <row r="63" spans="1:13" x14ac:dyDescent="0.2">
      <c r="A63" s="93" t="s">
        <v>192</v>
      </c>
      <c r="B63" s="94" t="s">
        <v>193</v>
      </c>
      <c r="C63" s="95" t="s">
        <v>194</v>
      </c>
      <c r="D63" s="95" t="s">
        <v>65</v>
      </c>
      <c r="E63" s="96" t="s">
        <v>66</v>
      </c>
      <c r="F63" s="64">
        <v>393</v>
      </c>
      <c r="G63" s="65">
        <f t="shared" si="0"/>
        <v>21415.21</v>
      </c>
      <c r="H63" s="66">
        <v>393</v>
      </c>
      <c r="I63" s="67">
        <f t="shared" si="1"/>
        <v>499.16</v>
      </c>
      <c r="J63" s="68">
        <v>393</v>
      </c>
      <c r="K63" s="69">
        <f t="shared" si="2"/>
        <v>2044.55</v>
      </c>
      <c r="L63" s="70">
        <v>0</v>
      </c>
      <c r="M63" s="72">
        <f t="shared" si="3"/>
        <v>23958.92</v>
      </c>
    </row>
    <row r="64" spans="1:13" x14ac:dyDescent="0.2">
      <c r="A64" s="89" t="s">
        <v>195</v>
      </c>
      <c r="B64" s="90" t="s">
        <v>196</v>
      </c>
      <c r="C64" s="91" t="s">
        <v>197</v>
      </c>
      <c r="D64" s="91" t="s">
        <v>65</v>
      </c>
      <c r="E64" s="92" t="s">
        <v>66</v>
      </c>
      <c r="F64" s="64">
        <v>884</v>
      </c>
      <c r="G64" s="65">
        <f t="shared" si="0"/>
        <v>48170.6</v>
      </c>
      <c r="H64" s="66">
        <v>884</v>
      </c>
      <c r="I64" s="67">
        <f t="shared" si="1"/>
        <v>1122.8</v>
      </c>
      <c r="J64" s="68">
        <v>884</v>
      </c>
      <c r="K64" s="69">
        <f t="shared" si="2"/>
        <v>4598.9399999999996</v>
      </c>
      <c r="L64" s="70">
        <v>0</v>
      </c>
      <c r="M64" s="72">
        <f t="shared" si="3"/>
        <v>53892.34</v>
      </c>
    </row>
    <row r="65" spans="1:13" x14ac:dyDescent="0.2">
      <c r="A65" s="93" t="s">
        <v>198</v>
      </c>
      <c r="B65" s="94" t="s">
        <v>199</v>
      </c>
      <c r="C65" s="95" t="s">
        <v>200</v>
      </c>
      <c r="D65" s="95" t="s">
        <v>45</v>
      </c>
      <c r="E65" s="96" t="s">
        <v>66</v>
      </c>
      <c r="F65" s="64">
        <v>283</v>
      </c>
      <c r="G65" s="65">
        <f t="shared" si="0"/>
        <v>15421.13</v>
      </c>
      <c r="H65" s="66">
        <v>283</v>
      </c>
      <c r="I65" s="67">
        <f t="shared" si="1"/>
        <v>359.45</v>
      </c>
      <c r="J65" s="68">
        <v>283</v>
      </c>
      <c r="K65" s="69">
        <f t="shared" si="2"/>
        <v>1472.28</v>
      </c>
      <c r="L65" s="70">
        <v>0</v>
      </c>
      <c r="M65" s="72">
        <f t="shared" si="3"/>
        <v>17252.86</v>
      </c>
    </row>
    <row r="66" spans="1:13" x14ac:dyDescent="0.2">
      <c r="A66" s="89" t="s">
        <v>201</v>
      </c>
      <c r="B66" s="90" t="s">
        <v>202</v>
      </c>
      <c r="C66" s="91" t="s">
        <v>203</v>
      </c>
      <c r="D66" s="91" t="s">
        <v>45</v>
      </c>
      <c r="E66" s="92" t="s">
        <v>66</v>
      </c>
      <c r="F66" s="64">
        <v>93</v>
      </c>
      <c r="G66" s="65">
        <f t="shared" si="0"/>
        <v>5067.72</v>
      </c>
      <c r="H66" s="66">
        <v>93</v>
      </c>
      <c r="I66" s="67">
        <f t="shared" si="1"/>
        <v>118.12</v>
      </c>
      <c r="J66" s="68">
        <v>93</v>
      </c>
      <c r="K66" s="69">
        <f t="shared" si="2"/>
        <v>483.83</v>
      </c>
      <c r="L66" s="70">
        <v>0</v>
      </c>
      <c r="M66" s="72">
        <f t="shared" si="3"/>
        <v>5669.67</v>
      </c>
    </row>
    <row r="67" spans="1:13" x14ac:dyDescent="0.2">
      <c r="A67" s="93" t="s">
        <v>204</v>
      </c>
      <c r="B67" s="94" t="s">
        <v>205</v>
      </c>
      <c r="C67" s="95" t="s">
        <v>206</v>
      </c>
      <c r="D67" s="95" t="s">
        <v>45</v>
      </c>
      <c r="E67" s="96" t="s">
        <v>66</v>
      </c>
      <c r="F67" s="64">
        <v>131</v>
      </c>
      <c r="G67" s="65">
        <f t="shared" si="0"/>
        <v>7138.4</v>
      </c>
      <c r="H67" s="66">
        <v>131</v>
      </c>
      <c r="I67" s="67">
        <f t="shared" si="1"/>
        <v>166.39</v>
      </c>
      <c r="J67" s="68">
        <v>131</v>
      </c>
      <c r="K67" s="69">
        <f t="shared" si="2"/>
        <v>681.52</v>
      </c>
      <c r="L67" s="70">
        <v>0</v>
      </c>
      <c r="M67" s="72">
        <f t="shared" si="3"/>
        <v>7986.3099999999995</v>
      </c>
    </row>
    <row r="68" spans="1:13" x14ac:dyDescent="0.2">
      <c r="A68" s="97" t="s">
        <v>207</v>
      </c>
      <c r="B68" s="98" t="s">
        <v>208</v>
      </c>
      <c r="C68" s="97" t="s">
        <v>209</v>
      </c>
      <c r="D68" s="97" t="s">
        <v>85</v>
      </c>
      <c r="E68" s="99" t="s">
        <v>66</v>
      </c>
      <c r="F68" s="64">
        <v>14304</v>
      </c>
      <c r="G68" s="65">
        <f t="shared" si="0"/>
        <v>779448.23</v>
      </c>
      <c r="H68" s="66">
        <v>14304</v>
      </c>
      <c r="I68" s="67">
        <f t="shared" si="1"/>
        <v>18168.02</v>
      </c>
      <c r="J68" s="68">
        <v>14304</v>
      </c>
      <c r="K68" s="69">
        <f t="shared" si="2"/>
        <v>74415.41</v>
      </c>
      <c r="L68" s="70">
        <v>0</v>
      </c>
      <c r="M68" s="72">
        <f t="shared" si="3"/>
        <v>872031.66</v>
      </c>
    </row>
    <row r="69" spans="1:13" x14ac:dyDescent="0.2">
      <c r="A69" s="100" t="s">
        <v>210</v>
      </c>
      <c r="B69" s="101" t="s">
        <v>211</v>
      </c>
      <c r="C69" s="100" t="s">
        <v>212</v>
      </c>
      <c r="D69" s="100" t="s">
        <v>85</v>
      </c>
      <c r="E69" s="102" t="s">
        <v>66</v>
      </c>
      <c r="F69" s="64">
        <v>4344</v>
      </c>
      <c r="G69" s="65">
        <f t="shared" si="0"/>
        <v>236711.63</v>
      </c>
      <c r="H69" s="66">
        <v>4344</v>
      </c>
      <c r="I69" s="67">
        <f t="shared" si="1"/>
        <v>5517.47</v>
      </c>
      <c r="J69" s="68">
        <v>4344</v>
      </c>
      <c r="K69" s="69">
        <f t="shared" si="2"/>
        <v>22599.31</v>
      </c>
      <c r="L69" s="70">
        <v>0</v>
      </c>
      <c r="M69" s="72">
        <f t="shared" si="3"/>
        <v>264828.41000000003</v>
      </c>
    </row>
    <row r="70" spans="1:13" x14ac:dyDescent="0.2">
      <c r="A70" s="97" t="s">
        <v>213</v>
      </c>
      <c r="B70" s="98" t="s">
        <v>214</v>
      </c>
      <c r="C70" s="97" t="s">
        <v>215</v>
      </c>
      <c r="D70" s="97" t="s">
        <v>45</v>
      </c>
      <c r="E70" s="99" t="s">
        <v>66</v>
      </c>
      <c r="F70" s="64">
        <v>2086</v>
      </c>
      <c r="G70" s="65">
        <f t="shared" si="0"/>
        <v>113669.53</v>
      </c>
      <c r="H70" s="66">
        <v>2086</v>
      </c>
      <c r="I70" s="67">
        <f t="shared" si="1"/>
        <v>2649.5</v>
      </c>
      <c r="J70" s="68">
        <v>2086</v>
      </c>
      <c r="K70" s="69">
        <f t="shared" si="2"/>
        <v>10852.25</v>
      </c>
      <c r="L70" s="70">
        <v>0</v>
      </c>
      <c r="M70" s="72">
        <f t="shared" si="3"/>
        <v>127171.28</v>
      </c>
    </row>
    <row r="71" spans="1:13" x14ac:dyDescent="0.2">
      <c r="A71" s="100" t="s">
        <v>216</v>
      </c>
      <c r="B71" s="101" t="s">
        <v>217</v>
      </c>
      <c r="C71" s="100" t="s">
        <v>218</v>
      </c>
      <c r="D71" s="100" t="s">
        <v>65</v>
      </c>
      <c r="E71" s="102" t="s">
        <v>66</v>
      </c>
      <c r="F71" s="64">
        <v>18899</v>
      </c>
      <c r="G71" s="65">
        <f t="shared" si="0"/>
        <v>1029837.25</v>
      </c>
      <c r="H71" s="66">
        <v>18899</v>
      </c>
      <c r="I71" s="67">
        <f t="shared" si="1"/>
        <v>24004.29</v>
      </c>
      <c r="J71" s="68">
        <v>18899</v>
      </c>
      <c r="K71" s="69">
        <f t="shared" si="2"/>
        <v>98320.53</v>
      </c>
      <c r="L71" s="70">
        <v>0</v>
      </c>
      <c r="M71" s="72">
        <f t="shared" si="3"/>
        <v>1152162.07</v>
      </c>
    </row>
    <row r="72" spans="1:13" x14ac:dyDescent="0.2">
      <c r="A72" s="97" t="s">
        <v>219</v>
      </c>
      <c r="B72" s="98" t="s">
        <v>220</v>
      </c>
      <c r="C72" s="97" t="s">
        <v>221</v>
      </c>
      <c r="D72" s="97" t="s">
        <v>45</v>
      </c>
      <c r="E72" s="99" t="s">
        <v>66</v>
      </c>
      <c r="F72" s="64">
        <v>355</v>
      </c>
      <c r="G72" s="65">
        <f t="shared" si="0"/>
        <v>19344.53</v>
      </c>
      <c r="H72" s="66">
        <v>355</v>
      </c>
      <c r="I72" s="67">
        <f t="shared" si="1"/>
        <v>450.9</v>
      </c>
      <c r="J72" s="68">
        <v>355</v>
      </c>
      <c r="K72" s="69">
        <f t="shared" si="2"/>
        <v>1846.86</v>
      </c>
      <c r="L72" s="70">
        <v>0</v>
      </c>
      <c r="M72" s="72">
        <f t="shared" si="3"/>
        <v>21642.289999999997</v>
      </c>
    </row>
    <row r="73" spans="1:13" x14ac:dyDescent="0.2">
      <c r="A73" s="100" t="s">
        <v>222</v>
      </c>
      <c r="B73" s="101" t="s">
        <v>223</v>
      </c>
      <c r="C73" s="100" t="s">
        <v>224</v>
      </c>
      <c r="D73" s="100" t="s">
        <v>45</v>
      </c>
      <c r="E73" s="102" t="s">
        <v>66</v>
      </c>
      <c r="F73" s="64">
        <v>87</v>
      </c>
      <c r="G73" s="65">
        <f t="shared" si="0"/>
        <v>4740.7700000000004</v>
      </c>
      <c r="H73" s="66">
        <v>87</v>
      </c>
      <c r="I73" s="67">
        <f t="shared" si="1"/>
        <v>110.5</v>
      </c>
      <c r="J73" s="68">
        <v>87</v>
      </c>
      <c r="K73" s="69">
        <f t="shared" si="2"/>
        <v>452.61</v>
      </c>
      <c r="L73" s="70">
        <v>0</v>
      </c>
      <c r="M73" s="72">
        <f t="shared" si="3"/>
        <v>5303.88</v>
      </c>
    </row>
    <row r="74" spans="1:13" customFormat="1" ht="15.75" thickBot="1" x14ac:dyDescent="0.3">
      <c r="A74" s="103" t="s">
        <v>225</v>
      </c>
      <c r="B74" s="104" t="s">
        <v>226</v>
      </c>
      <c r="C74" s="103" t="s">
        <v>227</v>
      </c>
      <c r="D74" s="103" t="s">
        <v>45</v>
      </c>
      <c r="E74" s="105" t="s">
        <v>228</v>
      </c>
      <c r="F74" s="73">
        <v>29109</v>
      </c>
      <c r="G74" s="74">
        <f t="shared" si="0"/>
        <v>0</v>
      </c>
      <c r="H74" s="75">
        <v>0</v>
      </c>
      <c r="I74" s="76">
        <f t="shared" si="1"/>
        <v>0</v>
      </c>
      <c r="J74" s="77">
        <v>29109</v>
      </c>
      <c r="K74" s="78">
        <f t="shared" si="2"/>
        <v>547588.62</v>
      </c>
      <c r="L74" s="79">
        <v>386093.60155796388</v>
      </c>
      <c r="M74" s="72">
        <f t="shared" si="3"/>
        <v>933682.22155796387</v>
      </c>
    </row>
    <row r="75" spans="1:13" customFormat="1" ht="15" x14ac:dyDescent="0.25">
      <c r="F75" s="80"/>
      <c r="H75" s="80"/>
      <c r="J75" s="80"/>
    </row>
    <row r="76" spans="1:13" customFormat="1" ht="15" x14ac:dyDescent="0.25">
      <c r="F76" s="80"/>
      <c r="H76" s="80"/>
      <c r="J76" s="80"/>
    </row>
  </sheetData>
  <mergeCells count="4">
    <mergeCell ref="F1:G1"/>
    <mergeCell ref="H1:L1"/>
    <mergeCell ref="H2:I2"/>
    <mergeCell ref="J2:L2"/>
  </mergeCells>
  <printOptions horizontalCentered="1" verticalCentered="1"/>
  <pageMargins left="0.25" right="0.25" top="0.75" bottom="0.75" header="0.3" footer="0.3"/>
  <pageSetup scale="64" fitToHeight="0" orientation="landscape" cellComments="asDisplayed" horizontalDpi="4294967295" verticalDpi="4294967295" r:id="rId1"/>
  <headerFooter alignWithMargins="0">
    <oddFooter>&amp;R&amp;"Arial,Regular"&amp;8&amp;Z&amp;F - &amp;A
&amp;D
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'G:\03 Reimbursement Unit\Hospitals\Assessment\Payments\FY2018\Q4\[2018Q4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Michael Ashby</cp:lastModifiedBy>
  <dcterms:created xsi:type="dcterms:W3CDTF">2018-08-01T14:20:17Z</dcterms:created>
  <dcterms:modified xsi:type="dcterms:W3CDTF">2018-08-01T14:22:36Z</dcterms:modified>
</cp:coreProperties>
</file>