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stplan\Inpatient\has\"/>
    </mc:Choice>
  </mc:AlternateContent>
  <bookViews>
    <workbookView xWindow="0" yWindow="0" windowWidth="28800" windowHeight="113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4" i="1" l="1"/>
  <c r="G74" i="1"/>
  <c r="I20" i="1"/>
  <c r="G20" i="1"/>
  <c r="I19" i="1"/>
  <c r="G19" i="1"/>
  <c r="I18" i="1"/>
  <c r="G18" i="1"/>
  <c r="I17" i="1"/>
  <c r="G17" i="1"/>
  <c r="I16" i="1"/>
  <c r="G16" i="1"/>
  <c r="I15" i="1"/>
  <c r="G15" i="1"/>
  <c r="L13" i="1"/>
  <c r="J13" i="1"/>
  <c r="H13" i="1"/>
  <c r="F13" i="1"/>
  <c r="K12" i="1"/>
  <c r="K10" i="1"/>
  <c r="K11" i="1" s="1"/>
  <c r="I8" i="1"/>
  <c r="G8" i="1"/>
  <c r="K7" i="1"/>
  <c r="K8" i="1" s="1"/>
  <c r="K74" i="1" s="1"/>
  <c r="M74" i="1" s="1"/>
  <c r="G6" i="1"/>
  <c r="G7" i="1" s="1"/>
  <c r="I5" i="1"/>
  <c r="I7" i="1" s="1"/>
  <c r="I9" i="1" s="1"/>
  <c r="K4" i="1"/>
  <c r="K5" i="1" s="1"/>
  <c r="I73" i="1" l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13" i="1" s="1"/>
  <c r="I21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G9" i="1"/>
  <c r="K20" i="1"/>
  <c r="M20" i="1" s="1"/>
  <c r="K19" i="1"/>
  <c r="M19" i="1" s="1"/>
  <c r="K18" i="1"/>
  <c r="M18" i="1" s="1"/>
  <c r="K17" i="1"/>
  <c r="M17" i="1" s="1"/>
  <c r="K16" i="1"/>
  <c r="M16" i="1" s="1"/>
  <c r="K15" i="1"/>
  <c r="G73" i="1" l="1"/>
  <c r="G72" i="1"/>
  <c r="G71" i="1"/>
  <c r="G70" i="1"/>
  <c r="G69" i="1"/>
  <c r="G68" i="1"/>
  <c r="G67" i="1"/>
  <c r="G66" i="1"/>
  <c r="M66" i="1" s="1"/>
  <c r="G65" i="1"/>
  <c r="G64" i="1"/>
  <c r="G63" i="1"/>
  <c r="G60" i="1"/>
  <c r="M60" i="1" s="1"/>
  <c r="G59" i="1"/>
  <c r="G58" i="1"/>
  <c r="G55" i="1"/>
  <c r="G54" i="1"/>
  <c r="G51" i="1"/>
  <c r="G47" i="1"/>
  <c r="G44" i="1"/>
  <c r="G41" i="1"/>
  <c r="M41" i="1" s="1"/>
  <c r="G37" i="1"/>
  <c r="G61" i="1"/>
  <c r="G56" i="1"/>
  <c r="G52" i="1"/>
  <c r="M52" i="1" s="1"/>
  <c r="G50" i="1"/>
  <c r="G48" i="1"/>
  <c r="G45" i="1"/>
  <c r="G42" i="1"/>
  <c r="M42" i="1" s="1"/>
  <c r="G40" i="1"/>
  <c r="G38" i="1"/>
  <c r="G35" i="1"/>
  <c r="G62" i="1"/>
  <c r="M62" i="1" s="1"/>
  <c r="G57" i="1"/>
  <c r="G53" i="1"/>
  <c r="G49" i="1"/>
  <c r="G46" i="1"/>
  <c r="M46" i="1" s="1"/>
  <c r="G43" i="1"/>
  <c r="G39" i="1"/>
  <c r="G36" i="1"/>
  <c r="G34" i="1"/>
  <c r="M34" i="1" s="1"/>
  <c r="G31" i="1"/>
  <c r="G27" i="1"/>
  <c r="G23" i="1"/>
  <c r="G30" i="1"/>
  <c r="M30" i="1" s="1"/>
  <c r="G26" i="1"/>
  <c r="G22" i="1"/>
  <c r="G32" i="1"/>
  <c r="G24" i="1"/>
  <c r="G33" i="1"/>
  <c r="G29" i="1"/>
  <c r="G25" i="1"/>
  <c r="G21" i="1"/>
  <c r="G28" i="1"/>
  <c r="M31" i="1"/>
  <c r="M47" i="1"/>
  <c r="M55" i="1"/>
  <c r="M67" i="1"/>
  <c r="M15" i="1"/>
  <c r="K13" i="1"/>
  <c r="M24" i="1"/>
  <c r="M28" i="1"/>
  <c r="M32" i="1"/>
  <c r="M36" i="1"/>
  <c r="M40" i="1"/>
  <c r="M44" i="1"/>
  <c r="M48" i="1"/>
  <c r="M56" i="1"/>
  <c r="M64" i="1"/>
  <c r="M68" i="1"/>
  <c r="M72" i="1"/>
  <c r="M23" i="1"/>
  <c r="M35" i="1"/>
  <c r="M39" i="1"/>
  <c r="M51" i="1"/>
  <c r="M63" i="1"/>
  <c r="M25" i="1"/>
  <c r="M29" i="1"/>
  <c r="M33" i="1"/>
  <c r="M37" i="1"/>
  <c r="M45" i="1"/>
  <c r="M49" i="1"/>
  <c r="M53" i="1"/>
  <c r="M57" i="1"/>
  <c r="M61" i="1"/>
  <c r="M65" i="1"/>
  <c r="M69" i="1"/>
  <c r="M73" i="1"/>
  <c r="M27" i="1"/>
  <c r="M43" i="1"/>
  <c r="M59" i="1"/>
  <c r="M71" i="1"/>
  <c r="M22" i="1"/>
  <c r="M26" i="1"/>
  <c r="M38" i="1"/>
  <c r="M50" i="1"/>
  <c r="M54" i="1"/>
  <c r="M58" i="1"/>
  <c r="M70" i="1"/>
  <c r="G13" i="1" l="1"/>
  <c r="M21" i="1"/>
  <c r="M13" i="1"/>
</calcChain>
</file>

<file path=xl/sharedStrings.xml><?xml version="1.0" encoding="utf-8"?>
<sst xmlns="http://schemas.openxmlformats.org/spreadsheetml/2006/main" count="348" uniqueCount="231">
  <si>
    <t>State of Utah Medicaid</t>
  </si>
  <si>
    <t>Assessment I</t>
  </si>
  <si>
    <t>Assessment II</t>
  </si>
  <si>
    <t>Hospital Assessment/Payment</t>
  </si>
  <si>
    <t>OP Private UPL</t>
  </si>
  <si>
    <t>Targeted Adult Medicaid (TAM)</t>
  </si>
  <si>
    <t>Source Data:  Medicaid ServiceDate</t>
  </si>
  <si>
    <t>UPL Payment</t>
  </si>
  <si>
    <t>Private Hospital Portion (69%)</t>
  </si>
  <si>
    <t>SFY 2018</t>
  </si>
  <si>
    <t>Q3</t>
  </si>
  <si>
    <t>State Match Rate for Paid Dates</t>
  </si>
  <si>
    <t>Private Hospital Discharges</t>
  </si>
  <si>
    <t>Paid Dates:</t>
  </si>
  <si>
    <t>1/1/2018 - 3/31/2018</t>
  </si>
  <si>
    <t>Non-Federal Share of ACO Spend</t>
  </si>
  <si>
    <t>Total Seed</t>
  </si>
  <si>
    <t>Private Hospital Per Discharge Amt</t>
  </si>
  <si>
    <t>Discharge Data:</t>
  </si>
  <si>
    <t>Additional assessment to collect per quarter (26-36a-203) $250K</t>
  </si>
  <si>
    <t>State Teaching Hospital Portion (30%)</t>
  </si>
  <si>
    <t>Assessment to Collect</t>
  </si>
  <si>
    <t>Hospital Share (45%)</t>
  </si>
  <si>
    <t>State Teaching Hospital Discharges</t>
  </si>
  <si>
    <t>Private Hospital Adjusted Discharges</t>
  </si>
  <si>
    <t>State Teaching Hospital Per Discharge Amt</t>
  </si>
  <si>
    <t>Assessment per Discharge (Qtr)</t>
  </si>
  <si>
    <t>NSGO Hospital Portion (1%)</t>
  </si>
  <si>
    <t>NSGO Hospital Discharges</t>
  </si>
  <si>
    <t>NSGO Hospital Per Discharge Amt</t>
  </si>
  <si>
    <t>Total Amount to Collect</t>
  </si>
  <si>
    <t>Totals</t>
  </si>
  <si>
    <t>Providers</t>
  </si>
  <si>
    <t>ProviderID</t>
  </si>
  <si>
    <t>Medicare Number</t>
  </si>
  <si>
    <t>Provider Name</t>
  </si>
  <si>
    <t>Chain</t>
  </si>
  <si>
    <t>UPL Group</t>
  </si>
  <si>
    <t>Total Hospital Discharges (Medicare Cost Report)</t>
  </si>
  <si>
    <t>Adjusted Hospital Discharges</t>
  </si>
  <si>
    <t>Assessment II
OP UPL Portion</t>
  </si>
  <si>
    <t>Assessment II
TAM Portion</t>
  </si>
  <si>
    <t>IGT Recon Amount</t>
  </si>
  <si>
    <t>Invoice Total</t>
  </si>
  <si>
    <t>870271937100</t>
  </si>
  <si>
    <t>461335</t>
  </si>
  <si>
    <t>BEAVER VALLEY HOSPITAL</t>
  </si>
  <si>
    <t>Other</t>
  </si>
  <si>
    <t>NSGO</t>
  </si>
  <si>
    <t>876000309018</t>
  </si>
  <si>
    <t>461333</t>
  </si>
  <si>
    <t>GARFIELD MEMORIAL HOSP</t>
  </si>
  <si>
    <t>870212456005</t>
  </si>
  <si>
    <t>461306</t>
  </si>
  <si>
    <t>GUNNISON VALLEY HOSPITAL</t>
  </si>
  <si>
    <t>870467930003</t>
  </si>
  <si>
    <t>461309</t>
  </si>
  <si>
    <t>KANE COUNTY HOSPITAL</t>
  </si>
  <si>
    <t>870222074005</t>
  </si>
  <si>
    <t>461305</t>
  </si>
  <si>
    <t>MILFORD VALLEY MEM HOSP</t>
  </si>
  <si>
    <t>876000616019</t>
  </si>
  <si>
    <t>461308</t>
  </si>
  <si>
    <t>SAN JUAN HOSPITAL</t>
  </si>
  <si>
    <t>870269232020</t>
  </si>
  <si>
    <t>460044</t>
  </si>
  <si>
    <t>ALTA VIEW HOSPITAL</t>
  </si>
  <si>
    <t>IHC</t>
  </si>
  <si>
    <t>Private</t>
  </si>
  <si>
    <t>870269232212</t>
  </si>
  <si>
    <t>460023</t>
  </si>
  <si>
    <t>AMERICAN FORK HOSPITAL</t>
  </si>
  <si>
    <t>621762532020</t>
  </si>
  <si>
    <t>460030</t>
  </si>
  <si>
    <t>ASHLEY REGIONAL MED CNTR</t>
  </si>
  <si>
    <t>870269232291</t>
  </si>
  <si>
    <t>460039</t>
  </si>
  <si>
    <t>BEAR RIVER VALLEY HOSPITAL</t>
  </si>
  <si>
    <t>Not Medicaid 2</t>
  </si>
  <si>
    <t>464007</t>
  </si>
  <si>
    <t>BENCHMARK BHVRL HLTH SYSTEM</t>
  </si>
  <si>
    <t>200743054001</t>
  </si>
  <si>
    <t>461310</t>
  </si>
  <si>
    <t>BLUE MOUNTAIN HOSPITAL</t>
  </si>
  <si>
    <t>870318837007</t>
  </si>
  <si>
    <t>460017</t>
  </si>
  <si>
    <t>BRIGHAM CITY COMM HOSP</t>
  </si>
  <si>
    <t>MountainStar</t>
  </si>
  <si>
    <t>471210615001</t>
  </si>
  <si>
    <t>460054</t>
  </si>
  <si>
    <t>CACHE VALLEY HOSPITAL</t>
  </si>
  <si>
    <t>621762357001</t>
  </si>
  <si>
    <t>460011</t>
  </si>
  <si>
    <t>CASTLEVIEW HOSPITAL LLC</t>
  </si>
  <si>
    <t>870269232307</t>
  </si>
  <si>
    <t>460007</t>
  </si>
  <si>
    <t>CEDAR CITY HOSPITAL</t>
  </si>
  <si>
    <t>Not Medicaid 3</t>
  </si>
  <si>
    <t>999101</t>
  </si>
  <si>
    <t>CENTER FOR CHANGE</t>
  </si>
  <si>
    <t>876000887008</t>
  </si>
  <si>
    <t>461304</t>
  </si>
  <si>
    <t>CENTRAL VALLEY MEDICAL CTR</t>
  </si>
  <si>
    <t>870231682043</t>
  </si>
  <si>
    <t>464012</t>
  </si>
  <si>
    <t>CHRISTUS MARIAN CENTER</t>
  </si>
  <si>
    <t>680562507001</t>
  </si>
  <si>
    <t>460041</t>
  </si>
  <si>
    <t>DAVIS HOSPITAL &amp; MED CNTR</t>
  </si>
  <si>
    <t>Iasis</t>
  </si>
  <si>
    <t>870269232257</t>
  </si>
  <si>
    <t>461300</t>
  </si>
  <si>
    <t>DELTA COMMUNITY MED CNTR</t>
  </si>
  <si>
    <t>870269232261</t>
  </si>
  <si>
    <t>460021</t>
  </si>
  <si>
    <t>DIXIE MEDICAL CENTER</t>
  </si>
  <si>
    <t>870269232180</t>
  </si>
  <si>
    <t>461301</t>
  </si>
  <si>
    <t>FILLMORE HOSPITAL</t>
  </si>
  <si>
    <t>631105917038</t>
  </si>
  <si>
    <t>463025</t>
  </si>
  <si>
    <t>HEALTHSOUTH</t>
  </si>
  <si>
    <t>870269232341</t>
  </si>
  <si>
    <t>461307</t>
  </si>
  <si>
    <t>HEBER VALLEY MEDICAL CTR</t>
  </si>
  <si>
    <t>870401574007</t>
  </si>
  <si>
    <t>464015</t>
  </si>
  <si>
    <t>HIGHLAND RIDGE</t>
  </si>
  <si>
    <t>942854057207</t>
  </si>
  <si>
    <t>460058</t>
  </si>
  <si>
    <t>IHC RIVERTON HOSPITAL</t>
  </si>
  <si>
    <t>870269232338</t>
  </si>
  <si>
    <t>460010</t>
  </si>
  <si>
    <t>INTERMOUNTAIN MEDICAL CENTER</t>
  </si>
  <si>
    <t>820588653001</t>
  </si>
  <si>
    <t>460051</t>
  </si>
  <si>
    <t>JORDAN VALLEY HOSP LP</t>
  </si>
  <si>
    <t>870322019001</t>
  </si>
  <si>
    <t>460042</t>
  </si>
  <si>
    <t>LAKEVIEW HOSPITAL</t>
  </si>
  <si>
    <t>300703582001</t>
  </si>
  <si>
    <t>462006</t>
  </si>
  <si>
    <t>LANDMARK HOSP SALT LAKE</t>
  </si>
  <si>
    <t>870269232209</t>
  </si>
  <si>
    <t>460006</t>
  </si>
  <si>
    <t>LDS HOSPITAL</t>
  </si>
  <si>
    <t>870269232176</t>
  </si>
  <si>
    <t>460015</t>
  </si>
  <si>
    <t>LOGAN REGIONAL MED CENTER</t>
  </si>
  <si>
    <t>251925376001</t>
  </si>
  <si>
    <t>460060</t>
  </si>
  <si>
    <t>LONE PEAK HOSPITAL</t>
  </si>
  <si>
    <t>870269232274</t>
  </si>
  <si>
    <t>460004</t>
  </si>
  <si>
    <t>MCKAY DEE HOSPITAL</t>
  </si>
  <si>
    <t>870270956005</t>
  </si>
  <si>
    <t>461302</t>
  </si>
  <si>
    <t>MOAB REGIONAL HOSPITAL</t>
  </si>
  <si>
    <t>870333048001</t>
  </si>
  <si>
    <t>460013</t>
  </si>
  <si>
    <t>MOUNTAIN VIEW HOSPITAL</t>
  </si>
  <si>
    <t>870619248011</t>
  </si>
  <si>
    <t>460014</t>
  </si>
  <si>
    <t>MOUNTAIN WEST MEDICAL CNTR (Tooele)</t>
  </si>
  <si>
    <t>462249421001</t>
  </si>
  <si>
    <t>463027</t>
  </si>
  <si>
    <t>NORTHERN UTAH REHABILIATION HOSPITAL</t>
  </si>
  <si>
    <t>721254895009</t>
  </si>
  <si>
    <t>460005</t>
  </si>
  <si>
    <t>OGDEN REGIONAL MEDICAL CTR</t>
  </si>
  <si>
    <t>870269232033</t>
  </si>
  <si>
    <t>460043</t>
  </si>
  <si>
    <t>OREM COMMUNITY HOSPITAL</t>
  </si>
  <si>
    <t>942854057033</t>
  </si>
  <si>
    <t>460049</t>
  </si>
  <si>
    <t>ORTHOPEDIC SPECIALTY HOSP</t>
  </si>
  <si>
    <t>942854057197</t>
  </si>
  <si>
    <t>460057</t>
  </si>
  <si>
    <t>PARK CITY MEDICAL CENTER</t>
  </si>
  <si>
    <t>942854058211</t>
  </si>
  <si>
    <t>463301</t>
  </si>
  <si>
    <t>PRIMARY CHILDRENS MED CNTR</t>
  </si>
  <si>
    <t>943430659001</t>
  </si>
  <si>
    <t>462004</t>
  </si>
  <si>
    <t>PROMISE HOSPITAL OF SALT LAKE</t>
  </si>
  <si>
    <t>233044423002</t>
  </si>
  <si>
    <t>464014</t>
  </si>
  <si>
    <t>PROVO CANYON BEHAVIORAL HOSPITAL</t>
  </si>
  <si>
    <t>271365684001</t>
  </si>
  <si>
    <t>464013</t>
  </si>
  <si>
    <t>SALT LAKE CITY BEHAVIORAL HEALTH</t>
  </si>
  <si>
    <t>621795214002</t>
  </si>
  <si>
    <t>460003</t>
  </si>
  <si>
    <t>SALT LAKE REG MED CNTR</t>
  </si>
  <si>
    <t>870269232288</t>
  </si>
  <si>
    <t>461303</t>
  </si>
  <si>
    <t>SANPETE VALLEY HOSPITAL</t>
  </si>
  <si>
    <t>870269232324</t>
  </si>
  <si>
    <t>460026</t>
  </si>
  <si>
    <t>SEVIER VALLEY MEDICAL CNTR</t>
  </si>
  <si>
    <t>362193608001</t>
  </si>
  <si>
    <t>463302</t>
  </si>
  <si>
    <t>SHRINERS HOSP FOR CHILDREN</t>
  </si>
  <si>
    <t>911982083001</t>
  </si>
  <si>
    <t>999104</t>
  </si>
  <si>
    <t>SILVERADO SENIOR LIVING – ASPEN PARK</t>
  </si>
  <si>
    <t>870257692000</t>
  </si>
  <si>
    <t>462003</t>
  </si>
  <si>
    <t>SOUTH DAVIS COMMUNITY HOSPITAL</t>
  </si>
  <si>
    <t>621650573021</t>
  </si>
  <si>
    <t>460047</t>
  </si>
  <si>
    <t>ST MARKS HOSPITAL</t>
  </si>
  <si>
    <t>621831495013</t>
  </si>
  <si>
    <t>460052</t>
  </si>
  <si>
    <t>TIMPANOGOS REGIONAL HOSP</t>
  </si>
  <si>
    <t>870276435005</t>
  </si>
  <si>
    <t>460019</t>
  </si>
  <si>
    <t>UINTAH BASIN MEDICAL CNTR</t>
  </si>
  <si>
    <t>870269232162</t>
  </si>
  <si>
    <t>460001</t>
  </si>
  <si>
    <t>UTAH VALLEY REG MED CNTR</t>
  </si>
  <si>
    <t>203800889001</t>
  </si>
  <si>
    <t>462005</t>
  </si>
  <si>
    <t>UTAH VALLEY SPECIALTY HOSPITAL</t>
  </si>
  <si>
    <t>Not Medicaid 1</t>
  </si>
  <si>
    <t>999100</t>
  </si>
  <si>
    <t>VIEWPOINT CENTER</t>
  </si>
  <si>
    <t>876000525088</t>
  </si>
  <si>
    <t>460009</t>
  </si>
  <si>
    <t>UNIVERSITY OF UTAH HOSP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</si>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</sst>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theme="4" tint="0.39997558519241921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theme="4" tint="0.3999755851924192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0" fontId="9" fillId="0" borderId="0"/>
  </cellStyleXfs>
  <cellXfs count="106">
    <xf numFmtId="0" fontId="0" fillId="0" borderId="0" xfId="0"/>
    <xf numFmtId="0" fontId="3" fillId="0" borderId="0" xfId="0" applyFont="1"/>
    <xf numFmtId="0" fontId="3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3" fillId="0" borderId="0" xfId="1" applyNumberFormat="1" applyFont="1"/>
    <xf numFmtId="49" fontId="6" fillId="0" borderId="0" xfId="0" applyNumberFormat="1" applyFont="1" applyAlignment="1"/>
    <xf numFmtId="0" fontId="7" fillId="0" borderId="4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64" fontId="7" fillId="0" borderId="5" xfId="1" applyNumberFormat="1" applyFont="1" applyBorder="1" applyAlignment="1">
      <alignment horizontal="center" vertical="center"/>
    </xf>
    <xf numFmtId="164" fontId="7" fillId="0" borderId="6" xfId="1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center"/>
    </xf>
    <xf numFmtId="164" fontId="7" fillId="0" borderId="8" xfId="1" applyNumberFormat="1" applyFont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 vertical="center"/>
    </xf>
    <xf numFmtId="49" fontId="3" fillId="0" borderId="0" xfId="0" applyNumberFormat="1" applyFont="1" applyAlignment="1"/>
    <xf numFmtId="0" fontId="7" fillId="0" borderId="4" xfId="0" applyFont="1" applyBorder="1" applyAlignment="1">
      <alignment vertical="center" wrapText="1"/>
    </xf>
    <xf numFmtId="44" fontId="3" fillId="2" borderId="0" xfId="2" applyFont="1" applyFill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44" fontId="2" fillId="3" borderId="0" xfId="2" applyFont="1" applyFill="1" applyBorder="1" applyAlignment="1">
      <alignment vertical="center"/>
    </xf>
    <xf numFmtId="0" fontId="0" fillId="0" borderId="11" xfId="0" applyBorder="1"/>
    <xf numFmtId="0" fontId="3" fillId="0" borderId="0" xfId="0" quotePrefix="1" applyFont="1" applyFill="1" applyAlignment="1">
      <alignment horizontal="left" vertical="center"/>
    </xf>
    <xf numFmtId="0" fontId="3" fillId="4" borderId="0" xfId="0" applyNumberFormat="1" applyFont="1" applyFill="1" applyAlignment="1">
      <alignment vertical="center"/>
    </xf>
    <xf numFmtId="10" fontId="3" fillId="0" borderId="0" xfId="3" applyNumberFormat="1" applyFont="1" applyFill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164" fontId="3" fillId="0" borderId="0" xfId="1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wrapText="1"/>
    </xf>
    <xf numFmtId="0" fontId="1" fillId="0" borderId="0" xfId="0" applyFont="1"/>
    <xf numFmtId="43" fontId="3" fillId="5" borderId="11" xfId="0" applyNumberFormat="1" applyFont="1" applyFill="1" applyBorder="1" applyAlignment="1">
      <alignment vertical="center"/>
    </xf>
    <xf numFmtId="44" fontId="3" fillId="0" borderId="0" xfId="2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4" borderId="0" xfId="0" applyNumberFormat="1" applyFont="1" applyFill="1" applyAlignment="1">
      <alignment horizontal="left" vertical="center"/>
    </xf>
    <xf numFmtId="0" fontId="8" fillId="0" borderId="0" xfId="0" applyFont="1"/>
    <xf numFmtId="164" fontId="3" fillId="0" borderId="11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44" fontId="3" fillId="6" borderId="0" xfId="2" applyFont="1" applyFill="1" applyBorder="1" applyAlignment="1">
      <alignment vertical="center"/>
    </xf>
    <xf numFmtId="0" fontId="3" fillId="0" borderId="0" xfId="0" applyFont="1" applyAlignment="1"/>
    <xf numFmtId="44" fontId="3" fillId="0" borderId="11" xfId="0" applyNumberFormat="1" applyFont="1" applyBorder="1" applyAlignment="1">
      <alignment vertical="center"/>
    </xf>
    <xf numFmtId="0" fontId="3" fillId="0" borderId="0" xfId="0" applyNumberFormat="1" applyFont="1" applyAlignment="1"/>
    <xf numFmtId="0" fontId="1" fillId="0" borderId="0" xfId="0" applyFont="1" applyAlignment="1">
      <alignment horizontal="right"/>
    </xf>
    <xf numFmtId="165" fontId="3" fillId="0" borderId="11" xfId="2" applyNumberFormat="1" applyFont="1" applyBorder="1" applyAlignment="1">
      <alignment vertical="center"/>
    </xf>
    <xf numFmtId="165" fontId="3" fillId="0" borderId="0" xfId="2" applyNumberFormat="1" applyFont="1" applyBorder="1" applyAlignment="1">
      <alignment vertical="center"/>
    </xf>
    <xf numFmtId="44" fontId="3" fillId="7" borderId="0" xfId="2" applyFont="1" applyFill="1" applyBorder="1" applyAlignment="1">
      <alignment vertical="center"/>
    </xf>
    <xf numFmtId="44" fontId="3" fillId="0" borderId="11" xfId="0" applyNumberFormat="1" applyFont="1" applyFill="1" applyBorder="1" applyAlignment="1">
      <alignment vertical="center"/>
    </xf>
    <xf numFmtId="49" fontId="7" fillId="0" borderId="13" xfId="4" applyNumberFormat="1" applyFont="1" applyFill="1" applyBorder="1" applyAlignment="1">
      <alignment horizontal="right"/>
    </xf>
    <xf numFmtId="49" fontId="7" fillId="0" borderId="14" xfId="4" applyNumberFormat="1" applyFont="1" applyFill="1" applyBorder="1" applyAlignment="1">
      <alignment horizontal="right"/>
    </xf>
    <xf numFmtId="164" fontId="7" fillId="0" borderId="15" xfId="1" applyNumberFormat="1" applyFont="1" applyFill="1" applyBorder="1" applyAlignment="1">
      <alignment horizontal="right" wrapText="1"/>
    </xf>
    <xf numFmtId="44" fontId="7" fillId="0" borderId="16" xfId="2" applyFont="1" applyFill="1" applyBorder="1" applyAlignment="1">
      <alignment horizontal="right"/>
    </xf>
    <xf numFmtId="44" fontId="7" fillId="0" borderId="14" xfId="2" applyFont="1" applyFill="1" applyBorder="1" applyAlignment="1">
      <alignment horizontal="right"/>
    </xf>
    <xf numFmtId="164" fontId="7" fillId="0" borderId="13" xfId="1" applyNumberFormat="1" applyFont="1" applyFill="1" applyBorder="1" applyAlignment="1">
      <alignment horizontal="right" wrapText="1"/>
    </xf>
    <xf numFmtId="44" fontId="7" fillId="0" borderId="13" xfId="2" applyFont="1" applyFill="1" applyBorder="1" applyAlignment="1">
      <alignment horizontal="right"/>
    </xf>
    <xf numFmtId="44" fontId="7" fillId="0" borderId="17" xfId="2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7" fillId="8" borderId="18" xfId="0" applyFont="1" applyFill="1" applyBorder="1" applyAlignment="1">
      <alignment horizontal="center" wrapText="1"/>
    </xf>
    <xf numFmtId="49" fontId="7" fillId="8" borderId="18" xfId="0" applyNumberFormat="1" applyFont="1" applyFill="1" applyBorder="1" applyAlignment="1">
      <alignment horizontal="center" wrapText="1"/>
    </xf>
    <xf numFmtId="0" fontId="7" fillId="8" borderId="19" xfId="0" applyFont="1" applyFill="1" applyBorder="1" applyAlignment="1">
      <alignment horizontal="center" wrapText="1"/>
    </xf>
    <xf numFmtId="164" fontId="7" fillId="4" borderId="20" xfId="1" quotePrefix="1" applyNumberFormat="1" applyFont="1" applyFill="1" applyBorder="1" applyAlignment="1">
      <alignment horizontal="center" wrapText="1"/>
    </xf>
    <xf numFmtId="0" fontId="7" fillId="8" borderId="19" xfId="0" quotePrefix="1" applyFont="1" applyFill="1" applyBorder="1" applyAlignment="1">
      <alignment horizontal="center" wrapText="1"/>
    </xf>
    <xf numFmtId="164" fontId="7" fillId="4" borderId="21" xfId="1" quotePrefix="1" applyNumberFormat="1" applyFont="1" applyFill="1" applyBorder="1" applyAlignment="1">
      <alignment horizontal="center" wrapText="1"/>
    </xf>
    <xf numFmtId="0" fontId="7" fillId="8" borderId="18" xfId="0" quotePrefix="1" applyFont="1" applyFill="1" applyBorder="1" applyAlignment="1">
      <alignment horizontal="center" wrapText="1"/>
    </xf>
    <xf numFmtId="164" fontId="7" fillId="4" borderId="22" xfId="1" quotePrefix="1" applyNumberFormat="1" applyFont="1" applyFill="1" applyBorder="1" applyAlignment="1">
      <alignment horizontal="center" wrapText="1"/>
    </xf>
    <xf numFmtId="44" fontId="7" fillId="8" borderId="0" xfId="2" quotePrefix="1" applyFont="1" applyFill="1" applyBorder="1" applyAlignment="1">
      <alignment horizontal="center" wrapText="1"/>
    </xf>
    <xf numFmtId="44" fontId="7" fillId="8" borderId="23" xfId="2" quotePrefix="1" applyFont="1" applyFill="1" applyBorder="1" applyAlignment="1">
      <alignment horizontal="center" wrapText="1"/>
    </xf>
    <xf numFmtId="44" fontId="7" fillId="8" borderId="17" xfId="2" quotePrefix="1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9" borderId="24" xfId="0" applyFont="1" applyFill="1" applyBorder="1"/>
    <xf numFmtId="49" fontId="3" fillId="9" borderId="25" xfId="0" applyNumberFormat="1" applyFont="1" applyFill="1" applyBorder="1"/>
    <xf numFmtId="0" fontId="3" fillId="9" borderId="25" xfId="0" applyFont="1" applyFill="1" applyBorder="1"/>
    <xf numFmtId="0" fontId="3" fillId="9" borderId="26" xfId="0" applyFont="1" applyFill="1" applyBorder="1"/>
    <xf numFmtId="164" fontId="3" fillId="0" borderId="27" xfId="1" applyNumberFormat="1" applyFont="1" applyBorder="1" applyAlignment="1">
      <alignment wrapText="1"/>
    </xf>
    <xf numFmtId="165" fontId="3" fillId="0" borderId="28" xfId="2" applyNumberFormat="1" applyFont="1" applyBorder="1"/>
    <xf numFmtId="164" fontId="3" fillId="0" borderId="29" xfId="1" applyNumberFormat="1" applyFont="1" applyBorder="1" applyAlignment="1">
      <alignment wrapText="1"/>
    </xf>
    <xf numFmtId="165" fontId="3" fillId="0" borderId="30" xfId="2" applyNumberFormat="1" applyFont="1" applyBorder="1"/>
    <xf numFmtId="164" fontId="3" fillId="0" borderId="31" xfId="1" applyNumberFormat="1" applyFont="1" applyBorder="1" applyAlignment="1">
      <alignment wrapText="1"/>
    </xf>
    <xf numFmtId="44" fontId="3" fillId="0" borderId="0" xfId="2" applyFont="1" applyBorder="1"/>
    <xf numFmtId="44" fontId="3" fillId="0" borderId="32" xfId="2" applyFont="1" applyBorder="1"/>
    <xf numFmtId="44" fontId="3" fillId="0" borderId="33" xfId="2" applyFont="1" applyBorder="1"/>
    <xf numFmtId="0" fontId="3" fillId="0" borderId="34" xfId="0" applyFont="1" applyBorder="1"/>
    <xf numFmtId="49" fontId="3" fillId="0" borderId="35" xfId="0" applyNumberFormat="1" applyFont="1" applyBorder="1"/>
    <xf numFmtId="0" fontId="3" fillId="0" borderId="35" xfId="0" applyFont="1" applyBorder="1"/>
    <xf numFmtId="0" fontId="3" fillId="0" borderId="36" xfId="0" applyFont="1" applyBorder="1"/>
    <xf numFmtId="44" fontId="3" fillId="0" borderId="37" xfId="2" applyFont="1" applyBorder="1"/>
    <xf numFmtId="0" fontId="3" fillId="9" borderId="34" xfId="0" applyFont="1" applyFill="1" applyBorder="1"/>
    <xf numFmtId="49" fontId="3" fillId="9" borderId="35" xfId="0" applyNumberFormat="1" applyFont="1" applyFill="1" applyBorder="1"/>
    <xf numFmtId="0" fontId="3" fillId="9" borderId="35" xfId="0" applyFont="1" applyFill="1" applyBorder="1"/>
    <xf numFmtId="0" fontId="3" fillId="9" borderId="36" xfId="0" applyFont="1" applyFill="1" applyBorder="1"/>
    <xf numFmtId="0" fontId="3" fillId="0" borderId="38" xfId="5" applyNumberFormat="1" applyFont="1" applyBorder="1" applyAlignment="1">
      <alignment wrapText="1"/>
    </xf>
    <xf numFmtId="49" fontId="3" fillId="0" borderId="38" xfId="5" applyNumberFormat="1" applyFont="1" applyBorder="1" applyAlignment="1">
      <alignment wrapText="1"/>
    </xf>
    <xf numFmtId="0" fontId="3" fillId="0" borderId="39" xfId="5" applyNumberFormat="1" applyFont="1" applyBorder="1" applyAlignment="1">
      <alignment wrapText="1"/>
    </xf>
    <xf numFmtId="0" fontId="3" fillId="9" borderId="38" xfId="5" applyNumberFormat="1" applyFont="1" applyFill="1" applyBorder="1" applyAlignment="1">
      <alignment wrapText="1"/>
    </xf>
    <xf numFmtId="49" fontId="3" fillId="9" borderId="38" xfId="5" applyNumberFormat="1" applyFont="1" applyFill="1" applyBorder="1" applyAlignment="1">
      <alignment wrapText="1"/>
    </xf>
    <xf numFmtId="0" fontId="3" fillId="9" borderId="39" xfId="5" applyNumberFormat="1" applyFont="1" applyFill="1" applyBorder="1" applyAlignment="1">
      <alignment wrapText="1"/>
    </xf>
    <xf numFmtId="0" fontId="3" fillId="0" borderId="40" xfId="5" applyNumberFormat="1" applyFont="1" applyBorder="1" applyAlignment="1">
      <alignment wrapText="1"/>
    </xf>
    <xf numFmtId="49" fontId="3" fillId="0" borderId="40" xfId="5" applyNumberFormat="1" applyFont="1" applyBorder="1" applyAlignment="1">
      <alignment wrapText="1"/>
    </xf>
    <xf numFmtId="0" fontId="3" fillId="0" borderId="41" xfId="5" applyNumberFormat="1" applyFont="1" applyBorder="1" applyAlignment="1">
      <alignment wrapText="1"/>
    </xf>
    <xf numFmtId="164" fontId="3" fillId="0" borderId="42" xfId="1" applyNumberFormat="1" applyFont="1" applyBorder="1" applyAlignment="1">
      <alignment wrapText="1"/>
    </xf>
    <xf numFmtId="165" fontId="3" fillId="0" borderId="43" xfId="2" applyNumberFormat="1" applyFont="1" applyBorder="1"/>
    <xf numFmtId="164" fontId="3" fillId="0" borderId="44" xfId="1" applyNumberFormat="1" applyFont="1" applyBorder="1" applyAlignment="1">
      <alignment wrapText="1"/>
    </xf>
    <xf numFmtId="165" fontId="3" fillId="0" borderId="45" xfId="2" applyNumberFormat="1" applyFont="1" applyBorder="1"/>
    <xf numFmtId="164" fontId="3" fillId="0" borderId="46" xfId="1" applyNumberFormat="1" applyFont="1" applyBorder="1" applyAlignment="1">
      <alignment wrapText="1"/>
    </xf>
    <xf numFmtId="44" fontId="3" fillId="0" borderId="47" xfId="2" applyFont="1" applyBorder="1"/>
    <xf numFmtId="44" fontId="3" fillId="0" borderId="48" xfId="2" applyFont="1" applyBorder="1"/>
    <xf numFmtId="0" fontId="0" fillId="0" borderId="0" xfId="0" applyAlignment="1">
      <alignment wrapText="1"/>
    </xf>
    <xf numFmtId="164" fontId="3" fillId="0" borderId="0" xfId="1" applyNumberFormat="1" applyFont="1" applyAlignment="1">
      <alignment wrapText="1"/>
    </xf>
  </cellXfs>
  <cellStyles count="6">
    <cellStyle name="Comma 2" xfId="1"/>
    <cellStyle name="Currency 2" xfId="2"/>
    <cellStyle name="Normal" xfId="0" builtinId="0"/>
    <cellStyle name="Normal_Calculation_1" xfId="5"/>
    <cellStyle name="Normal_Sheet1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workbookViewId="0"/>
  </sheetViews>
  <sheetFormatPr defaultRowHeight="12.75" x14ac:dyDescent="0.2"/>
  <cols>
    <col min="1" max="1" width="13.5703125" style="1" customWidth="1"/>
    <col min="2" max="2" width="10.140625" style="1" bestFit="1" customWidth="1"/>
    <col min="3" max="3" width="41.42578125" style="1" customWidth="1"/>
    <col min="4" max="4" width="12" style="1" customWidth="1"/>
    <col min="5" max="5" width="6.5703125" style="1" bestFit="1" customWidth="1"/>
    <col min="6" max="6" width="19.140625" style="66" customWidth="1"/>
    <col min="7" max="7" width="15" style="1" bestFit="1" customWidth="1"/>
    <col min="8" max="8" width="14.28515625" style="66" customWidth="1"/>
    <col min="9" max="9" width="14" style="1" bestFit="1" customWidth="1"/>
    <col min="10" max="10" width="20.140625" style="105" customWidth="1"/>
    <col min="11" max="11" width="13.85546875" style="8" bestFit="1" customWidth="1"/>
    <col min="12" max="12" width="13.85546875" style="8" customWidth="1"/>
    <col min="13" max="13" width="15" style="8" bestFit="1" customWidth="1"/>
    <col min="14" max="14" width="1.5703125" style="1" customWidth="1"/>
    <col min="15" max="16384" width="9.140625" style="1"/>
  </cols>
  <sheetData>
    <row r="1" spans="1:13" ht="15.75" thickBot="1" x14ac:dyDescent="0.3">
      <c r="A1" s="1" t="s">
        <v>0</v>
      </c>
      <c r="B1" s="2"/>
      <c r="F1" s="3" t="s">
        <v>1</v>
      </c>
      <c r="G1" s="4"/>
      <c r="H1" s="5" t="s">
        <v>2</v>
      </c>
      <c r="I1" s="6"/>
      <c r="J1" s="6"/>
      <c r="K1" s="6"/>
      <c r="L1" s="7"/>
    </row>
    <row r="2" spans="1:13" ht="20.25" x14ac:dyDescent="0.3">
      <c r="A2" s="9" t="s">
        <v>3</v>
      </c>
      <c r="B2" s="2"/>
      <c r="F2" s="10"/>
      <c r="G2" s="11"/>
      <c r="H2" s="12" t="s">
        <v>4</v>
      </c>
      <c r="I2" s="13"/>
      <c r="J2" s="14" t="s">
        <v>5</v>
      </c>
      <c r="K2" s="15"/>
      <c r="L2" s="16"/>
    </row>
    <row r="3" spans="1:13" ht="25.5" x14ac:dyDescent="0.2">
      <c r="A3" s="17" t="s">
        <v>6</v>
      </c>
      <c r="B3" s="2"/>
      <c r="F3" s="10"/>
      <c r="G3" s="11"/>
      <c r="H3" s="18" t="s">
        <v>7</v>
      </c>
      <c r="I3" s="19">
        <v>2297594.35</v>
      </c>
      <c r="J3" s="20" t="s">
        <v>8</v>
      </c>
      <c r="K3" s="21">
        <v>870299.53</v>
      </c>
      <c r="L3" s="22"/>
    </row>
    <row r="4" spans="1:13" ht="38.25" x14ac:dyDescent="0.2">
      <c r="A4" s="23" t="s">
        <v>9</v>
      </c>
      <c r="B4" s="24" t="s">
        <v>10</v>
      </c>
      <c r="F4" s="10"/>
      <c r="G4" s="11"/>
      <c r="H4" s="18" t="s">
        <v>11</v>
      </c>
      <c r="I4" s="25">
        <v>0.2974</v>
      </c>
      <c r="J4" s="26" t="s">
        <v>12</v>
      </c>
      <c r="K4" s="27">
        <f>SUMIF(E:E,"Private",J:J)</f>
        <v>242090</v>
      </c>
      <c r="L4" s="22"/>
    </row>
    <row r="5" spans="1:13" ht="25.5" x14ac:dyDescent="0.2">
      <c r="A5" s="1" t="s">
        <v>13</v>
      </c>
      <c r="B5" s="28" t="s">
        <v>14</v>
      </c>
      <c r="C5" s="29"/>
      <c r="F5" s="10" t="s">
        <v>15</v>
      </c>
      <c r="G5" s="30">
        <v>11052599.17</v>
      </c>
      <c r="H5" s="18" t="s">
        <v>16</v>
      </c>
      <c r="I5" s="31">
        <f>I4*I3</f>
        <v>683304.55969000002</v>
      </c>
      <c r="J5" s="26" t="s">
        <v>17</v>
      </c>
      <c r="K5" s="31">
        <f>K3/K4</f>
        <v>3.5949420876533522</v>
      </c>
      <c r="L5" s="22"/>
    </row>
    <row r="6" spans="1:13" ht="51" x14ac:dyDescent="0.2">
      <c r="A6" s="32" t="s">
        <v>18</v>
      </c>
      <c r="B6" s="33">
        <v>2015</v>
      </c>
      <c r="C6" s="34"/>
      <c r="D6" s="34"/>
      <c r="E6" s="34"/>
      <c r="F6" s="10" t="s">
        <v>19</v>
      </c>
      <c r="G6" s="35">
        <f>250000</f>
        <v>250000</v>
      </c>
      <c r="H6" s="18"/>
      <c r="I6" s="36"/>
      <c r="J6" s="26" t="s">
        <v>20</v>
      </c>
      <c r="K6" s="37">
        <v>378391.1</v>
      </c>
      <c r="L6" s="22"/>
    </row>
    <row r="7" spans="1:13" ht="25.5" x14ac:dyDescent="0.2">
      <c r="C7" s="29"/>
      <c r="D7" s="38"/>
      <c r="E7" s="38"/>
      <c r="F7" s="18" t="s">
        <v>21</v>
      </c>
      <c r="G7" s="39">
        <f>G5+G6</f>
        <v>11302599.17</v>
      </c>
      <c r="H7" s="18" t="s">
        <v>22</v>
      </c>
      <c r="I7" s="31">
        <f>I5*0.45</f>
        <v>307487.05186050001</v>
      </c>
      <c r="J7" s="26" t="s">
        <v>23</v>
      </c>
      <c r="K7" s="27">
        <f>SUMIF(E:E,"State",J:J)</f>
        <v>29109</v>
      </c>
      <c r="L7" s="22"/>
    </row>
    <row r="8" spans="1:13" ht="51" x14ac:dyDescent="0.2">
      <c r="C8" s="29"/>
      <c r="D8" s="38"/>
      <c r="E8" s="38"/>
      <c r="F8" s="18" t="s">
        <v>12</v>
      </c>
      <c r="G8" s="35">
        <f>SUMIF(E:E,"Private",F:F)</f>
        <v>204509</v>
      </c>
      <c r="H8" s="18" t="s">
        <v>24</v>
      </c>
      <c r="I8" s="36">
        <f>SUMIF(E:E,"Private",H:H)</f>
        <v>242090</v>
      </c>
      <c r="J8" s="26" t="s">
        <v>25</v>
      </c>
      <c r="K8" s="31">
        <f>K6/K7</f>
        <v>12.99911024081899</v>
      </c>
      <c r="L8" s="22"/>
    </row>
    <row r="9" spans="1:13" ht="38.25" x14ac:dyDescent="0.2">
      <c r="A9" s="17"/>
      <c r="B9" s="40"/>
      <c r="C9" s="41"/>
      <c r="D9" s="38"/>
      <c r="E9" s="38"/>
      <c r="F9" s="18" t="s">
        <v>26</v>
      </c>
      <c r="G9" s="42">
        <f>G7/G8</f>
        <v>55.267001305566012</v>
      </c>
      <c r="H9" s="18" t="s">
        <v>26</v>
      </c>
      <c r="I9" s="43">
        <f>I7/I8</f>
        <v>1.2701352879528276</v>
      </c>
      <c r="J9" s="26" t="s">
        <v>27</v>
      </c>
      <c r="K9" s="44">
        <v>12613.04</v>
      </c>
      <c r="L9" s="22"/>
    </row>
    <row r="10" spans="1:13" ht="25.5" x14ac:dyDescent="0.2">
      <c r="A10" s="17"/>
      <c r="B10" s="40"/>
      <c r="C10" s="41"/>
      <c r="D10" s="38"/>
      <c r="E10" s="38"/>
      <c r="F10" s="10"/>
      <c r="G10" s="45"/>
      <c r="H10" s="18"/>
      <c r="I10" s="36"/>
      <c r="J10" s="26" t="s">
        <v>28</v>
      </c>
      <c r="K10" s="27">
        <f>SUMIF(E:E,"NSGO",J:J)</f>
        <v>1779</v>
      </c>
      <c r="L10" s="22"/>
    </row>
    <row r="11" spans="1:13" ht="25.5" x14ac:dyDescent="0.2">
      <c r="A11" s="17"/>
      <c r="B11" s="40"/>
      <c r="C11" s="41"/>
      <c r="D11" s="38"/>
      <c r="E11" s="38"/>
      <c r="F11" s="10"/>
      <c r="G11" s="45"/>
      <c r="H11" s="18"/>
      <c r="I11" s="36"/>
      <c r="J11" s="26" t="s">
        <v>29</v>
      </c>
      <c r="K11" s="31">
        <f>K9/K10</f>
        <v>7.0899606520517153</v>
      </c>
      <c r="L11" s="22"/>
    </row>
    <row r="12" spans="1:13" ht="25.5" x14ac:dyDescent="0.2">
      <c r="A12" s="17"/>
      <c r="B12" s="40"/>
      <c r="C12" s="41"/>
      <c r="D12" s="38"/>
      <c r="E12" s="38"/>
      <c r="F12" s="10"/>
      <c r="G12" s="45"/>
      <c r="H12" s="18"/>
      <c r="I12" s="36"/>
      <c r="J12" s="26" t="s">
        <v>30</v>
      </c>
      <c r="K12" s="31">
        <f>K9+K6+K3</f>
        <v>1261303.67</v>
      </c>
      <c r="L12" s="22"/>
    </row>
    <row r="13" spans="1:13" s="54" customFormat="1" x14ac:dyDescent="0.2">
      <c r="A13" s="46" t="s">
        <v>31</v>
      </c>
      <c r="B13" s="46" t="s">
        <v>32</v>
      </c>
      <c r="C13" s="46">
        <v>60</v>
      </c>
      <c r="D13" s="46"/>
      <c r="E13" s="47"/>
      <c r="F13" s="48">
        <f t="shared" ref="F13:M13" si="0">SUM(F15:F75)</f>
        <v>235397</v>
      </c>
      <c r="G13" s="49">
        <f t="shared" si="0"/>
        <v>11302599.220000001</v>
      </c>
      <c r="H13" s="48">
        <f t="shared" si="0"/>
        <v>242090</v>
      </c>
      <c r="I13" s="50">
        <f t="shared" si="0"/>
        <v>307487</v>
      </c>
      <c r="J13" s="51">
        <f t="shared" si="0"/>
        <v>272978</v>
      </c>
      <c r="K13" s="52">
        <f t="shared" si="0"/>
        <v>1261303.6600000001</v>
      </c>
      <c r="L13" s="49">
        <f t="shared" si="0"/>
        <v>224125.95159275061</v>
      </c>
      <c r="M13" s="53">
        <f t="shared" si="0"/>
        <v>13095515.831592755</v>
      </c>
    </row>
    <row r="14" spans="1:13" s="66" customFormat="1" ht="51" x14ac:dyDescent="0.2">
      <c r="A14" s="55" t="s">
        <v>33</v>
      </c>
      <c r="B14" s="56" t="s">
        <v>34</v>
      </c>
      <c r="C14" s="55" t="s">
        <v>35</v>
      </c>
      <c r="D14" s="55" t="s">
        <v>36</v>
      </c>
      <c r="E14" s="57" t="s">
        <v>37</v>
      </c>
      <c r="F14" s="58" t="s">
        <v>38</v>
      </c>
      <c r="G14" s="59" t="s">
        <v>1</v>
      </c>
      <c r="H14" s="60" t="s">
        <v>39</v>
      </c>
      <c r="I14" s="61" t="s">
        <v>40</v>
      </c>
      <c r="J14" s="62" t="s">
        <v>39</v>
      </c>
      <c r="K14" s="63" t="s">
        <v>41</v>
      </c>
      <c r="L14" s="64" t="s">
        <v>42</v>
      </c>
      <c r="M14" s="65" t="s">
        <v>43</v>
      </c>
    </row>
    <row r="15" spans="1:13" x14ac:dyDescent="0.2">
      <c r="A15" s="67" t="s">
        <v>44</v>
      </c>
      <c r="B15" s="68" t="s">
        <v>45</v>
      </c>
      <c r="C15" s="69" t="s">
        <v>46</v>
      </c>
      <c r="D15" s="69" t="s">
        <v>47</v>
      </c>
      <c r="E15" s="70" t="s">
        <v>48</v>
      </c>
      <c r="F15" s="71">
        <v>263</v>
      </c>
      <c r="G15" s="72">
        <f t="shared" ref="G15:G74" si="1">IF(E15="Private",ROUND(F15*$G$9,2),0)</f>
        <v>0</v>
      </c>
      <c r="H15" s="73">
        <v>0</v>
      </c>
      <c r="I15" s="74">
        <f t="shared" ref="I15:I74" si="2">IF(E15="Private",ROUND(H15*$I$9,2),0)</f>
        <v>0</v>
      </c>
      <c r="J15" s="75">
        <v>263</v>
      </c>
      <c r="K15" s="76">
        <f>ROUND(J15*IF(E15="Private",$K$5,IF(E15="NSGO",$K$11,IF(E15="State",$K$8,0))),2)</f>
        <v>1864.66</v>
      </c>
      <c r="L15" s="77">
        <v>1068.83</v>
      </c>
      <c r="M15" s="78">
        <f>K15+I15+G15+L15</f>
        <v>2933.49</v>
      </c>
    </row>
    <row r="16" spans="1:13" x14ac:dyDescent="0.2">
      <c r="A16" s="79" t="s">
        <v>49</v>
      </c>
      <c r="B16" s="80" t="s">
        <v>50</v>
      </c>
      <c r="C16" s="81" t="s">
        <v>51</v>
      </c>
      <c r="D16" s="81" t="s">
        <v>47</v>
      </c>
      <c r="E16" s="82" t="s">
        <v>48</v>
      </c>
      <c r="F16" s="71">
        <v>310</v>
      </c>
      <c r="G16" s="72">
        <f t="shared" si="1"/>
        <v>0</v>
      </c>
      <c r="H16" s="73">
        <v>0</v>
      </c>
      <c r="I16" s="74">
        <f t="shared" si="2"/>
        <v>0</v>
      </c>
      <c r="J16" s="75">
        <v>310</v>
      </c>
      <c r="K16" s="76">
        <f t="shared" ref="K16:K74" si="3">ROUND(J16*IF(E16="Private",$K$5,IF(E16="NSGO",$K$11,IF(E16="State",$K$8,0))),2)</f>
        <v>2197.89</v>
      </c>
      <c r="L16" s="77">
        <v>1259.8399999999999</v>
      </c>
      <c r="M16" s="83">
        <f t="shared" ref="M16:M74" si="4">K16+I16+G16+L16</f>
        <v>3457.7299999999996</v>
      </c>
    </row>
    <row r="17" spans="1:13" x14ac:dyDescent="0.2">
      <c r="A17" s="84" t="s">
        <v>52</v>
      </c>
      <c r="B17" s="85" t="s">
        <v>53</v>
      </c>
      <c r="C17" s="86" t="s">
        <v>54</v>
      </c>
      <c r="D17" s="86" t="s">
        <v>47</v>
      </c>
      <c r="E17" s="87" t="s">
        <v>48</v>
      </c>
      <c r="F17" s="71">
        <v>635</v>
      </c>
      <c r="G17" s="72">
        <f t="shared" si="1"/>
        <v>0</v>
      </c>
      <c r="H17" s="73">
        <v>0</v>
      </c>
      <c r="I17" s="74">
        <f t="shared" si="2"/>
        <v>0</v>
      </c>
      <c r="J17" s="75">
        <v>635</v>
      </c>
      <c r="K17" s="76">
        <f t="shared" si="3"/>
        <v>4502.13</v>
      </c>
      <c r="L17" s="77">
        <v>2580.65</v>
      </c>
      <c r="M17" s="83">
        <f t="shared" si="4"/>
        <v>7082.7800000000007</v>
      </c>
    </row>
    <row r="18" spans="1:13" x14ac:dyDescent="0.2">
      <c r="A18" s="79" t="s">
        <v>55</v>
      </c>
      <c r="B18" s="80" t="s">
        <v>56</v>
      </c>
      <c r="C18" s="81" t="s">
        <v>57</v>
      </c>
      <c r="D18" s="81" t="s">
        <v>47</v>
      </c>
      <c r="E18" s="82" t="s">
        <v>48</v>
      </c>
      <c r="F18" s="71">
        <v>222</v>
      </c>
      <c r="G18" s="72">
        <f t="shared" si="1"/>
        <v>0</v>
      </c>
      <c r="H18" s="73">
        <v>0</v>
      </c>
      <c r="I18" s="74">
        <f t="shared" si="2"/>
        <v>0</v>
      </c>
      <c r="J18" s="75">
        <v>222</v>
      </c>
      <c r="K18" s="76">
        <f t="shared" si="3"/>
        <v>1573.97</v>
      </c>
      <c r="L18" s="77">
        <v>902.21</v>
      </c>
      <c r="M18" s="83">
        <f t="shared" si="4"/>
        <v>2476.1800000000003</v>
      </c>
    </row>
    <row r="19" spans="1:13" x14ac:dyDescent="0.2">
      <c r="A19" s="84" t="s">
        <v>58</v>
      </c>
      <c r="B19" s="85" t="s">
        <v>59</v>
      </c>
      <c r="C19" s="86" t="s">
        <v>60</v>
      </c>
      <c r="D19" s="86" t="s">
        <v>47</v>
      </c>
      <c r="E19" s="87" t="s">
        <v>48</v>
      </c>
      <c r="F19" s="71">
        <v>40</v>
      </c>
      <c r="G19" s="72">
        <f t="shared" si="1"/>
        <v>0</v>
      </c>
      <c r="H19" s="73">
        <v>0</v>
      </c>
      <c r="I19" s="74">
        <f t="shared" si="2"/>
        <v>0</v>
      </c>
      <c r="J19" s="75">
        <v>40</v>
      </c>
      <c r="K19" s="76">
        <f t="shared" si="3"/>
        <v>283.60000000000002</v>
      </c>
      <c r="L19" s="77">
        <v>162.56</v>
      </c>
      <c r="M19" s="83">
        <f t="shared" si="4"/>
        <v>446.16</v>
      </c>
    </row>
    <row r="20" spans="1:13" x14ac:dyDescent="0.2">
      <c r="A20" s="79" t="s">
        <v>61</v>
      </c>
      <c r="B20" s="80" t="s">
        <v>62</v>
      </c>
      <c r="C20" s="81" t="s">
        <v>63</v>
      </c>
      <c r="D20" s="81" t="s">
        <v>47</v>
      </c>
      <c r="E20" s="82" t="s">
        <v>48</v>
      </c>
      <c r="F20" s="71">
        <v>309</v>
      </c>
      <c r="G20" s="72">
        <f t="shared" si="1"/>
        <v>0</v>
      </c>
      <c r="H20" s="73">
        <v>0</v>
      </c>
      <c r="I20" s="74">
        <f t="shared" si="2"/>
        <v>0</v>
      </c>
      <c r="J20" s="75">
        <v>309</v>
      </c>
      <c r="K20" s="76">
        <f t="shared" si="3"/>
        <v>2190.8000000000002</v>
      </c>
      <c r="L20" s="77">
        <v>1255.7800000000002</v>
      </c>
      <c r="M20" s="83">
        <f t="shared" si="4"/>
        <v>3446.5800000000004</v>
      </c>
    </row>
    <row r="21" spans="1:13" x14ac:dyDescent="0.2">
      <c r="A21" s="84" t="s">
        <v>64</v>
      </c>
      <c r="B21" s="85" t="s">
        <v>65</v>
      </c>
      <c r="C21" s="86" t="s">
        <v>66</v>
      </c>
      <c r="D21" s="86" t="s">
        <v>67</v>
      </c>
      <c r="E21" s="87" t="s">
        <v>68</v>
      </c>
      <c r="F21" s="71">
        <v>3332</v>
      </c>
      <c r="G21" s="72">
        <f t="shared" si="1"/>
        <v>184149.65</v>
      </c>
      <c r="H21" s="73">
        <v>3332</v>
      </c>
      <c r="I21" s="74">
        <f t="shared" si="2"/>
        <v>4232.09</v>
      </c>
      <c r="J21" s="75">
        <v>3332</v>
      </c>
      <c r="K21" s="76">
        <f t="shared" si="3"/>
        <v>11978.35</v>
      </c>
      <c r="L21" s="77">
        <v>0</v>
      </c>
      <c r="M21" s="83">
        <f t="shared" si="4"/>
        <v>200360.09</v>
      </c>
    </row>
    <row r="22" spans="1:13" x14ac:dyDescent="0.2">
      <c r="A22" s="79" t="s">
        <v>69</v>
      </c>
      <c r="B22" s="80" t="s">
        <v>70</v>
      </c>
      <c r="C22" s="81" t="s">
        <v>71</v>
      </c>
      <c r="D22" s="81" t="s">
        <v>67</v>
      </c>
      <c r="E22" s="82" t="s">
        <v>68</v>
      </c>
      <c r="F22" s="71">
        <v>5943</v>
      </c>
      <c r="G22" s="72">
        <f t="shared" si="1"/>
        <v>328451.78999999998</v>
      </c>
      <c r="H22" s="73">
        <v>5943</v>
      </c>
      <c r="I22" s="74">
        <f t="shared" si="2"/>
        <v>7548.41</v>
      </c>
      <c r="J22" s="75">
        <v>5943</v>
      </c>
      <c r="K22" s="76">
        <f t="shared" si="3"/>
        <v>21364.74</v>
      </c>
      <c r="L22" s="77">
        <v>0</v>
      </c>
      <c r="M22" s="83">
        <f t="shared" si="4"/>
        <v>357364.94</v>
      </c>
    </row>
    <row r="23" spans="1:13" x14ac:dyDescent="0.2">
      <c r="A23" s="84" t="s">
        <v>72</v>
      </c>
      <c r="B23" s="85" t="s">
        <v>73</v>
      </c>
      <c r="C23" s="86" t="s">
        <v>74</v>
      </c>
      <c r="D23" s="86" t="s">
        <v>47</v>
      </c>
      <c r="E23" s="87" t="s">
        <v>68</v>
      </c>
      <c r="F23" s="71">
        <v>1355</v>
      </c>
      <c r="G23" s="72">
        <f t="shared" si="1"/>
        <v>74886.789999999994</v>
      </c>
      <c r="H23" s="73">
        <v>1355</v>
      </c>
      <c r="I23" s="74">
        <f t="shared" si="2"/>
        <v>1721.03</v>
      </c>
      <c r="J23" s="75">
        <v>1355</v>
      </c>
      <c r="K23" s="76">
        <f t="shared" si="3"/>
        <v>4871.1499999999996</v>
      </c>
      <c r="L23" s="77">
        <v>0</v>
      </c>
      <c r="M23" s="83">
        <f t="shared" si="4"/>
        <v>81478.969999999987</v>
      </c>
    </row>
    <row r="24" spans="1:13" x14ac:dyDescent="0.2">
      <c r="A24" s="79" t="s">
        <v>75</v>
      </c>
      <c r="B24" s="80" t="s">
        <v>76</v>
      </c>
      <c r="C24" s="81" t="s">
        <v>77</v>
      </c>
      <c r="D24" s="81" t="s">
        <v>67</v>
      </c>
      <c r="E24" s="82" t="s">
        <v>68</v>
      </c>
      <c r="F24" s="71">
        <v>355</v>
      </c>
      <c r="G24" s="72">
        <f t="shared" si="1"/>
        <v>19619.79</v>
      </c>
      <c r="H24" s="73">
        <v>355</v>
      </c>
      <c r="I24" s="74">
        <f t="shared" si="2"/>
        <v>450.9</v>
      </c>
      <c r="J24" s="75">
        <v>355</v>
      </c>
      <c r="K24" s="76">
        <f t="shared" si="3"/>
        <v>1276.2</v>
      </c>
      <c r="L24" s="77">
        <v>0</v>
      </c>
      <c r="M24" s="83">
        <f t="shared" si="4"/>
        <v>21346.89</v>
      </c>
    </row>
    <row r="25" spans="1:13" x14ac:dyDescent="0.2">
      <c r="A25" s="84" t="s">
        <v>78</v>
      </c>
      <c r="B25" s="85" t="s">
        <v>79</v>
      </c>
      <c r="C25" s="86" t="s">
        <v>80</v>
      </c>
      <c r="D25" s="86" t="s">
        <v>47</v>
      </c>
      <c r="E25" s="87" t="s">
        <v>68</v>
      </c>
      <c r="F25" s="71">
        <v>74</v>
      </c>
      <c r="G25" s="72">
        <f t="shared" si="1"/>
        <v>4089.76</v>
      </c>
      <c r="H25" s="73">
        <v>74</v>
      </c>
      <c r="I25" s="74">
        <f t="shared" si="2"/>
        <v>93.99</v>
      </c>
      <c r="J25" s="75">
        <v>74</v>
      </c>
      <c r="K25" s="76">
        <f t="shared" si="3"/>
        <v>266.02999999999997</v>
      </c>
      <c r="L25" s="77">
        <v>0</v>
      </c>
      <c r="M25" s="83">
        <f t="shared" si="4"/>
        <v>4449.7800000000007</v>
      </c>
    </row>
    <row r="26" spans="1:13" x14ac:dyDescent="0.2">
      <c r="A26" s="79" t="s">
        <v>81</v>
      </c>
      <c r="B26" s="80" t="s">
        <v>82</v>
      </c>
      <c r="C26" s="81" t="s">
        <v>83</v>
      </c>
      <c r="D26" s="81" t="s">
        <v>47</v>
      </c>
      <c r="E26" s="82" t="s">
        <v>68</v>
      </c>
      <c r="F26" s="71">
        <v>397</v>
      </c>
      <c r="G26" s="72">
        <f t="shared" si="1"/>
        <v>21941</v>
      </c>
      <c r="H26" s="73">
        <v>397</v>
      </c>
      <c r="I26" s="74">
        <f t="shared" si="2"/>
        <v>504.24</v>
      </c>
      <c r="J26" s="75">
        <v>397</v>
      </c>
      <c r="K26" s="76">
        <f t="shared" si="3"/>
        <v>1427.19</v>
      </c>
      <c r="L26" s="77">
        <v>0</v>
      </c>
      <c r="M26" s="83">
        <f t="shared" si="4"/>
        <v>23872.43</v>
      </c>
    </row>
    <row r="27" spans="1:13" x14ac:dyDescent="0.2">
      <c r="A27" s="84" t="s">
        <v>84</v>
      </c>
      <c r="B27" s="85" t="s">
        <v>85</v>
      </c>
      <c r="C27" s="86" t="s">
        <v>86</v>
      </c>
      <c r="D27" s="86" t="s">
        <v>87</v>
      </c>
      <c r="E27" s="87" t="s">
        <v>68</v>
      </c>
      <c r="F27" s="71">
        <v>978</v>
      </c>
      <c r="G27" s="72">
        <f t="shared" si="1"/>
        <v>54051.13</v>
      </c>
      <c r="H27" s="73">
        <v>978</v>
      </c>
      <c r="I27" s="74">
        <f t="shared" si="2"/>
        <v>1242.19</v>
      </c>
      <c r="J27" s="75">
        <v>978</v>
      </c>
      <c r="K27" s="76">
        <f t="shared" si="3"/>
        <v>3515.85</v>
      </c>
      <c r="L27" s="77">
        <v>0</v>
      </c>
      <c r="M27" s="83">
        <f t="shared" si="4"/>
        <v>58809.17</v>
      </c>
    </row>
    <row r="28" spans="1:13" x14ac:dyDescent="0.2">
      <c r="A28" s="79" t="s">
        <v>88</v>
      </c>
      <c r="B28" s="80" t="s">
        <v>89</v>
      </c>
      <c r="C28" s="81" t="s">
        <v>90</v>
      </c>
      <c r="D28" s="81" t="s">
        <v>47</v>
      </c>
      <c r="E28" s="82" t="s">
        <v>68</v>
      </c>
      <c r="F28" s="71">
        <v>606</v>
      </c>
      <c r="G28" s="72">
        <f t="shared" si="1"/>
        <v>33491.800000000003</v>
      </c>
      <c r="H28" s="73">
        <v>606</v>
      </c>
      <c r="I28" s="74">
        <f t="shared" si="2"/>
        <v>769.7</v>
      </c>
      <c r="J28" s="75">
        <v>606</v>
      </c>
      <c r="K28" s="76">
        <f t="shared" si="3"/>
        <v>2178.5300000000002</v>
      </c>
      <c r="L28" s="77">
        <v>0</v>
      </c>
      <c r="M28" s="83">
        <f t="shared" si="4"/>
        <v>36440.030000000006</v>
      </c>
    </row>
    <row r="29" spans="1:13" x14ac:dyDescent="0.2">
      <c r="A29" s="84" t="s">
        <v>91</v>
      </c>
      <c r="B29" s="85" t="s">
        <v>92</v>
      </c>
      <c r="C29" s="86" t="s">
        <v>93</v>
      </c>
      <c r="D29" s="86" t="s">
        <v>47</v>
      </c>
      <c r="E29" s="87" t="s">
        <v>68</v>
      </c>
      <c r="F29" s="71">
        <v>1888</v>
      </c>
      <c r="G29" s="72">
        <f t="shared" si="1"/>
        <v>104344.1</v>
      </c>
      <c r="H29" s="73">
        <v>1888</v>
      </c>
      <c r="I29" s="74">
        <f t="shared" si="2"/>
        <v>2398.02</v>
      </c>
      <c r="J29" s="75">
        <v>1888</v>
      </c>
      <c r="K29" s="76">
        <f t="shared" si="3"/>
        <v>6787.25</v>
      </c>
      <c r="L29" s="77">
        <v>0</v>
      </c>
      <c r="M29" s="83">
        <f t="shared" si="4"/>
        <v>113529.37000000001</v>
      </c>
    </row>
    <row r="30" spans="1:13" x14ac:dyDescent="0.2">
      <c r="A30" s="79" t="s">
        <v>94</v>
      </c>
      <c r="B30" s="80" t="s">
        <v>95</v>
      </c>
      <c r="C30" s="81" t="s">
        <v>96</v>
      </c>
      <c r="D30" s="81" t="s">
        <v>67</v>
      </c>
      <c r="E30" s="82" t="s">
        <v>68</v>
      </c>
      <c r="F30" s="71">
        <v>2563</v>
      </c>
      <c r="G30" s="72">
        <f t="shared" si="1"/>
        <v>141649.32</v>
      </c>
      <c r="H30" s="73">
        <v>2563</v>
      </c>
      <c r="I30" s="74">
        <f t="shared" si="2"/>
        <v>3255.36</v>
      </c>
      <c r="J30" s="75">
        <v>2563</v>
      </c>
      <c r="K30" s="76">
        <f t="shared" si="3"/>
        <v>9213.84</v>
      </c>
      <c r="L30" s="77">
        <v>0</v>
      </c>
      <c r="M30" s="83">
        <f t="shared" si="4"/>
        <v>154118.52000000002</v>
      </c>
    </row>
    <row r="31" spans="1:13" x14ac:dyDescent="0.2">
      <c r="A31" s="84" t="s">
        <v>97</v>
      </c>
      <c r="B31" s="85" t="s">
        <v>98</v>
      </c>
      <c r="C31" s="86" t="s">
        <v>99</v>
      </c>
      <c r="D31" s="86" t="s">
        <v>47</v>
      </c>
      <c r="E31" s="87" t="s">
        <v>68</v>
      </c>
      <c r="F31" s="71">
        <v>521</v>
      </c>
      <c r="G31" s="72">
        <f t="shared" si="1"/>
        <v>28794.11</v>
      </c>
      <c r="H31" s="73">
        <v>521</v>
      </c>
      <c r="I31" s="74">
        <f t="shared" si="2"/>
        <v>661.74</v>
      </c>
      <c r="J31" s="75">
        <v>521</v>
      </c>
      <c r="K31" s="76">
        <f t="shared" si="3"/>
        <v>1872.96</v>
      </c>
      <c r="L31" s="77">
        <v>0</v>
      </c>
      <c r="M31" s="83">
        <f t="shared" si="4"/>
        <v>31328.81</v>
      </c>
    </row>
    <row r="32" spans="1:13" x14ac:dyDescent="0.2">
      <c r="A32" s="79" t="s">
        <v>100</v>
      </c>
      <c r="B32" s="80" t="s">
        <v>101</v>
      </c>
      <c r="C32" s="81" t="s">
        <v>102</v>
      </c>
      <c r="D32" s="81" t="s">
        <v>47</v>
      </c>
      <c r="E32" s="82" t="s">
        <v>68</v>
      </c>
      <c r="F32" s="71">
        <v>982</v>
      </c>
      <c r="G32" s="72">
        <f t="shared" si="1"/>
        <v>54272.2</v>
      </c>
      <c r="H32" s="73">
        <v>982</v>
      </c>
      <c r="I32" s="74">
        <f t="shared" si="2"/>
        <v>1247.27</v>
      </c>
      <c r="J32" s="75">
        <v>982</v>
      </c>
      <c r="K32" s="76">
        <f t="shared" si="3"/>
        <v>3530.23</v>
      </c>
      <c r="L32" s="77">
        <v>0</v>
      </c>
      <c r="M32" s="83">
        <f t="shared" si="4"/>
        <v>59049.7</v>
      </c>
    </row>
    <row r="33" spans="1:13" x14ac:dyDescent="0.2">
      <c r="A33" s="84" t="s">
        <v>103</v>
      </c>
      <c r="B33" s="85" t="s">
        <v>104</v>
      </c>
      <c r="C33" s="86" t="s">
        <v>105</v>
      </c>
      <c r="D33" s="86" t="s">
        <v>47</v>
      </c>
      <c r="E33" s="87" t="s">
        <v>68</v>
      </c>
      <c r="F33" s="71">
        <v>108</v>
      </c>
      <c r="G33" s="72">
        <f t="shared" si="1"/>
        <v>5968.84</v>
      </c>
      <c r="H33" s="73">
        <v>108</v>
      </c>
      <c r="I33" s="74">
        <f t="shared" si="2"/>
        <v>137.16999999999999</v>
      </c>
      <c r="J33" s="75">
        <v>108</v>
      </c>
      <c r="K33" s="76">
        <f t="shared" si="3"/>
        <v>388.25</v>
      </c>
      <c r="L33" s="77">
        <v>0</v>
      </c>
      <c r="M33" s="83">
        <f t="shared" si="4"/>
        <v>6494.26</v>
      </c>
    </row>
    <row r="34" spans="1:13" x14ac:dyDescent="0.2">
      <c r="A34" s="79" t="s">
        <v>106</v>
      </c>
      <c r="B34" s="80" t="s">
        <v>107</v>
      </c>
      <c r="C34" s="81" t="s">
        <v>108</v>
      </c>
      <c r="D34" s="81" t="s">
        <v>109</v>
      </c>
      <c r="E34" s="82" t="s">
        <v>68</v>
      </c>
      <c r="F34" s="71">
        <v>5770</v>
      </c>
      <c r="G34" s="72">
        <f t="shared" si="1"/>
        <v>318890.59999999998</v>
      </c>
      <c r="H34" s="73">
        <v>5770</v>
      </c>
      <c r="I34" s="74">
        <f t="shared" si="2"/>
        <v>7328.68</v>
      </c>
      <c r="J34" s="75">
        <v>5770</v>
      </c>
      <c r="K34" s="76">
        <f t="shared" si="3"/>
        <v>20742.82</v>
      </c>
      <c r="L34" s="77">
        <v>0</v>
      </c>
      <c r="M34" s="83">
        <f t="shared" si="4"/>
        <v>346962.1</v>
      </c>
    </row>
    <row r="35" spans="1:13" x14ac:dyDescent="0.2">
      <c r="A35" s="84" t="s">
        <v>110</v>
      </c>
      <c r="B35" s="85" t="s">
        <v>111</v>
      </c>
      <c r="C35" s="86" t="s">
        <v>112</v>
      </c>
      <c r="D35" s="86" t="s">
        <v>67</v>
      </c>
      <c r="E35" s="87" t="s">
        <v>68</v>
      </c>
      <c r="F35" s="71">
        <v>237</v>
      </c>
      <c r="G35" s="72">
        <f t="shared" si="1"/>
        <v>13098.28</v>
      </c>
      <c r="H35" s="73">
        <v>237</v>
      </c>
      <c r="I35" s="74">
        <f t="shared" si="2"/>
        <v>301.02</v>
      </c>
      <c r="J35" s="75">
        <v>237</v>
      </c>
      <c r="K35" s="76">
        <f t="shared" si="3"/>
        <v>852</v>
      </c>
      <c r="L35" s="77">
        <v>0</v>
      </c>
      <c r="M35" s="83">
        <f t="shared" si="4"/>
        <v>14251.300000000001</v>
      </c>
    </row>
    <row r="36" spans="1:13" x14ac:dyDescent="0.2">
      <c r="A36" s="79" t="s">
        <v>113</v>
      </c>
      <c r="B36" s="80" t="s">
        <v>114</v>
      </c>
      <c r="C36" s="81" t="s">
        <v>115</v>
      </c>
      <c r="D36" s="81" t="s">
        <v>67</v>
      </c>
      <c r="E36" s="82" t="s">
        <v>68</v>
      </c>
      <c r="F36" s="71">
        <v>15326</v>
      </c>
      <c r="G36" s="72">
        <f t="shared" si="1"/>
        <v>847022.06</v>
      </c>
      <c r="H36" s="73">
        <v>15326</v>
      </c>
      <c r="I36" s="74">
        <f t="shared" si="2"/>
        <v>19466.09</v>
      </c>
      <c r="J36" s="75">
        <v>15326</v>
      </c>
      <c r="K36" s="76">
        <f t="shared" si="3"/>
        <v>55096.08</v>
      </c>
      <c r="L36" s="77">
        <v>0</v>
      </c>
      <c r="M36" s="83">
        <f t="shared" si="4"/>
        <v>921584.2300000001</v>
      </c>
    </row>
    <row r="37" spans="1:13" x14ac:dyDescent="0.2">
      <c r="A37" s="84" t="s">
        <v>116</v>
      </c>
      <c r="B37" s="85" t="s">
        <v>117</v>
      </c>
      <c r="C37" s="86" t="s">
        <v>118</v>
      </c>
      <c r="D37" s="86" t="s">
        <v>67</v>
      </c>
      <c r="E37" s="87" t="s">
        <v>68</v>
      </c>
      <c r="F37" s="71">
        <v>144</v>
      </c>
      <c r="G37" s="72">
        <f t="shared" si="1"/>
        <v>7958.45</v>
      </c>
      <c r="H37" s="73">
        <v>144</v>
      </c>
      <c r="I37" s="74">
        <f t="shared" si="2"/>
        <v>182.9</v>
      </c>
      <c r="J37" s="75">
        <v>144</v>
      </c>
      <c r="K37" s="76">
        <f t="shared" si="3"/>
        <v>517.66999999999996</v>
      </c>
      <c r="L37" s="77">
        <v>0</v>
      </c>
      <c r="M37" s="83">
        <f t="shared" si="4"/>
        <v>8659.02</v>
      </c>
    </row>
    <row r="38" spans="1:13" x14ac:dyDescent="0.2">
      <c r="A38" s="79" t="s">
        <v>119</v>
      </c>
      <c r="B38" s="80" t="s">
        <v>120</v>
      </c>
      <c r="C38" s="81" t="s">
        <v>121</v>
      </c>
      <c r="D38" s="81" t="s">
        <v>47</v>
      </c>
      <c r="E38" s="82" t="s">
        <v>68</v>
      </c>
      <c r="F38" s="71">
        <v>767</v>
      </c>
      <c r="G38" s="72">
        <f t="shared" si="1"/>
        <v>42389.79</v>
      </c>
      <c r="H38" s="73">
        <v>767</v>
      </c>
      <c r="I38" s="74">
        <f t="shared" si="2"/>
        <v>974.19</v>
      </c>
      <c r="J38" s="75">
        <v>767</v>
      </c>
      <c r="K38" s="76">
        <f t="shared" si="3"/>
        <v>2757.32</v>
      </c>
      <c r="L38" s="77">
        <v>0</v>
      </c>
      <c r="M38" s="83">
        <f t="shared" si="4"/>
        <v>46121.3</v>
      </c>
    </row>
    <row r="39" spans="1:13" x14ac:dyDescent="0.2">
      <c r="A39" s="84" t="s">
        <v>122</v>
      </c>
      <c r="B39" s="85" t="s">
        <v>123</v>
      </c>
      <c r="C39" s="86" t="s">
        <v>124</v>
      </c>
      <c r="D39" s="86" t="s">
        <v>67</v>
      </c>
      <c r="E39" s="87" t="s">
        <v>68</v>
      </c>
      <c r="F39" s="71">
        <v>412</v>
      </c>
      <c r="G39" s="72">
        <f t="shared" si="1"/>
        <v>22770</v>
      </c>
      <c r="H39" s="73">
        <v>412</v>
      </c>
      <c r="I39" s="74">
        <f t="shared" si="2"/>
        <v>523.29999999999995</v>
      </c>
      <c r="J39" s="75">
        <v>412</v>
      </c>
      <c r="K39" s="76">
        <f t="shared" si="3"/>
        <v>1481.12</v>
      </c>
      <c r="L39" s="77">
        <v>0</v>
      </c>
      <c r="M39" s="83">
        <f t="shared" si="4"/>
        <v>24774.42</v>
      </c>
    </row>
    <row r="40" spans="1:13" x14ac:dyDescent="0.2">
      <c r="A40" s="79" t="s">
        <v>125</v>
      </c>
      <c r="B40" s="80" t="s">
        <v>126</v>
      </c>
      <c r="C40" s="81" t="s">
        <v>127</v>
      </c>
      <c r="D40" s="81" t="s">
        <v>47</v>
      </c>
      <c r="E40" s="82" t="s">
        <v>68</v>
      </c>
      <c r="F40" s="71">
        <v>1589</v>
      </c>
      <c r="G40" s="72">
        <f t="shared" si="1"/>
        <v>87819.27</v>
      </c>
      <c r="H40" s="73">
        <v>1589</v>
      </c>
      <c r="I40" s="74">
        <f t="shared" si="2"/>
        <v>2018.24</v>
      </c>
      <c r="J40" s="75">
        <v>1589</v>
      </c>
      <c r="K40" s="76">
        <f t="shared" si="3"/>
        <v>5712.36</v>
      </c>
      <c r="L40" s="77">
        <v>0</v>
      </c>
      <c r="M40" s="83">
        <f t="shared" si="4"/>
        <v>95549.87000000001</v>
      </c>
    </row>
    <row r="41" spans="1:13" x14ac:dyDescent="0.2">
      <c r="A41" s="84" t="s">
        <v>128</v>
      </c>
      <c r="B41" s="85" t="s">
        <v>129</v>
      </c>
      <c r="C41" s="86" t="s">
        <v>130</v>
      </c>
      <c r="D41" s="86" t="s">
        <v>67</v>
      </c>
      <c r="E41" s="87" t="s">
        <v>68</v>
      </c>
      <c r="F41" s="71">
        <v>4970</v>
      </c>
      <c r="G41" s="72">
        <f t="shared" si="1"/>
        <v>274677</v>
      </c>
      <c r="H41" s="73">
        <v>4970</v>
      </c>
      <c r="I41" s="74">
        <f t="shared" si="2"/>
        <v>6312.57</v>
      </c>
      <c r="J41" s="75">
        <v>4970</v>
      </c>
      <c r="K41" s="76">
        <f t="shared" si="3"/>
        <v>17866.86</v>
      </c>
      <c r="L41" s="77">
        <v>0</v>
      </c>
      <c r="M41" s="83">
        <f t="shared" si="4"/>
        <v>298856.43</v>
      </c>
    </row>
    <row r="42" spans="1:13" x14ac:dyDescent="0.2">
      <c r="A42" s="79" t="s">
        <v>131</v>
      </c>
      <c r="B42" s="80" t="s">
        <v>132</v>
      </c>
      <c r="C42" s="81" t="s">
        <v>133</v>
      </c>
      <c r="D42" s="81" t="s">
        <v>67</v>
      </c>
      <c r="E42" s="82" t="s">
        <v>68</v>
      </c>
      <c r="F42" s="71">
        <v>25054</v>
      </c>
      <c r="G42" s="72">
        <f t="shared" si="1"/>
        <v>1384659.45</v>
      </c>
      <c r="H42" s="73">
        <v>62635</v>
      </c>
      <c r="I42" s="74">
        <f t="shared" si="2"/>
        <v>79554.92</v>
      </c>
      <c r="J42" s="75">
        <v>62635</v>
      </c>
      <c r="K42" s="76">
        <f t="shared" si="3"/>
        <v>225169.2</v>
      </c>
      <c r="L42" s="77">
        <v>0</v>
      </c>
      <c r="M42" s="83">
        <f t="shared" si="4"/>
        <v>1689383.5699999998</v>
      </c>
    </row>
    <row r="43" spans="1:13" x14ac:dyDescent="0.2">
      <c r="A43" s="84" t="s">
        <v>134</v>
      </c>
      <c r="B43" s="85" t="s">
        <v>135</v>
      </c>
      <c r="C43" s="86" t="s">
        <v>136</v>
      </c>
      <c r="D43" s="86" t="s">
        <v>109</v>
      </c>
      <c r="E43" s="87" t="s">
        <v>68</v>
      </c>
      <c r="F43" s="71">
        <v>9791</v>
      </c>
      <c r="G43" s="72">
        <f t="shared" si="1"/>
        <v>541119.21</v>
      </c>
      <c r="H43" s="73">
        <v>9791</v>
      </c>
      <c r="I43" s="74">
        <f t="shared" si="2"/>
        <v>12435.89</v>
      </c>
      <c r="J43" s="75">
        <v>9791</v>
      </c>
      <c r="K43" s="76">
        <f t="shared" si="3"/>
        <v>35198.080000000002</v>
      </c>
      <c r="L43" s="77">
        <v>0</v>
      </c>
      <c r="M43" s="83">
        <f t="shared" si="4"/>
        <v>588753.17999999993</v>
      </c>
    </row>
    <row r="44" spans="1:13" x14ac:dyDescent="0.2">
      <c r="A44" s="79" t="s">
        <v>137</v>
      </c>
      <c r="B44" s="80" t="s">
        <v>138</v>
      </c>
      <c r="C44" s="81" t="s">
        <v>139</v>
      </c>
      <c r="D44" s="81" t="s">
        <v>87</v>
      </c>
      <c r="E44" s="82" t="s">
        <v>68</v>
      </c>
      <c r="F44" s="71">
        <v>4151</v>
      </c>
      <c r="G44" s="72">
        <f t="shared" si="1"/>
        <v>229413.32</v>
      </c>
      <c r="H44" s="73">
        <v>4151</v>
      </c>
      <c r="I44" s="74">
        <f t="shared" si="2"/>
        <v>5272.33</v>
      </c>
      <c r="J44" s="75">
        <v>4151</v>
      </c>
      <c r="K44" s="76">
        <f t="shared" si="3"/>
        <v>14922.6</v>
      </c>
      <c r="L44" s="77">
        <v>0</v>
      </c>
      <c r="M44" s="83">
        <f t="shared" si="4"/>
        <v>249608.25</v>
      </c>
    </row>
    <row r="45" spans="1:13" x14ac:dyDescent="0.2">
      <c r="A45" s="84" t="s">
        <v>140</v>
      </c>
      <c r="B45" s="85" t="s">
        <v>141</v>
      </c>
      <c r="C45" s="86" t="s">
        <v>142</v>
      </c>
      <c r="D45" s="86" t="s">
        <v>47</v>
      </c>
      <c r="E45" s="87" t="s">
        <v>68</v>
      </c>
      <c r="F45" s="71">
        <v>228</v>
      </c>
      <c r="G45" s="72">
        <f t="shared" si="1"/>
        <v>12600.88</v>
      </c>
      <c r="H45" s="73">
        <v>228</v>
      </c>
      <c r="I45" s="74">
        <f t="shared" si="2"/>
        <v>289.58999999999997</v>
      </c>
      <c r="J45" s="75">
        <v>228</v>
      </c>
      <c r="K45" s="76">
        <f t="shared" si="3"/>
        <v>819.65</v>
      </c>
      <c r="L45" s="77">
        <v>0</v>
      </c>
      <c r="M45" s="83">
        <f t="shared" si="4"/>
        <v>13710.119999999999</v>
      </c>
    </row>
    <row r="46" spans="1:13" x14ac:dyDescent="0.2">
      <c r="A46" s="79" t="s">
        <v>143</v>
      </c>
      <c r="B46" s="80" t="s">
        <v>144</v>
      </c>
      <c r="C46" s="81" t="s">
        <v>145</v>
      </c>
      <c r="D46" s="81" t="s">
        <v>67</v>
      </c>
      <c r="E46" s="82" t="s">
        <v>68</v>
      </c>
      <c r="F46" s="71">
        <v>10306</v>
      </c>
      <c r="G46" s="72">
        <f t="shared" si="1"/>
        <v>569581.72</v>
      </c>
      <c r="H46" s="73">
        <v>10306</v>
      </c>
      <c r="I46" s="74">
        <f t="shared" si="2"/>
        <v>13090.01</v>
      </c>
      <c r="J46" s="75">
        <v>10306</v>
      </c>
      <c r="K46" s="76">
        <f t="shared" si="3"/>
        <v>37049.47</v>
      </c>
      <c r="L46" s="77">
        <v>0</v>
      </c>
      <c r="M46" s="83">
        <f t="shared" si="4"/>
        <v>619721.19999999995</v>
      </c>
    </row>
    <row r="47" spans="1:13" x14ac:dyDescent="0.2">
      <c r="A47" s="84" t="s">
        <v>146</v>
      </c>
      <c r="B47" s="85" t="s">
        <v>147</v>
      </c>
      <c r="C47" s="86" t="s">
        <v>148</v>
      </c>
      <c r="D47" s="86" t="s">
        <v>67</v>
      </c>
      <c r="E47" s="87" t="s">
        <v>68</v>
      </c>
      <c r="F47" s="71">
        <v>6451</v>
      </c>
      <c r="G47" s="72">
        <f t="shared" si="1"/>
        <v>356527.43</v>
      </c>
      <c r="H47" s="73">
        <v>6451</v>
      </c>
      <c r="I47" s="74">
        <f t="shared" si="2"/>
        <v>8193.64</v>
      </c>
      <c r="J47" s="75">
        <v>6451</v>
      </c>
      <c r="K47" s="76">
        <f t="shared" si="3"/>
        <v>23190.97</v>
      </c>
      <c r="L47" s="77">
        <v>0</v>
      </c>
      <c r="M47" s="83">
        <f t="shared" si="4"/>
        <v>387912.04</v>
      </c>
    </row>
    <row r="48" spans="1:13" x14ac:dyDescent="0.2">
      <c r="A48" s="79" t="s">
        <v>149</v>
      </c>
      <c r="B48" s="80" t="s">
        <v>150</v>
      </c>
      <c r="C48" s="81" t="s">
        <v>151</v>
      </c>
      <c r="D48" s="81" t="s">
        <v>87</v>
      </c>
      <c r="E48" s="82" t="s">
        <v>68</v>
      </c>
      <c r="F48" s="71">
        <v>1381</v>
      </c>
      <c r="G48" s="72">
        <f t="shared" si="1"/>
        <v>76323.73</v>
      </c>
      <c r="H48" s="73">
        <v>1381</v>
      </c>
      <c r="I48" s="74">
        <f t="shared" si="2"/>
        <v>1754.06</v>
      </c>
      <c r="J48" s="75">
        <v>1381</v>
      </c>
      <c r="K48" s="76">
        <f t="shared" si="3"/>
        <v>4964.62</v>
      </c>
      <c r="L48" s="77">
        <v>0</v>
      </c>
      <c r="M48" s="83">
        <f t="shared" si="4"/>
        <v>83042.41</v>
      </c>
    </row>
    <row r="49" spans="1:13" x14ac:dyDescent="0.2">
      <c r="A49" s="84" t="s">
        <v>152</v>
      </c>
      <c r="B49" s="85" t="s">
        <v>153</v>
      </c>
      <c r="C49" s="86" t="s">
        <v>154</v>
      </c>
      <c r="D49" s="86" t="s">
        <v>67</v>
      </c>
      <c r="E49" s="87" t="s">
        <v>68</v>
      </c>
      <c r="F49" s="71">
        <v>17511</v>
      </c>
      <c r="G49" s="72">
        <f t="shared" si="1"/>
        <v>967780.46</v>
      </c>
      <c r="H49" s="73">
        <v>17511</v>
      </c>
      <c r="I49" s="74">
        <f t="shared" si="2"/>
        <v>22241.34</v>
      </c>
      <c r="J49" s="75">
        <v>17511</v>
      </c>
      <c r="K49" s="76">
        <f t="shared" si="3"/>
        <v>62951.03</v>
      </c>
      <c r="L49" s="77">
        <v>0</v>
      </c>
      <c r="M49" s="83">
        <f t="shared" si="4"/>
        <v>1052972.83</v>
      </c>
    </row>
    <row r="50" spans="1:13" x14ac:dyDescent="0.2">
      <c r="A50" s="79" t="s">
        <v>155</v>
      </c>
      <c r="B50" s="80" t="s">
        <v>156</v>
      </c>
      <c r="C50" s="81" t="s">
        <v>157</v>
      </c>
      <c r="D50" s="81" t="s">
        <v>47</v>
      </c>
      <c r="E50" s="82" t="s">
        <v>68</v>
      </c>
      <c r="F50" s="71">
        <v>519</v>
      </c>
      <c r="G50" s="72">
        <f t="shared" si="1"/>
        <v>28683.57</v>
      </c>
      <c r="H50" s="73">
        <v>519</v>
      </c>
      <c r="I50" s="74">
        <f t="shared" si="2"/>
        <v>659.2</v>
      </c>
      <c r="J50" s="75">
        <v>519</v>
      </c>
      <c r="K50" s="76">
        <f t="shared" si="3"/>
        <v>1865.77</v>
      </c>
      <c r="L50" s="77">
        <v>0</v>
      </c>
      <c r="M50" s="83">
        <f t="shared" si="4"/>
        <v>31208.54</v>
      </c>
    </row>
    <row r="51" spans="1:13" x14ac:dyDescent="0.2">
      <c r="A51" s="84" t="s">
        <v>158</v>
      </c>
      <c r="B51" s="85" t="s">
        <v>159</v>
      </c>
      <c r="C51" s="86" t="s">
        <v>160</v>
      </c>
      <c r="D51" s="86" t="s">
        <v>87</v>
      </c>
      <c r="E51" s="87" t="s">
        <v>68</v>
      </c>
      <c r="F51" s="71">
        <v>3012</v>
      </c>
      <c r="G51" s="72">
        <f t="shared" si="1"/>
        <v>166464.21</v>
      </c>
      <c r="H51" s="73">
        <v>3012</v>
      </c>
      <c r="I51" s="74">
        <f t="shared" si="2"/>
        <v>3825.65</v>
      </c>
      <c r="J51" s="75">
        <v>3012</v>
      </c>
      <c r="K51" s="76">
        <f t="shared" si="3"/>
        <v>10827.97</v>
      </c>
      <c r="L51" s="77">
        <v>0</v>
      </c>
      <c r="M51" s="83">
        <f t="shared" si="4"/>
        <v>181117.83</v>
      </c>
    </row>
    <row r="52" spans="1:13" x14ac:dyDescent="0.2">
      <c r="A52" s="79" t="s">
        <v>161</v>
      </c>
      <c r="B52" s="80" t="s">
        <v>162</v>
      </c>
      <c r="C52" s="81" t="s">
        <v>163</v>
      </c>
      <c r="D52" s="81" t="s">
        <v>47</v>
      </c>
      <c r="E52" s="82" t="s">
        <v>68</v>
      </c>
      <c r="F52" s="71">
        <v>1745</v>
      </c>
      <c r="G52" s="72">
        <f t="shared" si="1"/>
        <v>96440.92</v>
      </c>
      <c r="H52" s="73">
        <v>1745</v>
      </c>
      <c r="I52" s="74">
        <f t="shared" si="2"/>
        <v>2216.39</v>
      </c>
      <c r="J52" s="75">
        <v>1745</v>
      </c>
      <c r="K52" s="76">
        <f t="shared" si="3"/>
        <v>6273.17</v>
      </c>
      <c r="L52" s="77">
        <v>0</v>
      </c>
      <c r="M52" s="83">
        <f t="shared" si="4"/>
        <v>104930.48</v>
      </c>
    </row>
    <row r="53" spans="1:13" x14ac:dyDescent="0.2">
      <c r="A53" s="84" t="s">
        <v>164</v>
      </c>
      <c r="B53" s="85" t="s">
        <v>165</v>
      </c>
      <c r="C53" s="86" t="s">
        <v>166</v>
      </c>
      <c r="D53" s="86" t="s">
        <v>47</v>
      </c>
      <c r="E53" s="87" t="s">
        <v>68</v>
      </c>
      <c r="F53" s="71">
        <v>331</v>
      </c>
      <c r="G53" s="72">
        <f t="shared" si="1"/>
        <v>18293.38</v>
      </c>
      <c r="H53" s="73">
        <v>331</v>
      </c>
      <c r="I53" s="74">
        <f t="shared" si="2"/>
        <v>420.41</v>
      </c>
      <c r="J53" s="75">
        <v>331</v>
      </c>
      <c r="K53" s="76">
        <f t="shared" si="3"/>
        <v>1189.93</v>
      </c>
      <c r="L53" s="77">
        <v>0</v>
      </c>
      <c r="M53" s="83">
        <f t="shared" si="4"/>
        <v>19903.72</v>
      </c>
    </row>
    <row r="54" spans="1:13" x14ac:dyDescent="0.2">
      <c r="A54" s="79" t="s">
        <v>167</v>
      </c>
      <c r="B54" s="80" t="s">
        <v>168</v>
      </c>
      <c r="C54" s="81" t="s">
        <v>169</v>
      </c>
      <c r="D54" s="81" t="s">
        <v>87</v>
      </c>
      <c r="E54" s="82" t="s">
        <v>68</v>
      </c>
      <c r="F54" s="71">
        <v>7893</v>
      </c>
      <c r="G54" s="72">
        <f t="shared" si="1"/>
        <v>436222.44</v>
      </c>
      <c r="H54" s="73">
        <v>7893</v>
      </c>
      <c r="I54" s="74">
        <f t="shared" si="2"/>
        <v>10025.18</v>
      </c>
      <c r="J54" s="75">
        <v>7893</v>
      </c>
      <c r="K54" s="76">
        <f t="shared" si="3"/>
        <v>28374.880000000001</v>
      </c>
      <c r="L54" s="77">
        <v>0</v>
      </c>
      <c r="M54" s="83">
        <f t="shared" si="4"/>
        <v>474622.5</v>
      </c>
    </row>
    <row r="55" spans="1:13" x14ac:dyDescent="0.2">
      <c r="A55" s="84" t="s">
        <v>170</v>
      </c>
      <c r="B55" s="85" t="s">
        <v>171</v>
      </c>
      <c r="C55" s="86" t="s">
        <v>172</v>
      </c>
      <c r="D55" s="86" t="s">
        <v>67</v>
      </c>
      <c r="E55" s="87" t="s">
        <v>68</v>
      </c>
      <c r="F55" s="71">
        <v>1215</v>
      </c>
      <c r="G55" s="72">
        <f t="shared" si="1"/>
        <v>67149.41</v>
      </c>
      <c r="H55" s="73">
        <v>1215</v>
      </c>
      <c r="I55" s="74">
        <f t="shared" si="2"/>
        <v>1543.21</v>
      </c>
      <c r="J55" s="75">
        <v>1215</v>
      </c>
      <c r="K55" s="76">
        <f t="shared" si="3"/>
        <v>4367.8500000000004</v>
      </c>
      <c r="L55" s="77">
        <v>0</v>
      </c>
      <c r="M55" s="83">
        <f t="shared" si="4"/>
        <v>73060.47</v>
      </c>
    </row>
    <row r="56" spans="1:13" x14ac:dyDescent="0.2">
      <c r="A56" s="79" t="s">
        <v>173</v>
      </c>
      <c r="B56" s="80" t="s">
        <v>174</v>
      </c>
      <c r="C56" s="81" t="s">
        <v>175</v>
      </c>
      <c r="D56" s="81" t="s">
        <v>67</v>
      </c>
      <c r="E56" s="82" t="s">
        <v>68</v>
      </c>
      <c r="F56" s="71">
        <v>1870</v>
      </c>
      <c r="G56" s="72">
        <f t="shared" si="1"/>
        <v>103349.29</v>
      </c>
      <c r="H56" s="73">
        <v>1870</v>
      </c>
      <c r="I56" s="74">
        <f t="shared" si="2"/>
        <v>2375.15</v>
      </c>
      <c r="J56" s="75">
        <v>1870</v>
      </c>
      <c r="K56" s="76">
        <f t="shared" si="3"/>
        <v>6722.54</v>
      </c>
      <c r="L56" s="77">
        <v>0</v>
      </c>
      <c r="M56" s="83">
        <f t="shared" si="4"/>
        <v>112446.98</v>
      </c>
    </row>
    <row r="57" spans="1:13" x14ac:dyDescent="0.2">
      <c r="A57" s="84" t="s">
        <v>176</v>
      </c>
      <c r="B57" s="85" t="s">
        <v>177</v>
      </c>
      <c r="C57" s="86" t="s">
        <v>178</v>
      </c>
      <c r="D57" s="86" t="s">
        <v>67</v>
      </c>
      <c r="E57" s="87" t="s">
        <v>68</v>
      </c>
      <c r="F57" s="71">
        <v>1579</v>
      </c>
      <c r="G57" s="72">
        <f t="shared" si="1"/>
        <v>87266.6</v>
      </c>
      <c r="H57" s="73">
        <v>1579</v>
      </c>
      <c r="I57" s="74">
        <f t="shared" si="2"/>
        <v>2005.54</v>
      </c>
      <c r="J57" s="75">
        <v>1579</v>
      </c>
      <c r="K57" s="76">
        <f t="shared" si="3"/>
        <v>5676.41</v>
      </c>
      <c r="L57" s="77">
        <v>0</v>
      </c>
      <c r="M57" s="83">
        <f t="shared" si="4"/>
        <v>94948.55</v>
      </c>
    </row>
    <row r="58" spans="1:13" x14ac:dyDescent="0.2">
      <c r="A58" s="79" t="s">
        <v>179</v>
      </c>
      <c r="B58" s="80" t="s">
        <v>180</v>
      </c>
      <c r="C58" s="81" t="s">
        <v>181</v>
      </c>
      <c r="D58" s="81" t="s">
        <v>67</v>
      </c>
      <c r="E58" s="82" t="s">
        <v>68</v>
      </c>
      <c r="F58" s="71">
        <v>13844</v>
      </c>
      <c r="G58" s="72">
        <f t="shared" si="1"/>
        <v>765116.37</v>
      </c>
      <c r="H58" s="73">
        <v>13844</v>
      </c>
      <c r="I58" s="74">
        <f t="shared" si="2"/>
        <v>17583.75</v>
      </c>
      <c r="J58" s="75">
        <v>13844</v>
      </c>
      <c r="K58" s="76">
        <f t="shared" si="3"/>
        <v>49768.38</v>
      </c>
      <c r="L58" s="77">
        <v>0</v>
      </c>
      <c r="M58" s="83">
        <f t="shared" si="4"/>
        <v>832468.5</v>
      </c>
    </row>
    <row r="59" spans="1:13" x14ac:dyDescent="0.2">
      <c r="A59" s="84" t="s">
        <v>182</v>
      </c>
      <c r="B59" s="85" t="s">
        <v>183</v>
      </c>
      <c r="C59" s="86" t="s">
        <v>184</v>
      </c>
      <c r="D59" s="86" t="s">
        <v>47</v>
      </c>
      <c r="E59" s="87" t="s">
        <v>68</v>
      </c>
      <c r="F59" s="71">
        <v>397</v>
      </c>
      <c r="G59" s="72">
        <f t="shared" si="1"/>
        <v>21941</v>
      </c>
      <c r="H59" s="73">
        <v>397</v>
      </c>
      <c r="I59" s="74">
        <f t="shared" si="2"/>
        <v>504.24</v>
      </c>
      <c r="J59" s="75">
        <v>397</v>
      </c>
      <c r="K59" s="76">
        <f t="shared" si="3"/>
        <v>1427.19</v>
      </c>
      <c r="L59" s="77">
        <v>0</v>
      </c>
      <c r="M59" s="83">
        <f t="shared" si="4"/>
        <v>23872.43</v>
      </c>
    </row>
    <row r="60" spans="1:13" x14ac:dyDescent="0.2">
      <c r="A60" s="79" t="s">
        <v>185</v>
      </c>
      <c r="B60" s="80" t="s">
        <v>186</v>
      </c>
      <c r="C60" s="81" t="s">
        <v>187</v>
      </c>
      <c r="D60" s="81" t="s">
        <v>47</v>
      </c>
      <c r="E60" s="82" t="s">
        <v>68</v>
      </c>
      <c r="F60" s="71">
        <v>1717</v>
      </c>
      <c r="G60" s="72">
        <f t="shared" si="1"/>
        <v>94893.440000000002</v>
      </c>
      <c r="H60" s="73">
        <v>1717</v>
      </c>
      <c r="I60" s="74">
        <f t="shared" si="2"/>
        <v>2180.8200000000002</v>
      </c>
      <c r="J60" s="75">
        <v>1717</v>
      </c>
      <c r="K60" s="76">
        <f t="shared" si="3"/>
        <v>6172.52</v>
      </c>
      <c r="L60" s="77">
        <v>0</v>
      </c>
      <c r="M60" s="83">
        <f t="shared" si="4"/>
        <v>103246.78</v>
      </c>
    </row>
    <row r="61" spans="1:13" x14ac:dyDescent="0.2">
      <c r="A61" s="84" t="s">
        <v>188</v>
      </c>
      <c r="B61" s="85" t="s">
        <v>189</v>
      </c>
      <c r="C61" s="86" t="s">
        <v>190</v>
      </c>
      <c r="D61" s="86" t="s">
        <v>47</v>
      </c>
      <c r="E61" s="87" t="s">
        <v>68</v>
      </c>
      <c r="F61" s="71">
        <v>1384</v>
      </c>
      <c r="G61" s="72">
        <f t="shared" si="1"/>
        <v>76489.53</v>
      </c>
      <c r="H61" s="73">
        <v>1384</v>
      </c>
      <c r="I61" s="74">
        <f t="shared" si="2"/>
        <v>1757.87</v>
      </c>
      <c r="J61" s="75">
        <v>1384</v>
      </c>
      <c r="K61" s="76">
        <f t="shared" si="3"/>
        <v>4975.3999999999996</v>
      </c>
      <c r="L61" s="77">
        <v>0</v>
      </c>
      <c r="M61" s="83">
        <f t="shared" si="4"/>
        <v>83222.8</v>
      </c>
    </row>
    <row r="62" spans="1:13" x14ac:dyDescent="0.2">
      <c r="A62" s="79" t="s">
        <v>191</v>
      </c>
      <c r="B62" s="80" t="s">
        <v>192</v>
      </c>
      <c r="C62" s="81" t="s">
        <v>193</v>
      </c>
      <c r="D62" s="81" t="s">
        <v>109</v>
      </c>
      <c r="E62" s="82" t="s">
        <v>68</v>
      </c>
      <c r="F62" s="71">
        <v>3954</v>
      </c>
      <c r="G62" s="72">
        <f t="shared" si="1"/>
        <v>218525.72</v>
      </c>
      <c r="H62" s="73">
        <v>3954</v>
      </c>
      <c r="I62" s="74">
        <f t="shared" si="2"/>
        <v>5022.1099999999997</v>
      </c>
      <c r="J62" s="75">
        <v>3954</v>
      </c>
      <c r="K62" s="76">
        <f t="shared" si="3"/>
        <v>14214.4</v>
      </c>
      <c r="L62" s="77">
        <v>0</v>
      </c>
      <c r="M62" s="83">
        <f t="shared" si="4"/>
        <v>237762.23</v>
      </c>
    </row>
    <row r="63" spans="1:13" x14ac:dyDescent="0.2">
      <c r="A63" s="84" t="s">
        <v>194</v>
      </c>
      <c r="B63" s="85" t="s">
        <v>195</v>
      </c>
      <c r="C63" s="86" t="s">
        <v>196</v>
      </c>
      <c r="D63" s="86" t="s">
        <v>67</v>
      </c>
      <c r="E63" s="87" t="s">
        <v>68</v>
      </c>
      <c r="F63" s="71">
        <v>393</v>
      </c>
      <c r="G63" s="72">
        <f t="shared" si="1"/>
        <v>21719.93</v>
      </c>
      <c r="H63" s="73">
        <v>393</v>
      </c>
      <c r="I63" s="74">
        <f t="shared" si="2"/>
        <v>499.16</v>
      </c>
      <c r="J63" s="75">
        <v>393</v>
      </c>
      <c r="K63" s="76">
        <f t="shared" si="3"/>
        <v>1412.81</v>
      </c>
      <c r="L63" s="77">
        <v>0</v>
      </c>
      <c r="M63" s="83">
        <f t="shared" si="4"/>
        <v>23631.9</v>
      </c>
    </row>
    <row r="64" spans="1:13" x14ac:dyDescent="0.2">
      <c r="A64" s="79" t="s">
        <v>197</v>
      </c>
      <c r="B64" s="80" t="s">
        <v>198</v>
      </c>
      <c r="C64" s="81" t="s">
        <v>199</v>
      </c>
      <c r="D64" s="81" t="s">
        <v>67</v>
      </c>
      <c r="E64" s="82" t="s">
        <v>68</v>
      </c>
      <c r="F64" s="71">
        <v>884</v>
      </c>
      <c r="G64" s="72">
        <f t="shared" si="1"/>
        <v>48856.03</v>
      </c>
      <c r="H64" s="73">
        <v>884</v>
      </c>
      <c r="I64" s="74">
        <f t="shared" si="2"/>
        <v>1122.8</v>
      </c>
      <c r="J64" s="75">
        <v>884</v>
      </c>
      <c r="K64" s="76">
        <f t="shared" si="3"/>
        <v>3177.93</v>
      </c>
      <c r="L64" s="77">
        <v>0</v>
      </c>
      <c r="M64" s="83">
        <f t="shared" si="4"/>
        <v>53156.759999999995</v>
      </c>
    </row>
    <row r="65" spans="1:13" x14ac:dyDescent="0.2">
      <c r="A65" s="84" t="s">
        <v>200</v>
      </c>
      <c r="B65" s="85" t="s">
        <v>201</v>
      </c>
      <c r="C65" s="86" t="s">
        <v>202</v>
      </c>
      <c r="D65" s="86" t="s">
        <v>47</v>
      </c>
      <c r="E65" s="87" t="s">
        <v>68</v>
      </c>
      <c r="F65" s="71">
        <v>283</v>
      </c>
      <c r="G65" s="72">
        <f t="shared" si="1"/>
        <v>15640.56</v>
      </c>
      <c r="H65" s="73">
        <v>283</v>
      </c>
      <c r="I65" s="74">
        <f t="shared" si="2"/>
        <v>359.45</v>
      </c>
      <c r="J65" s="75">
        <v>283</v>
      </c>
      <c r="K65" s="76">
        <f t="shared" si="3"/>
        <v>1017.37</v>
      </c>
      <c r="L65" s="77">
        <v>0</v>
      </c>
      <c r="M65" s="83">
        <f t="shared" si="4"/>
        <v>17017.38</v>
      </c>
    </row>
    <row r="66" spans="1:13" x14ac:dyDescent="0.2">
      <c r="A66" s="79" t="s">
        <v>203</v>
      </c>
      <c r="B66" s="80" t="s">
        <v>204</v>
      </c>
      <c r="C66" s="81" t="s">
        <v>205</v>
      </c>
      <c r="D66" s="81" t="s">
        <v>47</v>
      </c>
      <c r="E66" s="82" t="s">
        <v>68</v>
      </c>
      <c r="F66" s="71">
        <v>93</v>
      </c>
      <c r="G66" s="72">
        <f t="shared" si="1"/>
        <v>5139.83</v>
      </c>
      <c r="H66" s="73">
        <v>93</v>
      </c>
      <c r="I66" s="74">
        <f t="shared" si="2"/>
        <v>118.12</v>
      </c>
      <c r="J66" s="75">
        <v>93</v>
      </c>
      <c r="K66" s="76">
        <f t="shared" si="3"/>
        <v>334.33</v>
      </c>
      <c r="L66" s="77">
        <v>0</v>
      </c>
      <c r="M66" s="83">
        <f t="shared" si="4"/>
        <v>5592.28</v>
      </c>
    </row>
    <row r="67" spans="1:13" x14ac:dyDescent="0.2">
      <c r="A67" s="84" t="s">
        <v>206</v>
      </c>
      <c r="B67" s="85" t="s">
        <v>207</v>
      </c>
      <c r="C67" s="86" t="s">
        <v>208</v>
      </c>
      <c r="D67" s="86" t="s">
        <v>47</v>
      </c>
      <c r="E67" s="87" t="s">
        <v>68</v>
      </c>
      <c r="F67" s="71">
        <v>131</v>
      </c>
      <c r="G67" s="72">
        <f t="shared" si="1"/>
        <v>7239.98</v>
      </c>
      <c r="H67" s="73">
        <v>131</v>
      </c>
      <c r="I67" s="74">
        <f t="shared" si="2"/>
        <v>166.39</v>
      </c>
      <c r="J67" s="75">
        <v>131</v>
      </c>
      <c r="K67" s="76">
        <f t="shared" si="3"/>
        <v>470.94</v>
      </c>
      <c r="L67" s="77">
        <v>0</v>
      </c>
      <c r="M67" s="83">
        <f t="shared" si="4"/>
        <v>7877.3099999999995</v>
      </c>
    </row>
    <row r="68" spans="1:13" x14ac:dyDescent="0.2">
      <c r="A68" s="88" t="s">
        <v>209</v>
      </c>
      <c r="B68" s="89" t="s">
        <v>210</v>
      </c>
      <c r="C68" s="88" t="s">
        <v>211</v>
      </c>
      <c r="D68" s="88" t="s">
        <v>87</v>
      </c>
      <c r="E68" s="90" t="s">
        <v>68</v>
      </c>
      <c r="F68" s="71">
        <v>14304</v>
      </c>
      <c r="G68" s="72">
        <f t="shared" si="1"/>
        <v>790539.19</v>
      </c>
      <c r="H68" s="73">
        <v>14304</v>
      </c>
      <c r="I68" s="74">
        <f t="shared" si="2"/>
        <v>18168.02</v>
      </c>
      <c r="J68" s="75">
        <v>14304</v>
      </c>
      <c r="K68" s="76">
        <f t="shared" si="3"/>
        <v>51422.05</v>
      </c>
      <c r="L68" s="77">
        <v>0</v>
      </c>
      <c r="M68" s="83">
        <f t="shared" si="4"/>
        <v>860129.26</v>
      </c>
    </row>
    <row r="69" spans="1:13" x14ac:dyDescent="0.2">
      <c r="A69" s="91" t="s">
        <v>212</v>
      </c>
      <c r="B69" s="92" t="s">
        <v>213</v>
      </c>
      <c r="C69" s="91" t="s">
        <v>214</v>
      </c>
      <c r="D69" s="91" t="s">
        <v>87</v>
      </c>
      <c r="E69" s="93" t="s">
        <v>68</v>
      </c>
      <c r="F69" s="71">
        <v>4344</v>
      </c>
      <c r="G69" s="72">
        <f t="shared" si="1"/>
        <v>240079.85</v>
      </c>
      <c r="H69" s="73">
        <v>4344</v>
      </c>
      <c r="I69" s="74">
        <f t="shared" si="2"/>
        <v>5517.47</v>
      </c>
      <c r="J69" s="75">
        <v>4344</v>
      </c>
      <c r="K69" s="76">
        <f t="shared" si="3"/>
        <v>15616.43</v>
      </c>
      <c r="L69" s="77">
        <v>0</v>
      </c>
      <c r="M69" s="83">
        <f t="shared" si="4"/>
        <v>261213.75</v>
      </c>
    </row>
    <row r="70" spans="1:13" x14ac:dyDescent="0.2">
      <c r="A70" s="88" t="s">
        <v>215</v>
      </c>
      <c r="B70" s="89" t="s">
        <v>216</v>
      </c>
      <c r="C70" s="88" t="s">
        <v>217</v>
      </c>
      <c r="D70" s="88" t="s">
        <v>47</v>
      </c>
      <c r="E70" s="90" t="s">
        <v>68</v>
      </c>
      <c r="F70" s="71">
        <v>2086</v>
      </c>
      <c r="G70" s="72">
        <f t="shared" si="1"/>
        <v>115286.96</v>
      </c>
      <c r="H70" s="73">
        <v>2086</v>
      </c>
      <c r="I70" s="74">
        <f t="shared" si="2"/>
        <v>2649.5</v>
      </c>
      <c r="J70" s="75">
        <v>2086</v>
      </c>
      <c r="K70" s="76">
        <f t="shared" si="3"/>
        <v>7499.05</v>
      </c>
      <c r="L70" s="77">
        <v>0</v>
      </c>
      <c r="M70" s="83">
        <f t="shared" si="4"/>
        <v>125435.51000000001</v>
      </c>
    </row>
    <row r="71" spans="1:13" x14ac:dyDescent="0.2">
      <c r="A71" s="91" t="s">
        <v>218</v>
      </c>
      <c r="B71" s="92" t="s">
        <v>219</v>
      </c>
      <c r="C71" s="91" t="s">
        <v>220</v>
      </c>
      <c r="D71" s="91" t="s">
        <v>67</v>
      </c>
      <c r="E71" s="93" t="s">
        <v>68</v>
      </c>
      <c r="F71" s="71">
        <v>18899</v>
      </c>
      <c r="G71" s="72">
        <f t="shared" si="1"/>
        <v>1044491.06</v>
      </c>
      <c r="H71" s="73">
        <v>18899</v>
      </c>
      <c r="I71" s="74">
        <f t="shared" si="2"/>
        <v>24004.29</v>
      </c>
      <c r="J71" s="75">
        <v>18899</v>
      </c>
      <c r="K71" s="76">
        <f t="shared" si="3"/>
        <v>67940.81</v>
      </c>
      <c r="L71" s="77">
        <v>0</v>
      </c>
      <c r="M71" s="83">
        <f t="shared" si="4"/>
        <v>1136436.1600000001</v>
      </c>
    </row>
    <row r="72" spans="1:13" x14ac:dyDescent="0.2">
      <c r="A72" s="88" t="s">
        <v>221</v>
      </c>
      <c r="B72" s="89" t="s">
        <v>222</v>
      </c>
      <c r="C72" s="88" t="s">
        <v>223</v>
      </c>
      <c r="D72" s="88" t="s">
        <v>47</v>
      </c>
      <c r="E72" s="90" t="s">
        <v>68</v>
      </c>
      <c r="F72" s="71">
        <v>355</v>
      </c>
      <c r="G72" s="72">
        <f t="shared" si="1"/>
        <v>19619.79</v>
      </c>
      <c r="H72" s="73">
        <v>355</v>
      </c>
      <c r="I72" s="74">
        <f t="shared" si="2"/>
        <v>450.9</v>
      </c>
      <c r="J72" s="75">
        <v>355</v>
      </c>
      <c r="K72" s="76">
        <f t="shared" si="3"/>
        <v>1276.2</v>
      </c>
      <c r="L72" s="77">
        <v>0</v>
      </c>
      <c r="M72" s="83">
        <f t="shared" si="4"/>
        <v>21346.89</v>
      </c>
    </row>
    <row r="73" spans="1:13" x14ac:dyDescent="0.2">
      <c r="A73" s="91" t="s">
        <v>224</v>
      </c>
      <c r="B73" s="92" t="s">
        <v>225</v>
      </c>
      <c r="C73" s="91" t="s">
        <v>226</v>
      </c>
      <c r="D73" s="91" t="s">
        <v>47</v>
      </c>
      <c r="E73" s="93" t="s">
        <v>68</v>
      </c>
      <c r="F73" s="71">
        <v>87</v>
      </c>
      <c r="G73" s="72">
        <f t="shared" si="1"/>
        <v>4808.2299999999996</v>
      </c>
      <c r="H73" s="73">
        <v>87</v>
      </c>
      <c r="I73" s="74">
        <f t="shared" si="2"/>
        <v>110.5</v>
      </c>
      <c r="J73" s="75">
        <v>87</v>
      </c>
      <c r="K73" s="76">
        <f t="shared" si="3"/>
        <v>312.76</v>
      </c>
      <c r="L73" s="77">
        <v>0</v>
      </c>
      <c r="M73" s="83">
        <f t="shared" si="4"/>
        <v>5231.49</v>
      </c>
    </row>
    <row r="74" spans="1:13" customFormat="1" ht="13.5" thickBot="1" x14ac:dyDescent="0.25">
      <c r="A74" s="94" t="s">
        <v>227</v>
      </c>
      <c r="B74" s="95" t="s">
        <v>228</v>
      </c>
      <c r="C74" s="94" t="s">
        <v>229</v>
      </c>
      <c r="D74" s="94" t="s">
        <v>47</v>
      </c>
      <c r="E74" s="96" t="s">
        <v>230</v>
      </c>
      <c r="F74" s="97">
        <v>29109</v>
      </c>
      <c r="G74" s="98">
        <f t="shared" si="1"/>
        <v>0</v>
      </c>
      <c r="H74" s="99">
        <v>0</v>
      </c>
      <c r="I74" s="100">
        <f t="shared" si="2"/>
        <v>0</v>
      </c>
      <c r="J74" s="101">
        <v>29109</v>
      </c>
      <c r="K74" s="102">
        <f t="shared" si="3"/>
        <v>378391.1</v>
      </c>
      <c r="L74" s="103">
        <v>216896.08159275062</v>
      </c>
      <c r="M74" s="83">
        <f t="shared" si="4"/>
        <v>595287.1815927506</v>
      </c>
    </row>
    <row r="75" spans="1:13" customFormat="1" x14ac:dyDescent="0.2">
      <c r="F75" s="104"/>
      <c r="H75" s="104"/>
      <c r="J75" s="104"/>
    </row>
  </sheetData>
  <mergeCells count="4">
    <mergeCell ref="F1:G1"/>
    <mergeCell ref="H1:L1"/>
    <mergeCell ref="H2:I2"/>
    <mergeCell ref="J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Ashby</dc:creator>
  <cp:lastModifiedBy>Michael Ashby</cp:lastModifiedBy>
  <dcterms:created xsi:type="dcterms:W3CDTF">2018-04-30T19:31:06Z</dcterms:created>
  <dcterms:modified xsi:type="dcterms:W3CDTF">2018-04-30T19:34:24Z</dcterms:modified>
</cp:coreProperties>
</file>