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03 Reimbursement Unit\Hospitals\Assessment\Payments\FY2018\Q2\"/>
    </mc:Choice>
  </mc:AlternateContent>
  <bookViews>
    <workbookView xWindow="0" yWindow="0" windowWidth="28800" windowHeight="11835"/>
  </bookViews>
  <sheets>
    <sheet name="Calculation" sheetId="1" r:id="rId1"/>
  </sheets>
  <externalReferences>
    <externalReference r:id="rId2"/>
  </externalReferences>
  <definedNames>
    <definedName name="_xlnm._FilterDatabase" localSheetId="0" hidden="1">Calculation!$F$14:$G$57</definedName>
    <definedName name="discharge">[1]Discharges!$B$7:$J$82</definedName>
    <definedName name="Hospital_Assessment.accdb" localSheetId="0" hidden="1">Calculation!$A$14:$E$74</definedName>
    <definedName name="_xlnm.Print_Area" localSheetId="0">Calculation!$A:$L</definedName>
    <definedName name="_xlnm.Print_Titles" localSheetId="0">Calculation!$14:$14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Calculation!#REF!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4" i="1" l="1"/>
  <c r="G74" i="1"/>
  <c r="I8" i="1"/>
  <c r="G8" i="1"/>
  <c r="I20" i="1"/>
  <c r="G20" i="1"/>
  <c r="I19" i="1"/>
  <c r="G19" i="1"/>
  <c r="I18" i="1"/>
  <c r="G18" i="1"/>
  <c r="I17" i="1"/>
  <c r="G17" i="1"/>
  <c r="J13" i="1"/>
  <c r="I16" i="1"/>
  <c r="G16" i="1"/>
  <c r="F13" i="1"/>
  <c r="I15" i="1"/>
  <c r="G15" i="1"/>
  <c r="C13" i="1"/>
  <c r="K7" i="1"/>
  <c r="K12" i="1"/>
  <c r="G6" i="1"/>
  <c r="G7" i="1"/>
  <c r="B5" i="1"/>
  <c r="K4" i="1"/>
  <c r="I5" i="1"/>
  <c r="I7" i="1" s="1"/>
  <c r="A4" i="1"/>
  <c r="K5" i="1" l="1"/>
  <c r="K36" i="1" s="1"/>
  <c r="K10" i="1"/>
  <c r="K11" i="1" s="1"/>
  <c r="K20" i="1" s="1"/>
  <c r="L20" i="1" s="1"/>
  <c r="K32" i="1"/>
  <c r="H13" i="1"/>
  <c r="G9" i="1"/>
  <c r="G25" i="1" s="1"/>
  <c r="I9" i="1"/>
  <c r="I47" i="1" s="1"/>
  <c r="K25" i="1"/>
  <c r="K29" i="1"/>
  <c r="K33" i="1"/>
  <c r="K41" i="1"/>
  <c r="K45" i="1"/>
  <c r="K49" i="1"/>
  <c r="K57" i="1"/>
  <c r="K61" i="1"/>
  <c r="K65" i="1"/>
  <c r="K69" i="1"/>
  <c r="K73" i="1"/>
  <c r="K24" i="1"/>
  <c r="K28" i="1"/>
  <c r="K40" i="1"/>
  <c r="K44" i="1"/>
  <c r="K48" i="1"/>
  <c r="K52" i="1"/>
  <c r="K56" i="1"/>
  <c r="K60" i="1"/>
  <c r="K64" i="1"/>
  <c r="K68" i="1"/>
  <c r="K72" i="1"/>
  <c r="I71" i="1"/>
  <c r="K70" i="1"/>
  <c r="K66" i="1"/>
  <c r="K62" i="1"/>
  <c r="K58" i="1"/>
  <c r="K54" i="1"/>
  <c r="K50" i="1"/>
  <c r="K46" i="1"/>
  <c r="K42" i="1"/>
  <c r="K38" i="1"/>
  <c r="K34" i="1"/>
  <c r="K30" i="1"/>
  <c r="K26" i="1"/>
  <c r="K22" i="1"/>
  <c r="K71" i="1"/>
  <c r="K67" i="1"/>
  <c r="K63" i="1"/>
  <c r="K59" i="1"/>
  <c r="K55" i="1"/>
  <c r="K51" i="1"/>
  <c r="K47" i="1"/>
  <c r="K43" i="1"/>
  <c r="K39" i="1"/>
  <c r="K35" i="1"/>
  <c r="K31" i="1"/>
  <c r="K27" i="1"/>
  <c r="K23" i="1"/>
  <c r="K18" i="1"/>
  <c r="L18" i="1" s="1"/>
  <c r="K19" i="1"/>
  <c r="L19" i="1" s="1"/>
  <c r="K15" i="1"/>
  <c r="K17" i="1"/>
  <c r="L17" i="1" s="1"/>
  <c r="G37" i="1"/>
  <c r="G41" i="1"/>
  <c r="G45" i="1"/>
  <c r="G49" i="1"/>
  <c r="G53" i="1"/>
  <c r="G57" i="1"/>
  <c r="G61" i="1"/>
  <c r="G65" i="1"/>
  <c r="G69" i="1"/>
  <c r="G73" i="1"/>
  <c r="I28" i="1"/>
  <c r="I43" i="1"/>
  <c r="G70" i="1"/>
  <c r="G66" i="1"/>
  <c r="G62" i="1"/>
  <c r="G58" i="1"/>
  <c r="G54" i="1"/>
  <c r="G50" i="1"/>
  <c r="G46" i="1"/>
  <c r="G42" i="1"/>
  <c r="G38" i="1"/>
  <c r="G34" i="1"/>
  <c r="G30" i="1"/>
  <c r="G26" i="1"/>
  <c r="G22" i="1"/>
  <c r="G71" i="1"/>
  <c r="G67" i="1"/>
  <c r="G63" i="1"/>
  <c r="G59" i="1"/>
  <c r="G55" i="1"/>
  <c r="G51" i="1"/>
  <c r="G47" i="1"/>
  <c r="G43" i="1"/>
  <c r="G39" i="1"/>
  <c r="G35" i="1"/>
  <c r="G31" i="1"/>
  <c r="G27" i="1"/>
  <c r="G23" i="1"/>
  <c r="G24" i="1"/>
  <c r="G28" i="1"/>
  <c r="G32" i="1"/>
  <c r="G36" i="1"/>
  <c r="G40" i="1"/>
  <c r="G44" i="1"/>
  <c r="G48" i="1"/>
  <c r="G52" i="1"/>
  <c r="G56" i="1"/>
  <c r="G60" i="1"/>
  <c r="G64" i="1"/>
  <c r="G68" i="1"/>
  <c r="G72" i="1"/>
  <c r="K16" i="1"/>
  <c r="L16" i="1" s="1"/>
  <c r="K8" i="1"/>
  <c r="K74" i="1" s="1"/>
  <c r="L74" i="1" s="1"/>
  <c r="G21" i="1" l="1"/>
  <c r="I33" i="1"/>
  <c r="I44" i="1"/>
  <c r="L44" i="1" s="1"/>
  <c r="I26" i="1"/>
  <c r="L26" i="1" s="1"/>
  <c r="I39" i="1"/>
  <c r="L39" i="1" s="1"/>
  <c r="G29" i="1"/>
  <c r="L28" i="1"/>
  <c r="I49" i="1"/>
  <c r="L49" i="1" s="1"/>
  <c r="I60" i="1"/>
  <c r="L60" i="1" s="1"/>
  <c r="I65" i="1"/>
  <c r="L65" i="1" s="1"/>
  <c r="I59" i="1"/>
  <c r="I35" i="1"/>
  <c r="L35" i="1" s="1"/>
  <c r="I21" i="1"/>
  <c r="I37" i="1"/>
  <c r="I53" i="1"/>
  <c r="I69" i="1"/>
  <c r="L69" i="1" s="1"/>
  <c r="I32" i="1"/>
  <c r="L32" i="1" s="1"/>
  <c r="I48" i="1"/>
  <c r="L48" i="1" s="1"/>
  <c r="I64" i="1"/>
  <c r="L64" i="1" s="1"/>
  <c r="I70" i="1"/>
  <c r="L70" i="1" s="1"/>
  <c r="I62" i="1"/>
  <c r="L62" i="1" s="1"/>
  <c r="I54" i="1"/>
  <c r="I46" i="1"/>
  <c r="I38" i="1"/>
  <c r="L38" i="1" s="1"/>
  <c r="I22" i="1"/>
  <c r="L22" i="1" s="1"/>
  <c r="I63" i="1"/>
  <c r="I31" i="1"/>
  <c r="I51" i="1"/>
  <c r="L51" i="1" s="1"/>
  <c r="I25" i="1"/>
  <c r="L25" i="1" s="1"/>
  <c r="I41" i="1"/>
  <c r="L41" i="1" s="1"/>
  <c r="I57" i="1"/>
  <c r="L57" i="1" s="1"/>
  <c r="I73" i="1"/>
  <c r="L73" i="1" s="1"/>
  <c r="I36" i="1"/>
  <c r="L36" i="1" s="1"/>
  <c r="I52" i="1"/>
  <c r="L52" i="1" s="1"/>
  <c r="I68" i="1"/>
  <c r="L68" i="1" s="1"/>
  <c r="I55" i="1"/>
  <c r="L55" i="1" s="1"/>
  <c r="I23" i="1"/>
  <c r="L23" i="1" s="1"/>
  <c r="G33" i="1"/>
  <c r="L33" i="1" s="1"/>
  <c r="I30" i="1"/>
  <c r="I67" i="1"/>
  <c r="L67" i="1" s="1"/>
  <c r="I27" i="1"/>
  <c r="I29" i="1"/>
  <c r="L29" i="1" s="1"/>
  <c r="I45" i="1"/>
  <c r="L45" i="1" s="1"/>
  <c r="I61" i="1"/>
  <c r="L61" i="1" s="1"/>
  <c r="I24" i="1"/>
  <c r="L24" i="1" s="1"/>
  <c r="I40" i="1"/>
  <c r="L40" i="1" s="1"/>
  <c r="I56" i="1"/>
  <c r="L56" i="1" s="1"/>
  <c r="I72" i="1"/>
  <c r="L72" i="1" s="1"/>
  <c r="I66" i="1"/>
  <c r="I58" i="1"/>
  <c r="I50" i="1"/>
  <c r="I42" i="1"/>
  <c r="L42" i="1" s="1"/>
  <c r="I34" i="1"/>
  <c r="L34" i="1" s="1"/>
  <c r="K53" i="1"/>
  <c r="K37" i="1"/>
  <c r="K21" i="1"/>
  <c r="K13" i="1" s="1"/>
  <c r="L30" i="1"/>
  <c r="L46" i="1"/>
  <c r="L71" i="1"/>
  <c r="L50" i="1"/>
  <c r="L66" i="1"/>
  <c r="L15" i="1"/>
  <c r="L27" i="1"/>
  <c r="L43" i="1"/>
  <c r="L59" i="1"/>
  <c r="L54" i="1"/>
  <c r="L31" i="1"/>
  <c r="L47" i="1"/>
  <c r="L63" i="1"/>
  <c r="L58" i="1"/>
  <c r="L21" i="1" l="1"/>
  <c r="G13" i="1"/>
  <c r="I13" i="1"/>
  <c r="L53" i="1"/>
  <c r="L13" i="1" s="1"/>
  <c r="L37" i="1"/>
</calcChain>
</file>

<file path=xl/connections.xml><?xml version="1.0" encoding="utf-8"?>
<connections xmlns="http://schemas.openxmlformats.org/spreadsheetml/2006/main">
  <connection id="1" sourceFile="H:\Hospital Assessment\Hospital Assessment.accdb" keepAlive="1" name="Hospital Assessment" type="5" refreshedVersion="6" background="1" saveData="1">
    <dbPr connection="Provider=Microsoft.ACE.OLEDB.12.0;User ID=Admin;Data Source=H:\Hospital Assessment\Hospital Assessment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ryHospitals" commandType="3"/>
  </connection>
</connections>
</file>

<file path=xl/sharedStrings.xml><?xml version="1.0" encoding="utf-8"?>
<sst xmlns="http://schemas.openxmlformats.org/spreadsheetml/2006/main" count="345" uniqueCount="228">
  <si>
    <t>State of Utah Medicaid</t>
  </si>
  <si>
    <t>Assessment I</t>
  </si>
  <si>
    <t>Assessment II</t>
  </si>
  <si>
    <t>Hospital Assessment/Payment</t>
  </si>
  <si>
    <t>OP Private UPL</t>
  </si>
  <si>
    <t>Targeted Adult Medicaid (TAM)</t>
  </si>
  <si>
    <t>Source Data:  Medicaid ServiceDate</t>
  </si>
  <si>
    <t>UPL Payment</t>
  </si>
  <si>
    <t>Private Hospital Portion (69%)</t>
  </si>
  <si>
    <t>Q2</t>
  </si>
  <si>
    <t>State Match Rate for Paid Dates</t>
  </si>
  <si>
    <t>Private Hospital Discharges</t>
  </si>
  <si>
    <t>Paid Dates:</t>
  </si>
  <si>
    <t>Non-Federal Share of ACO Spend</t>
  </si>
  <si>
    <t>Total Seed</t>
  </si>
  <si>
    <t>Private Hospital Per Discharge Amt</t>
  </si>
  <si>
    <t>Discharge Data:</t>
  </si>
  <si>
    <t>Additional assessment to collect per quarter (26-36a-203) $250K</t>
  </si>
  <si>
    <t>State Teaching Hospital Portion (30%)</t>
  </si>
  <si>
    <t>Assessment to Collect</t>
  </si>
  <si>
    <t>Hospital Share (45%)</t>
  </si>
  <si>
    <t>State Teaching Hospital Discharges</t>
  </si>
  <si>
    <t>Private Hospital Adjusted Discharges</t>
  </si>
  <si>
    <t>State Teaching Hospital Per Discharge Amt</t>
  </si>
  <si>
    <t>Assessment per Discharge (Qtr)</t>
  </si>
  <si>
    <t>NSGO Hospital Portion (1%)</t>
  </si>
  <si>
    <t>NSGO Hospital Discharges</t>
  </si>
  <si>
    <t>NSGO Hospital Per Discharge Amt</t>
  </si>
  <si>
    <t>Total Amount to Collect</t>
  </si>
  <si>
    <t>Totals</t>
  </si>
  <si>
    <t>Providers</t>
  </si>
  <si>
    <t>ProviderID</t>
  </si>
  <si>
    <t>Medicare Number</t>
  </si>
  <si>
    <t>Provider Name</t>
  </si>
  <si>
    <t>Chain</t>
  </si>
  <si>
    <t>UPLGroup</t>
  </si>
  <si>
    <t>Total Hospital Discharges (Medicare Cost Report)</t>
  </si>
  <si>
    <t>Adjusted Hospital Discharges</t>
  </si>
  <si>
    <t>Assessment II
OP UPL Portion</t>
  </si>
  <si>
    <t>Assessment II
TAM Portion</t>
  </si>
  <si>
    <t>Invoice Total</t>
  </si>
  <si>
    <t>870271937100</t>
  </si>
  <si>
    <t>461335</t>
  </si>
  <si>
    <t>BEAVER VALLEY HOSPITAL</t>
  </si>
  <si>
    <t>Other</t>
  </si>
  <si>
    <t>NSGO</t>
  </si>
  <si>
    <t>876000309018</t>
  </si>
  <si>
    <t>461333</t>
  </si>
  <si>
    <t>GARFIELD MEMORIAL HOSP</t>
  </si>
  <si>
    <t>870212456005</t>
  </si>
  <si>
    <t>461306</t>
  </si>
  <si>
    <t>GUNNISON VALLEY HOSPITAL</t>
  </si>
  <si>
    <t>870467930003</t>
  </si>
  <si>
    <t>461309</t>
  </si>
  <si>
    <t>KANE COUNTY HOSPITAL</t>
  </si>
  <si>
    <t>870222074005</t>
  </si>
  <si>
    <t>461305</t>
  </si>
  <si>
    <t>MILFORD VALLEY MEM HOSP</t>
  </si>
  <si>
    <t>876000616019</t>
  </si>
  <si>
    <t>461308</t>
  </si>
  <si>
    <t>SAN JUAN HOSPITAL</t>
  </si>
  <si>
    <t>870269232020</t>
  </si>
  <si>
    <t>460044</t>
  </si>
  <si>
    <t>ALTA VIEW HOSPITAL</t>
  </si>
  <si>
    <t>IHC</t>
  </si>
  <si>
    <t>Private</t>
  </si>
  <si>
    <t>870269232212</t>
  </si>
  <si>
    <t>460023</t>
  </si>
  <si>
    <t>AMERICAN FORK HOSPITAL</t>
  </si>
  <si>
    <t>621762532020</t>
  </si>
  <si>
    <t>460030</t>
  </si>
  <si>
    <t>ASHLEY REGIONAL MED CNTR</t>
  </si>
  <si>
    <t>870269232291</t>
  </si>
  <si>
    <t>460039</t>
  </si>
  <si>
    <t>BEAR RIVER VALLEY HOSPITAL</t>
  </si>
  <si>
    <t>Not Medicaid 2</t>
  </si>
  <si>
    <t>464007</t>
  </si>
  <si>
    <t>BENCHMARK BHVRL HLTH SYSTEM</t>
  </si>
  <si>
    <t>200743054001</t>
  </si>
  <si>
    <t>461310</t>
  </si>
  <si>
    <t>BLUE MOUNTAIN HOSPITAL</t>
  </si>
  <si>
    <t>870318837007</t>
  </si>
  <si>
    <t>460017</t>
  </si>
  <si>
    <t>BRIGHAM CITY COMM HOSP</t>
  </si>
  <si>
    <t>MountainStar</t>
  </si>
  <si>
    <t>471210615001</t>
  </si>
  <si>
    <t>460054</t>
  </si>
  <si>
    <t>CACHE VALLEY HOSPITAL</t>
  </si>
  <si>
    <t>621762357001</t>
  </si>
  <si>
    <t>460011</t>
  </si>
  <si>
    <t>CASTLEVIEW HOSPITAL LLC</t>
  </si>
  <si>
    <t>870269232307</t>
  </si>
  <si>
    <t>460007</t>
  </si>
  <si>
    <t>CEDAR CITY HOSPITAL</t>
  </si>
  <si>
    <t>Not Medicaid 3</t>
  </si>
  <si>
    <t>999101</t>
  </si>
  <si>
    <t>CENTER FOR CHANGE</t>
  </si>
  <si>
    <t>876000887008</t>
  </si>
  <si>
    <t>461304</t>
  </si>
  <si>
    <t>CENTRAL VALLEY MEDICAL CTR</t>
  </si>
  <si>
    <t>870231682043</t>
  </si>
  <si>
    <t>464012</t>
  </si>
  <si>
    <t>CHRISTUS MARIAN CENTER</t>
  </si>
  <si>
    <t>680562507001</t>
  </si>
  <si>
    <t>460041</t>
  </si>
  <si>
    <t>DAVIS HOSPITAL &amp; MED CNTR</t>
  </si>
  <si>
    <t>Iasis</t>
  </si>
  <si>
    <t>870269232257</t>
  </si>
  <si>
    <t>461300</t>
  </si>
  <si>
    <t>DELTA COMMUNITY MED CNTR</t>
  </si>
  <si>
    <t>870269232261</t>
  </si>
  <si>
    <t>460021</t>
  </si>
  <si>
    <t>DIXIE MEDICAL CENTER</t>
  </si>
  <si>
    <t>870269232180</t>
  </si>
  <si>
    <t>461301</t>
  </si>
  <si>
    <t>FILLMORE HOSPITAL</t>
  </si>
  <si>
    <t>631105917038</t>
  </si>
  <si>
    <t>463025</t>
  </si>
  <si>
    <t>HEALTHSOUTH</t>
  </si>
  <si>
    <t>870269232341</t>
  </si>
  <si>
    <t>461307</t>
  </si>
  <si>
    <t>HEBER VALLEY MEDICAL CTR</t>
  </si>
  <si>
    <t>870401574007</t>
  </si>
  <si>
    <t>464015</t>
  </si>
  <si>
    <t>HIGHLAND RIDGE</t>
  </si>
  <si>
    <t>942854057207</t>
  </si>
  <si>
    <t>460058</t>
  </si>
  <si>
    <t>IHC RIVERTON HOSPITAL</t>
  </si>
  <si>
    <t>870269232338</t>
  </si>
  <si>
    <t>460010</t>
  </si>
  <si>
    <t>INTERMOUNTAIN MEDICAL CENTER</t>
  </si>
  <si>
    <t>820588653001</t>
  </si>
  <si>
    <t>460051</t>
  </si>
  <si>
    <t>JORDAN VALLEY HOSP LP</t>
  </si>
  <si>
    <t>870322019001</t>
  </si>
  <si>
    <t>460042</t>
  </si>
  <si>
    <t>LAKEVIEW HOSPITAL</t>
  </si>
  <si>
    <t>300703582001</t>
  </si>
  <si>
    <t>462006</t>
  </si>
  <si>
    <t>LANDMARK HOSP SALT LAKE</t>
  </si>
  <si>
    <t>870269232209</t>
  </si>
  <si>
    <t>460006</t>
  </si>
  <si>
    <t>LDS HOSPITAL</t>
  </si>
  <si>
    <t>870269232176</t>
  </si>
  <si>
    <t>460015</t>
  </si>
  <si>
    <t>LOGAN REGIONAL MED CENTER</t>
  </si>
  <si>
    <t>251925376001</t>
  </si>
  <si>
    <t>460060</t>
  </si>
  <si>
    <t>LONE PEAK HOSPITAL</t>
  </si>
  <si>
    <t>870269232274</t>
  </si>
  <si>
    <t>460004</t>
  </si>
  <si>
    <t>MCKAY DEE HOSPITAL</t>
  </si>
  <si>
    <t>870270956005</t>
  </si>
  <si>
    <t>461302</t>
  </si>
  <si>
    <t>MOAB REGIONAL HOSPITAL</t>
  </si>
  <si>
    <t>870333048001</t>
  </si>
  <si>
    <t>460013</t>
  </si>
  <si>
    <t>MOUNTAIN VIEW HOSPITAL</t>
  </si>
  <si>
    <t>870619248011</t>
  </si>
  <si>
    <t>460014</t>
  </si>
  <si>
    <t>MOUNTAIN WEST MEDICAL CNTR (Tooele)</t>
  </si>
  <si>
    <t>462249421001</t>
  </si>
  <si>
    <t>463027</t>
  </si>
  <si>
    <t>NORTHERN UTAH REHABILIATION HOSPITAL</t>
  </si>
  <si>
    <t>721254895009</t>
  </si>
  <si>
    <t>460005</t>
  </si>
  <si>
    <t>OGDEN REGIONAL MEDICAL CTR</t>
  </si>
  <si>
    <t>870269232033</t>
  </si>
  <si>
    <t>460043</t>
  </si>
  <si>
    <t>OREM COMMUNITY HOSPITAL</t>
  </si>
  <si>
    <t>942854057033</t>
  </si>
  <si>
    <t>460049</t>
  </si>
  <si>
    <t>ORTHOPEDIC SPECIALTY HOSP</t>
  </si>
  <si>
    <t>942854057197</t>
  </si>
  <si>
    <t>460057</t>
  </si>
  <si>
    <t>PARK CITY MEDICAL CENTER</t>
  </si>
  <si>
    <t>942854058211</t>
  </si>
  <si>
    <t>463301</t>
  </si>
  <si>
    <t>PRIMARY CHILDRENS MED CNTR</t>
  </si>
  <si>
    <t>943430659001</t>
  </si>
  <si>
    <t>462004</t>
  </si>
  <si>
    <t>PROMISE HOSPITAL OF SALT LAKE</t>
  </si>
  <si>
    <t>233044423002</t>
  </si>
  <si>
    <t>464014</t>
  </si>
  <si>
    <t>PROVO CANYON BEHAVIORAL HOSPITAL</t>
  </si>
  <si>
    <t>271365684001</t>
  </si>
  <si>
    <t>464013</t>
  </si>
  <si>
    <t>SALT LAKE CITY BEHAVIORAL HEALTH</t>
  </si>
  <si>
    <t>621795214002</t>
  </si>
  <si>
    <t>460003</t>
  </si>
  <si>
    <t>SALT LAKE REG MED CNTR</t>
  </si>
  <si>
    <t>870269232288</t>
  </si>
  <si>
    <t>461303</t>
  </si>
  <si>
    <t>SANPETE VALLEY HOSPITAL</t>
  </si>
  <si>
    <t>870269232324</t>
  </si>
  <si>
    <t>460026</t>
  </si>
  <si>
    <t>SEVIER VALLEY MEDICAL CNTR</t>
  </si>
  <si>
    <t>362193608001</t>
  </si>
  <si>
    <t>463302</t>
  </si>
  <si>
    <t>SHRINERS HOSP FOR CHILDREN</t>
  </si>
  <si>
    <t>911982083001</t>
  </si>
  <si>
    <t>999104</t>
  </si>
  <si>
    <t>SILVERADO SENIOR LIVING – ASPEN PARK</t>
  </si>
  <si>
    <t>870257692000</t>
  </si>
  <si>
    <t>462003</t>
  </si>
  <si>
    <t>SOUTH DAVIS COMMUNITY HOSPITAL</t>
  </si>
  <si>
    <t>621650573021</t>
  </si>
  <si>
    <t>460047</t>
  </si>
  <si>
    <t>ST MARKS HOSPITAL</t>
  </si>
  <si>
    <t>621831495013</t>
  </si>
  <si>
    <t>460052</t>
  </si>
  <si>
    <t>TIMPANOGOS REGIONAL HOSP</t>
  </si>
  <si>
    <t>870276435005</t>
  </si>
  <si>
    <t>460019</t>
  </si>
  <si>
    <t>UINTAH BASIN MEDICAL CNTR</t>
  </si>
  <si>
    <t>870269232162</t>
  </si>
  <si>
    <t>460001</t>
  </si>
  <si>
    <t>UTAH VALLEY REG MED CNTR</t>
  </si>
  <si>
    <t>203800889001</t>
  </si>
  <si>
    <t>462005</t>
  </si>
  <si>
    <t>UTAH VALLEY SPECIALTY HOSPITAL</t>
  </si>
  <si>
    <t>Not Medicaid 1</t>
  </si>
  <si>
    <t>999100</t>
  </si>
  <si>
    <t>VIEWPOINT CENTER</t>
  </si>
  <si>
    <t>876000525088</t>
  </si>
  <si>
    <t>460009</t>
  </si>
  <si>
    <t>UNIVERSITY OF UTAH HOSP</t>
  </si>
  <si>
    <t>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</si>
</sst>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</borders>
  <cellStyleXfs count="7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" fillId="0" borderId="0"/>
    <xf numFmtId="0" fontId="9" fillId="0" borderId="0"/>
  </cellStyleXfs>
  <cellXfs count="82">
    <xf numFmtId="0" fontId="0" fillId="0" borderId="0" xfId="0"/>
    <xf numFmtId="0" fontId="3" fillId="0" borderId="0" xfId="0" applyFont="1"/>
    <xf numFmtId="0" fontId="3" fillId="0" borderId="0" xfId="0" applyNumberFormat="1" applyFont="1"/>
    <xf numFmtId="164" fontId="3" fillId="0" borderId="0" xfId="1" applyNumberFormat="1" applyFont="1"/>
    <xf numFmtId="49" fontId="6" fillId="0" borderId="0" xfId="0" applyNumberFormat="1" applyFont="1" applyAlignment="1"/>
    <xf numFmtId="0" fontId="7" fillId="0" borderId="4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3" fillId="0" borderId="0" xfId="0" applyNumberFormat="1" applyFont="1" applyAlignment="1"/>
    <xf numFmtId="0" fontId="7" fillId="0" borderId="4" xfId="0" applyFont="1" applyBorder="1" applyAlignment="1">
      <alignment vertical="center" wrapText="1"/>
    </xf>
    <xf numFmtId="44" fontId="3" fillId="2" borderId="0" xfId="2" applyFont="1" applyFill="1" applyBorder="1" applyAlignment="1">
      <alignment vertical="center"/>
    </xf>
    <xf numFmtId="0" fontId="7" fillId="0" borderId="9" xfId="0" applyFont="1" applyBorder="1" applyAlignment="1">
      <alignment vertical="center" wrapText="1"/>
    </xf>
    <xf numFmtId="44" fontId="2" fillId="3" borderId="10" xfId="2" applyFont="1" applyFill="1" applyBorder="1" applyAlignment="1">
      <alignment vertical="center"/>
    </xf>
    <xf numFmtId="0" fontId="3" fillId="0" borderId="0" xfId="0" quotePrefix="1" applyFont="1" applyFill="1" applyAlignment="1">
      <alignment horizontal="left" vertical="center"/>
    </xf>
    <xf numFmtId="0" fontId="3" fillId="4" borderId="0" xfId="0" applyNumberFormat="1" applyFont="1" applyFill="1" applyAlignment="1">
      <alignment vertical="center"/>
    </xf>
    <xf numFmtId="10" fontId="3" fillId="0" borderId="0" xfId="3" applyNumberFormat="1" applyFont="1" applyFill="1" applyBorder="1" applyAlignment="1">
      <alignment vertical="center"/>
    </xf>
    <xf numFmtId="164" fontId="3" fillId="0" borderId="10" xfId="1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wrapText="1"/>
    </xf>
    <xf numFmtId="0" fontId="1" fillId="0" borderId="0" xfId="0" applyFont="1"/>
    <xf numFmtId="43" fontId="3" fillId="5" borderId="10" xfId="0" applyNumberFormat="1" applyFont="1" applyFill="1" applyBorder="1" applyAlignment="1">
      <alignment vertical="center"/>
    </xf>
    <xf numFmtId="44" fontId="3" fillId="0" borderId="0" xfId="2" applyFont="1" applyBorder="1" applyAlignment="1">
      <alignment vertical="center"/>
    </xf>
    <xf numFmtId="44" fontId="3" fillId="0" borderId="10" xfId="2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4" borderId="0" xfId="0" applyNumberFormat="1" applyFont="1" applyFill="1" applyAlignment="1">
      <alignment horizontal="left" vertical="center"/>
    </xf>
    <xf numFmtId="0" fontId="8" fillId="0" borderId="0" xfId="0" applyFont="1"/>
    <xf numFmtId="164" fontId="3" fillId="0" borderId="10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44" fontId="3" fillId="6" borderId="10" xfId="2" applyFont="1" applyFill="1" applyBorder="1" applyAlignment="1">
      <alignment vertical="center"/>
    </xf>
    <xf numFmtId="0" fontId="3" fillId="0" borderId="0" xfId="0" applyFont="1" applyAlignment="1"/>
    <xf numFmtId="44" fontId="3" fillId="0" borderId="10" xfId="0" applyNumberFormat="1" applyFont="1" applyBorder="1" applyAlignment="1">
      <alignment vertical="center"/>
    </xf>
    <xf numFmtId="0" fontId="3" fillId="0" borderId="0" xfId="0" applyNumberFormat="1" applyFont="1" applyAlignment="1"/>
    <xf numFmtId="0" fontId="1" fillId="0" borderId="0" xfId="0" applyFont="1" applyAlignment="1">
      <alignment horizontal="right"/>
    </xf>
    <xf numFmtId="165" fontId="3" fillId="0" borderId="10" xfId="4" applyNumberFormat="1" applyFont="1" applyBorder="1" applyAlignment="1">
      <alignment vertical="center"/>
    </xf>
    <xf numFmtId="165" fontId="3" fillId="0" borderId="0" xfId="4" applyNumberFormat="1" applyFont="1" applyBorder="1" applyAlignment="1">
      <alignment vertical="center"/>
    </xf>
    <xf numFmtId="44" fontId="3" fillId="7" borderId="10" xfId="2" applyFont="1" applyFill="1" applyBorder="1" applyAlignment="1">
      <alignment vertical="center"/>
    </xf>
    <xf numFmtId="44" fontId="3" fillId="0" borderId="10" xfId="0" applyNumberFormat="1" applyFont="1" applyFill="1" applyBorder="1" applyAlignment="1">
      <alignment vertical="center"/>
    </xf>
    <xf numFmtId="49" fontId="7" fillId="0" borderId="11" xfId="5" applyNumberFormat="1" applyFont="1" applyFill="1" applyBorder="1" applyAlignment="1">
      <alignment horizontal="right"/>
    </xf>
    <xf numFmtId="49" fontId="7" fillId="0" borderId="12" xfId="5" applyNumberFormat="1" applyFont="1" applyFill="1" applyBorder="1" applyAlignment="1">
      <alignment horizontal="right"/>
    </xf>
    <xf numFmtId="164" fontId="7" fillId="0" borderId="13" xfId="1" applyNumberFormat="1" applyFont="1" applyFill="1" applyBorder="1" applyAlignment="1">
      <alignment horizontal="right" wrapText="1"/>
    </xf>
    <xf numFmtId="44" fontId="7" fillId="0" borderId="14" xfId="2" applyFont="1" applyFill="1" applyBorder="1" applyAlignment="1">
      <alignment horizontal="right"/>
    </xf>
    <xf numFmtId="44" fontId="7" fillId="0" borderId="11" xfId="2" applyFont="1" applyFill="1" applyBorder="1" applyAlignment="1">
      <alignment horizontal="right"/>
    </xf>
    <xf numFmtId="164" fontId="7" fillId="0" borderId="11" xfId="1" applyNumberFormat="1" applyFont="1" applyFill="1" applyBorder="1" applyAlignment="1">
      <alignment horizontal="right" wrapText="1"/>
    </xf>
    <xf numFmtId="44" fontId="7" fillId="0" borderId="12" xfId="2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7" fillId="8" borderId="15" xfId="0" quotePrefix="1" applyFont="1" applyFill="1" applyBorder="1" applyAlignment="1">
      <alignment horizontal="center" wrapText="1"/>
    </xf>
    <xf numFmtId="49" fontId="7" fillId="8" borderId="15" xfId="0" quotePrefix="1" applyNumberFormat="1" applyFont="1" applyFill="1" applyBorder="1" applyAlignment="1">
      <alignment horizontal="center" wrapText="1"/>
    </xf>
    <xf numFmtId="0" fontId="7" fillId="8" borderId="16" xfId="0" quotePrefix="1" applyFont="1" applyFill="1" applyBorder="1" applyAlignment="1">
      <alignment horizontal="center" wrapText="1"/>
    </xf>
    <xf numFmtId="164" fontId="7" fillId="4" borderId="17" xfId="1" quotePrefix="1" applyNumberFormat="1" applyFont="1" applyFill="1" applyBorder="1" applyAlignment="1">
      <alignment horizontal="center" wrapText="1"/>
    </xf>
    <xf numFmtId="0" fontId="7" fillId="8" borderId="18" xfId="0" quotePrefix="1" applyFont="1" applyFill="1" applyBorder="1" applyAlignment="1">
      <alignment horizontal="center" wrapText="1"/>
    </xf>
    <xf numFmtId="0" fontId="7" fillId="8" borderId="19" xfId="0" quotePrefix="1" applyFont="1" applyFill="1" applyBorder="1" applyAlignment="1">
      <alignment horizontal="center" wrapText="1"/>
    </xf>
    <xf numFmtId="164" fontId="7" fillId="4" borderId="19" xfId="1" quotePrefix="1" applyNumberFormat="1" applyFont="1" applyFill="1" applyBorder="1" applyAlignment="1">
      <alignment horizontal="center" wrapText="1"/>
    </xf>
    <xf numFmtId="44" fontId="7" fillId="8" borderId="18" xfId="2" quotePrefix="1" applyFont="1" applyFill="1" applyBorder="1" applyAlignment="1">
      <alignment horizontal="center" wrapText="1"/>
    </xf>
    <xf numFmtId="44" fontId="7" fillId="8" borderId="20" xfId="2" quotePrefix="1" applyFont="1" applyFill="1" applyBorder="1" applyAlignment="1">
      <alignment horizontal="center" wrapText="1"/>
    </xf>
    <xf numFmtId="49" fontId="3" fillId="0" borderId="0" xfId="0" applyNumberFormat="1" applyFont="1"/>
    <xf numFmtId="164" fontId="3" fillId="0" borderId="21" xfId="1" applyNumberFormat="1" applyFont="1" applyBorder="1" applyAlignment="1">
      <alignment wrapText="1"/>
    </xf>
    <xf numFmtId="165" fontId="3" fillId="0" borderId="22" xfId="4" applyNumberFormat="1" applyFont="1" applyBorder="1"/>
    <xf numFmtId="165" fontId="3" fillId="0" borderId="23" xfId="4" applyNumberFormat="1" applyFont="1" applyBorder="1"/>
    <xf numFmtId="164" fontId="3" fillId="0" borderId="23" xfId="1" applyNumberFormat="1" applyFont="1" applyBorder="1" applyAlignment="1">
      <alignment wrapText="1"/>
    </xf>
    <xf numFmtId="44" fontId="3" fillId="0" borderId="22" xfId="2" applyFont="1" applyBorder="1"/>
    <xf numFmtId="44" fontId="3" fillId="0" borderId="24" xfId="2" applyFont="1" applyBorder="1"/>
    <xf numFmtId="0" fontId="3" fillId="0" borderId="25" xfId="6" applyFont="1" applyFill="1" applyBorder="1" applyAlignment="1">
      <alignment wrapText="1"/>
    </xf>
    <xf numFmtId="49" fontId="3" fillId="0" borderId="25" xfId="6" applyNumberFormat="1" applyFont="1" applyFill="1" applyBorder="1" applyAlignment="1">
      <alignment wrapText="1"/>
    </xf>
    <xf numFmtId="0" fontId="3" fillId="0" borderId="26" xfId="6" applyFont="1" applyFill="1" applyBorder="1" applyAlignment="1">
      <alignment wrapText="1"/>
    </xf>
    <xf numFmtId="0" fontId="3" fillId="0" borderId="27" xfId="6" applyFont="1" applyFill="1" applyBorder="1" applyAlignment="1">
      <alignment wrapText="1"/>
    </xf>
    <xf numFmtId="49" fontId="3" fillId="0" borderId="27" xfId="6" applyNumberFormat="1" applyFont="1" applyFill="1" applyBorder="1" applyAlignment="1">
      <alignment wrapText="1"/>
    </xf>
    <xf numFmtId="0" fontId="3" fillId="0" borderId="28" xfId="6" applyFont="1" applyFill="1" applyBorder="1" applyAlignment="1">
      <alignment wrapText="1"/>
    </xf>
    <xf numFmtId="164" fontId="3" fillId="0" borderId="29" xfId="1" applyNumberFormat="1" applyFont="1" applyBorder="1" applyAlignment="1">
      <alignment wrapText="1"/>
    </xf>
    <xf numFmtId="165" fontId="3" fillId="0" borderId="30" xfId="4" applyNumberFormat="1" applyFont="1" applyBorder="1"/>
    <xf numFmtId="165" fontId="3" fillId="0" borderId="31" xfId="4" applyNumberFormat="1" applyFont="1" applyBorder="1"/>
    <xf numFmtId="164" fontId="3" fillId="0" borderId="31" xfId="1" applyNumberFormat="1" applyFont="1" applyBorder="1" applyAlignment="1">
      <alignment wrapText="1"/>
    </xf>
    <xf numFmtId="44" fontId="3" fillId="0" borderId="30" xfId="2" applyFont="1" applyBorder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164" fontId="3" fillId="0" borderId="0" xfId="1" applyNumberFormat="1" applyFont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64" fontId="4" fillId="0" borderId="3" xfId="1" applyNumberFormat="1" applyFont="1" applyBorder="1" applyAlignment="1">
      <alignment horizontal="center"/>
    </xf>
    <xf numFmtId="164" fontId="4" fillId="0" borderId="2" xfId="1" applyNumberFormat="1" applyFont="1" applyBorder="1" applyAlignment="1">
      <alignment horizontal="center"/>
    </xf>
    <xf numFmtId="164" fontId="7" fillId="0" borderId="5" xfId="1" applyNumberFormat="1" applyFont="1" applyBorder="1" applyAlignment="1">
      <alignment horizontal="center" vertical="center"/>
    </xf>
    <xf numFmtId="164" fontId="7" fillId="0" borderId="6" xfId="1" applyNumberFormat="1" applyFont="1" applyBorder="1" applyAlignment="1">
      <alignment horizontal="center" vertical="center"/>
    </xf>
    <xf numFmtId="164" fontId="7" fillId="0" borderId="7" xfId="1" applyNumberFormat="1" applyFont="1" applyBorder="1" applyAlignment="1">
      <alignment horizontal="center" vertical="center"/>
    </xf>
    <xf numFmtId="164" fontId="7" fillId="0" borderId="8" xfId="1" applyNumberFormat="1" applyFont="1" applyBorder="1" applyAlignment="1">
      <alignment horizontal="center" vertical="center"/>
    </xf>
  </cellXfs>
  <cellStyles count="7">
    <cellStyle name="Comma" xfId="1" builtinId="3"/>
    <cellStyle name="Currency" xfId="2" builtinId="4"/>
    <cellStyle name="Currency 2" xfId="4"/>
    <cellStyle name="Normal" xfId="0" builtinId="0"/>
    <cellStyle name="Normal_Calculation_1" xfId="6"/>
    <cellStyle name="Normal_Sheet1" xfId="5"/>
    <cellStyle name="Percent 2" xfId="3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Q2%20Hospital%20Assessment%20Payment%20Calcul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ischarges"/>
      <sheetName val="DischargePivot"/>
      <sheetName val="Calculation"/>
      <sheetName val="Data Entry"/>
      <sheetName val="BFS Summary"/>
      <sheetName val="SQL"/>
      <sheetName val="PDF Sheet"/>
    </sheetNames>
    <sheetDataSet>
      <sheetData sheetId="0"/>
      <sheetData sheetId="1">
        <row r="7">
          <cell r="B7" t="str">
            <v>460001</v>
          </cell>
          <cell r="C7">
            <v>41640</v>
          </cell>
          <cell r="D7">
            <v>42004</v>
          </cell>
          <cell r="E7">
            <v>17218</v>
          </cell>
          <cell r="F7">
            <v>1345</v>
          </cell>
          <cell r="G7">
            <v>336</v>
          </cell>
          <cell r="H7">
            <v>18899</v>
          </cell>
          <cell r="I7">
            <v>1</v>
          </cell>
          <cell r="J7">
            <v>18899</v>
          </cell>
        </row>
        <row r="8">
          <cell r="B8" t="str">
            <v>460003</v>
          </cell>
          <cell r="C8">
            <v>41518</v>
          </cell>
          <cell r="D8">
            <v>41882</v>
          </cell>
          <cell r="E8">
            <v>3429</v>
          </cell>
          <cell r="F8">
            <v>355</v>
          </cell>
          <cell r="G8">
            <v>170</v>
          </cell>
          <cell r="H8">
            <v>3954</v>
          </cell>
          <cell r="I8">
            <v>1</v>
          </cell>
          <cell r="J8">
            <v>3954</v>
          </cell>
        </row>
        <row r="9">
          <cell r="B9" t="str">
            <v>460004</v>
          </cell>
          <cell r="C9">
            <v>41640</v>
          </cell>
          <cell r="D9">
            <v>42004</v>
          </cell>
          <cell r="E9">
            <v>14849</v>
          </cell>
          <cell r="F9">
            <v>2445</v>
          </cell>
          <cell r="G9">
            <v>217</v>
          </cell>
          <cell r="H9">
            <v>17511</v>
          </cell>
          <cell r="I9">
            <v>1</v>
          </cell>
          <cell r="J9">
            <v>17511</v>
          </cell>
        </row>
        <row r="10">
          <cell r="B10" t="str">
            <v>460005</v>
          </cell>
          <cell r="C10">
            <v>41791</v>
          </cell>
          <cell r="D10">
            <v>42155</v>
          </cell>
          <cell r="E10">
            <v>7893</v>
          </cell>
          <cell r="F10"/>
          <cell r="G10"/>
          <cell r="H10">
            <v>7893</v>
          </cell>
          <cell r="I10">
            <v>1</v>
          </cell>
          <cell r="J10">
            <v>7893</v>
          </cell>
        </row>
        <row r="11">
          <cell r="B11" t="str">
            <v>460006</v>
          </cell>
          <cell r="C11">
            <v>41640</v>
          </cell>
          <cell r="D11">
            <v>42004</v>
          </cell>
          <cell r="E11">
            <v>8605</v>
          </cell>
          <cell r="F11">
            <v>1701</v>
          </cell>
          <cell r="G11"/>
          <cell r="H11">
            <v>10306</v>
          </cell>
          <cell r="I11">
            <v>1</v>
          </cell>
          <cell r="J11">
            <v>10306</v>
          </cell>
        </row>
        <row r="12">
          <cell r="B12" t="str">
            <v>460007</v>
          </cell>
          <cell r="C12">
            <v>41640</v>
          </cell>
          <cell r="D12">
            <v>42004</v>
          </cell>
          <cell r="E12">
            <v>2563</v>
          </cell>
          <cell r="F12"/>
          <cell r="G12"/>
          <cell r="H12">
            <v>2563</v>
          </cell>
          <cell r="I12">
            <v>1</v>
          </cell>
          <cell r="J12">
            <v>2563</v>
          </cell>
        </row>
        <row r="13">
          <cell r="B13" t="str">
            <v>460009</v>
          </cell>
          <cell r="C13">
            <v>41821</v>
          </cell>
          <cell r="D13">
            <v>42185</v>
          </cell>
          <cell r="E13">
            <v>27784</v>
          </cell>
          <cell r="F13">
            <v>576</v>
          </cell>
          <cell r="G13">
            <v>749</v>
          </cell>
          <cell r="H13">
            <v>29109</v>
          </cell>
          <cell r="I13">
            <v>1</v>
          </cell>
          <cell r="J13">
            <v>29109</v>
          </cell>
        </row>
        <row r="14">
          <cell r="B14" t="str">
            <v>460010</v>
          </cell>
          <cell r="C14">
            <v>41640</v>
          </cell>
          <cell r="D14">
            <v>42004</v>
          </cell>
          <cell r="E14">
            <v>24702</v>
          </cell>
          <cell r="F14"/>
          <cell r="G14">
            <v>352</v>
          </cell>
          <cell r="H14">
            <v>25054</v>
          </cell>
          <cell r="I14">
            <v>1</v>
          </cell>
          <cell r="J14">
            <v>25054</v>
          </cell>
        </row>
        <row r="15">
          <cell r="B15" t="str">
            <v>460011</v>
          </cell>
          <cell r="C15">
            <v>41640</v>
          </cell>
          <cell r="D15">
            <v>42004</v>
          </cell>
          <cell r="E15">
            <v>1888</v>
          </cell>
          <cell r="F15"/>
          <cell r="G15"/>
          <cell r="H15">
            <v>1888</v>
          </cell>
          <cell r="I15">
            <v>1</v>
          </cell>
          <cell r="J15">
            <v>1888</v>
          </cell>
        </row>
        <row r="16">
          <cell r="B16" t="str">
            <v>460013</v>
          </cell>
          <cell r="C16">
            <v>41518</v>
          </cell>
          <cell r="D16">
            <v>41882</v>
          </cell>
          <cell r="E16">
            <v>2910</v>
          </cell>
          <cell r="F16">
            <v>102</v>
          </cell>
          <cell r="G16"/>
          <cell r="H16">
            <v>3012</v>
          </cell>
          <cell r="I16">
            <v>1</v>
          </cell>
          <cell r="J16">
            <v>3012</v>
          </cell>
        </row>
        <row r="17">
          <cell r="B17" t="str">
            <v>460014</v>
          </cell>
          <cell r="C17">
            <v>41640</v>
          </cell>
          <cell r="D17">
            <v>42004</v>
          </cell>
          <cell r="E17">
            <v>1745</v>
          </cell>
          <cell r="F17"/>
          <cell r="G17"/>
          <cell r="H17">
            <v>1745</v>
          </cell>
          <cell r="I17">
            <v>1</v>
          </cell>
          <cell r="J17">
            <v>1745</v>
          </cell>
        </row>
        <row r="18">
          <cell r="B18" t="str">
            <v>460015</v>
          </cell>
          <cell r="C18">
            <v>41640</v>
          </cell>
          <cell r="D18">
            <v>42004</v>
          </cell>
          <cell r="E18">
            <v>6011</v>
          </cell>
          <cell r="F18">
            <v>440</v>
          </cell>
          <cell r="G18"/>
          <cell r="H18">
            <v>6451</v>
          </cell>
          <cell r="I18">
            <v>1</v>
          </cell>
          <cell r="J18">
            <v>6451</v>
          </cell>
        </row>
        <row r="19">
          <cell r="B19" t="str">
            <v>460017</v>
          </cell>
          <cell r="C19">
            <v>41518</v>
          </cell>
          <cell r="D19">
            <v>41882</v>
          </cell>
          <cell r="E19">
            <v>978</v>
          </cell>
          <cell r="F19"/>
          <cell r="G19"/>
          <cell r="H19">
            <v>978</v>
          </cell>
          <cell r="I19">
            <v>1</v>
          </cell>
          <cell r="J19">
            <v>978</v>
          </cell>
        </row>
        <row r="20">
          <cell r="B20" t="str">
            <v>460019</v>
          </cell>
          <cell r="C20">
            <v>41821</v>
          </cell>
          <cell r="D20">
            <v>42185</v>
          </cell>
          <cell r="E20">
            <v>2086</v>
          </cell>
          <cell r="F20"/>
          <cell r="G20"/>
          <cell r="H20">
            <v>2086</v>
          </cell>
          <cell r="I20">
            <v>1</v>
          </cell>
          <cell r="J20">
            <v>2086</v>
          </cell>
        </row>
        <row r="21">
          <cell r="B21" t="str">
            <v>460021</v>
          </cell>
          <cell r="C21">
            <v>41640</v>
          </cell>
          <cell r="D21">
            <v>42004</v>
          </cell>
          <cell r="E21">
            <v>14491</v>
          </cell>
          <cell r="F21">
            <v>561</v>
          </cell>
          <cell r="G21">
            <v>274</v>
          </cell>
          <cell r="H21">
            <v>15326</v>
          </cell>
          <cell r="I21">
            <v>1</v>
          </cell>
          <cell r="J21">
            <v>15326</v>
          </cell>
        </row>
        <row r="22">
          <cell r="B22" t="str">
            <v>460023</v>
          </cell>
          <cell r="C22">
            <v>41640</v>
          </cell>
          <cell r="D22">
            <v>42004</v>
          </cell>
          <cell r="E22">
            <v>5943</v>
          </cell>
          <cell r="F22"/>
          <cell r="G22"/>
          <cell r="H22">
            <v>5943</v>
          </cell>
          <cell r="I22">
            <v>1</v>
          </cell>
          <cell r="J22">
            <v>5943</v>
          </cell>
        </row>
        <row r="23">
          <cell r="B23" t="str">
            <v>460026</v>
          </cell>
          <cell r="C23">
            <v>41640</v>
          </cell>
          <cell r="D23">
            <v>42004</v>
          </cell>
          <cell r="E23">
            <v>884</v>
          </cell>
          <cell r="F23"/>
          <cell r="G23"/>
          <cell r="H23">
            <v>884</v>
          </cell>
          <cell r="I23">
            <v>1</v>
          </cell>
          <cell r="J23">
            <v>884</v>
          </cell>
        </row>
        <row r="24">
          <cell r="B24" t="str">
            <v>460030</v>
          </cell>
          <cell r="C24">
            <v>41671</v>
          </cell>
          <cell r="D24">
            <v>42035</v>
          </cell>
          <cell r="E24">
            <v>1355</v>
          </cell>
          <cell r="F24"/>
          <cell r="G24"/>
          <cell r="H24">
            <v>1355</v>
          </cell>
          <cell r="I24">
            <v>1</v>
          </cell>
          <cell r="J24">
            <v>1355</v>
          </cell>
        </row>
        <row r="25">
          <cell r="B25" t="str">
            <v>461333</v>
          </cell>
          <cell r="C25">
            <v>41640</v>
          </cell>
          <cell r="D25">
            <v>42004</v>
          </cell>
          <cell r="E25">
            <v>310</v>
          </cell>
          <cell r="F25"/>
          <cell r="G25"/>
          <cell r="H25">
            <v>310</v>
          </cell>
          <cell r="I25">
            <v>1</v>
          </cell>
          <cell r="J25">
            <v>310</v>
          </cell>
        </row>
        <row r="26">
          <cell r="B26" t="str">
            <v>461335</v>
          </cell>
          <cell r="C26">
            <v>41821</v>
          </cell>
          <cell r="D26">
            <v>42185</v>
          </cell>
          <cell r="E26">
            <v>263</v>
          </cell>
          <cell r="F26"/>
          <cell r="G26"/>
          <cell r="H26">
            <v>263</v>
          </cell>
          <cell r="I26">
            <v>1</v>
          </cell>
          <cell r="J26">
            <v>263</v>
          </cell>
        </row>
        <row r="27">
          <cell r="B27" t="str">
            <v>460039</v>
          </cell>
          <cell r="C27">
            <v>41640</v>
          </cell>
          <cell r="D27">
            <v>42004</v>
          </cell>
          <cell r="E27">
            <v>355</v>
          </cell>
          <cell r="F27"/>
          <cell r="G27"/>
          <cell r="H27">
            <v>355</v>
          </cell>
          <cell r="I27">
            <v>1</v>
          </cell>
          <cell r="J27">
            <v>355</v>
          </cell>
        </row>
        <row r="28">
          <cell r="B28" t="str">
            <v>460041</v>
          </cell>
          <cell r="C28">
            <v>41730</v>
          </cell>
          <cell r="D28">
            <v>42094</v>
          </cell>
          <cell r="E28">
            <v>5038</v>
          </cell>
          <cell r="F28">
            <v>663</v>
          </cell>
          <cell r="G28">
            <v>69</v>
          </cell>
          <cell r="H28">
            <v>5770</v>
          </cell>
          <cell r="I28">
            <v>1</v>
          </cell>
          <cell r="J28">
            <v>5770</v>
          </cell>
        </row>
        <row r="29">
          <cell r="B29" t="str">
            <v>460042</v>
          </cell>
          <cell r="C29">
            <v>41548</v>
          </cell>
          <cell r="D29">
            <v>41912</v>
          </cell>
          <cell r="E29">
            <v>4021</v>
          </cell>
          <cell r="F29">
            <v>130</v>
          </cell>
          <cell r="G29"/>
          <cell r="H29">
            <v>4151</v>
          </cell>
          <cell r="I29">
            <v>1</v>
          </cell>
          <cell r="J29">
            <v>4151</v>
          </cell>
        </row>
        <row r="30">
          <cell r="B30" t="str">
            <v>460043</v>
          </cell>
          <cell r="C30">
            <v>41640</v>
          </cell>
          <cell r="D30">
            <v>42004</v>
          </cell>
          <cell r="E30">
            <v>1215</v>
          </cell>
          <cell r="F30"/>
          <cell r="G30"/>
          <cell r="H30">
            <v>1215</v>
          </cell>
          <cell r="I30">
            <v>1</v>
          </cell>
          <cell r="J30">
            <v>1215</v>
          </cell>
        </row>
        <row r="31">
          <cell r="B31" t="str">
            <v>460044</v>
          </cell>
          <cell r="C31">
            <v>41640</v>
          </cell>
          <cell r="D31">
            <v>42004</v>
          </cell>
          <cell r="E31">
            <v>3332</v>
          </cell>
          <cell r="F31"/>
          <cell r="G31"/>
          <cell r="H31">
            <v>3332</v>
          </cell>
          <cell r="I31">
            <v>1</v>
          </cell>
          <cell r="J31">
            <v>3332</v>
          </cell>
        </row>
        <row r="32">
          <cell r="B32" t="str">
            <v>460047</v>
          </cell>
          <cell r="C32">
            <v>41821</v>
          </cell>
          <cell r="D32">
            <v>42185</v>
          </cell>
          <cell r="E32">
            <v>13310</v>
          </cell>
          <cell r="F32">
            <v>715</v>
          </cell>
          <cell r="G32">
            <v>279</v>
          </cell>
          <cell r="H32">
            <v>14304</v>
          </cell>
          <cell r="I32">
            <v>1</v>
          </cell>
          <cell r="J32">
            <v>14304</v>
          </cell>
        </row>
        <row r="33">
          <cell r="B33" t="str">
            <v>460049</v>
          </cell>
          <cell r="C33">
            <v>41640</v>
          </cell>
          <cell r="D33">
            <v>42004</v>
          </cell>
          <cell r="E33">
            <v>1870</v>
          </cell>
          <cell r="F33"/>
          <cell r="G33"/>
          <cell r="H33">
            <v>1870</v>
          </cell>
          <cell r="I33">
            <v>1</v>
          </cell>
          <cell r="J33">
            <v>1870</v>
          </cell>
        </row>
        <row r="34">
          <cell r="B34" t="str">
            <v>460051</v>
          </cell>
          <cell r="C34">
            <v>41821</v>
          </cell>
          <cell r="D34">
            <v>42185</v>
          </cell>
          <cell r="E34">
            <v>8630</v>
          </cell>
          <cell r="F34">
            <v>1026</v>
          </cell>
          <cell r="G34">
            <v>135</v>
          </cell>
          <cell r="H34">
            <v>9791</v>
          </cell>
          <cell r="I34">
            <v>1</v>
          </cell>
          <cell r="J34">
            <v>9791</v>
          </cell>
        </row>
        <row r="35">
          <cell r="B35" t="str">
            <v>460052</v>
          </cell>
          <cell r="C35">
            <v>41640</v>
          </cell>
          <cell r="D35">
            <v>42004</v>
          </cell>
          <cell r="E35">
            <v>4344</v>
          </cell>
          <cell r="F35"/>
          <cell r="G35"/>
          <cell r="H35">
            <v>4344</v>
          </cell>
          <cell r="I35">
            <v>1</v>
          </cell>
          <cell r="J35">
            <v>4344</v>
          </cell>
        </row>
        <row r="36">
          <cell r="B36" t="str">
            <v>460054</v>
          </cell>
          <cell r="C36">
            <v>41640</v>
          </cell>
          <cell r="D36">
            <v>41948</v>
          </cell>
          <cell r="E36">
            <v>509</v>
          </cell>
          <cell r="F36"/>
          <cell r="G36"/>
          <cell r="H36">
            <v>509</v>
          </cell>
          <cell r="I36">
            <v>0.84</v>
          </cell>
          <cell r="J36">
            <v>606</v>
          </cell>
        </row>
        <row r="37">
          <cell r="B37" t="str">
            <v/>
          </cell>
          <cell r="C37">
            <v>41949</v>
          </cell>
          <cell r="D37">
            <v>42094</v>
          </cell>
          <cell r="E37">
            <v>261</v>
          </cell>
          <cell r="F37"/>
          <cell r="G37"/>
          <cell r="H37">
            <v>261</v>
          </cell>
          <cell r="I37">
            <v>0.4</v>
          </cell>
          <cell r="J37">
            <v>653</v>
          </cell>
        </row>
        <row r="38">
          <cell r="B38" t="str">
            <v>460057</v>
          </cell>
          <cell r="C38">
            <v>41640</v>
          </cell>
          <cell r="D38">
            <v>42004</v>
          </cell>
          <cell r="E38">
            <v>1579</v>
          </cell>
          <cell r="F38"/>
          <cell r="G38"/>
          <cell r="H38">
            <v>1579</v>
          </cell>
          <cell r="I38">
            <v>1</v>
          </cell>
          <cell r="J38">
            <v>1579</v>
          </cell>
        </row>
        <row r="39">
          <cell r="B39" t="str">
            <v>460058</v>
          </cell>
          <cell r="C39">
            <v>41640</v>
          </cell>
          <cell r="D39">
            <v>42004</v>
          </cell>
          <cell r="E39">
            <v>4970</v>
          </cell>
          <cell r="F39"/>
          <cell r="G39"/>
          <cell r="H39">
            <v>4970</v>
          </cell>
          <cell r="I39">
            <v>1</v>
          </cell>
          <cell r="J39">
            <v>4970</v>
          </cell>
        </row>
        <row r="40">
          <cell r="B40" t="str">
            <v>460060</v>
          </cell>
          <cell r="C40">
            <v>41821</v>
          </cell>
          <cell r="D40">
            <v>42185</v>
          </cell>
          <cell r="E40">
            <v>1381</v>
          </cell>
          <cell r="F40"/>
          <cell r="G40"/>
          <cell r="H40">
            <v>1381</v>
          </cell>
          <cell r="I40">
            <v>1</v>
          </cell>
          <cell r="J40">
            <v>1381</v>
          </cell>
        </row>
        <row r="41">
          <cell r="B41" t="str">
            <v>461300</v>
          </cell>
          <cell r="C41">
            <v>41640</v>
          </cell>
          <cell r="D41">
            <v>42004</v>
          </cell>
          <cell r="E41">
            <v>237</v>
          </cell>
          <cell r="F41"/>
          <cell r="G41"/>
          <cell r="H41">
            <v>237</v>
          </cell>
          <cell r="I41">
            <v>1</v>
          </cell>
          <cell r="J41">
            <v>237</v>
          </cell>
        </row>
        <row r="42">
          <cell r="B42" t="str">
            <v>461301</v>
          </cell>
          <cell r="C42">
            <v>41640</v>
          </cell>
          <cell r="D42">
            <v>42004</v>
          </cell>
          <cell r="E42">
            <v>144</v>
          </cell>
          <cell r="F42"/>
          <cell r="G42"/>
          <cell r="H42">
            <v>144</v>
          </cell>
          <cell r="I42">
            <v>1</v>
          </cell>
          <cell r="J42">
            <v>144</v>
          </cell>
        </row>
        <row r="43">
          <cell r="B43" t="str">
            <v>461302</v>
          </cell>
          <cell r="C43">
            <v>41640</v>
          </cell>
          <cell r="D43">
            <v>42004</v>
          </cell>
          <cell r="E43">
            <v>519</v>
          </cell>
          <cell r="F43"/>
          <cell r="G43"/>
          <cell r="H43">
            <v>519</v>
          </cell>
          <cell r="I43">
            <v>1</v>
          </cell>
          <cell r="J43">
            <v>519</v>
          </cell>
        </row>
        <row r="44">
          <cell r="B44" t="str">
            <v>461303</v>
          </cell>
          <cell r="C44">
            <v>41640</v>
          </cell>
          <cell r="D44">
            <v>42004</v>
          </cell>
          <cell r="E44">
            <v>393</v>
          </cell>
          <cell r="F44"/>
          <cell r="G44"/>
          <cell r="H44">
            <v>393</v>
          </cell>
          <cell r="I44">
            <v>1</v>
          </cell>
          <cell r="J44">
            <v>393</v>
          </cell>
        </row>
        <row r="45">
          <cell r="B45" t="str">
            <v>461304</v>
          </cell>
          <cell r="C45">
            <v>41821</v>
          </cell>
          <cell r="D45">
            <v>42185</v>
          </cell>
          <cell r="E45">
            <v>982</v>
          </cell>
          <cell r="F45"/>
          <cell r="G45"/>
          <cell r="H45">
            <v>982</v>
          </cell>
          <cell r="I45">
            <v>1</v>
          </cell>
          <cell r="J45">
            <v>982</v>
          </cell>
        </row>
        <row r="46">
          <cell r="B46" t="str">
            <v>461305</v>
          </cell>
          <cell r="C46">
            <v>41640</v>
          </cell>
          <cell r="D46">
            <v>42004</v>
          </cell>
          <cell r="E46">
            <v>40</v>
          </cell>
          <cell r="F46"/>
          <cell r="G46"/>
          <cell r="H46">
            <v>40</v>
          </cell>
          <cell r="I46">
            <v>1</v>
          </cell>
          <cell r="J46">
            <v>40</v>
          </cell>
        </row>
        <row r="47">
          <cell r="B47" t="str">
            <v>461306</v>
          </cell>
          <cell r="C47">
            <v>41821</v>
          </cell>
          <cell r="D47">
            <v>42185</v>
          </cell>
          <cell r="E47">
            <v>635</v>
          </cell>
          <cell r="F47"/>
          <cell r="G47"/>
          <cell r="H47">
            <v>635</v>
          </cell>
          <cell r="I47">
            <v>1</v>
          </cell>
          <cell r="J47">
            <v>635</v>
          </cell>
        </row>
        <row r="48">
          <cell r="B48" t="str">
            <v>461307</v>
          </cell>
          <cell r="C48">
            <v>41640</v>
          </cell>
          <cell r="D48">
            <v>42004</v>
          </cell>
          <cell r="E48">
            <v>412</v>
          </cell>
          <cell r="F48"/>
          <cell r="G48"/>
          <cell r="H48">
            <v>412</v>
          </cell>
          <cell r="I48">
            <v>1</v>
          </cell>
          <cell r="J48">
            <v>412</v>
          </cell>
        </row>
        <row r="49">
          <cell r="B49" t="str">
            <v>461308</v>
          </cell>
          <cell r="C49">
            <v>41640</v>
          </cell>
          <cell r="D49">
            <v>42004</v>
          </cell>
          <cell r="E49">
            <v>309</v>
          </cell>
          <cell r="F49"/>
          <cell r="G49"/>
          <cell r="H49">
            <v>309</v>
          </cell>
          <cell r="I49">
            <v>1</v>
          </cell>
          <cell r="J49">
            <v>309</v>
          </cell>
        </row>
        <row r="50">
          <cell r="B50" t="str">
            <v>461309</v>
          </cell>
          <cell r="C50">
            <v>41640</v>
          </cell>
          <cell r="D50">
            <v>42004</v>
          </cell>
          <cell r="E50">
            <v>222</v>
          </cell>
          <cell r="F50"/>
          <cell r="G50"/>
          <cell r="H50">
            <v>222</v>
          </cell>
          <cell r="I50">
            <v>1</v>
          </cell>
          <cell r="J50">
            <v>222</v>
          </cell>
        </row>
        <row r="51">
          <cell r="B51" t="str">
            <v>461310</v>
          </cell>
          <cell r="C51">
            <v>41640</v>
          </cell>
          <cell r="D51">
            <v>41912</v>
          </cell>
          <cell r="E51">
            <v>298</v>
          </cell>
          <cell r="F51"/>
          <cell r="G51"/>
          <cell r="H51">
            <v>298</v>
          </cell>
          <cell r="I51">
            <v>0.75</v>
          </cell>
          <cell r="J51">
            <v>397</v>
          </cell>
        </row>
        <row r="52">
          <cell r="B52" t="str">
            <v>462003</v>
          </cell>
          <cell r="C52">
            <v>41640</v>
          </cell>
          <cell r="D52">
            <v>42004</v>
          </cell>
          <cell r="E52">
            <v>131</v>
          </cell>
          <cell r="F52"/>
          <cell r="G52"/>
          <cell r="H52">
            <v>131</v>
          </cell>
          <cell r="I52">
            <v>1</v>
          </cell>
          <cell r="J52">
            <v>131</v>
          </cell>
        </row>
        <row r="53">
          <cell r="B53" t="str">
            <v>462004</v>
          </cell>
          <cell r="C53">
            <v>41671</v>
          </cell>
          <cell r="D53">
            <v>42035</v>
          </cell>
          <cell r="E53">
            <v>397</v>
          </cell>
          <cell r="F53"/>
          <cell r="G53"/>
          <cell r="H53">
            <v>397</v>
          </cell>
          <cell r="I53">
            <v>1</v>
          </cell>
          <cell r="J53">
            <v>397</v>
          </cell>
        </row>
        <row r="54">
          <cell r="B54" t="str">
            <v>462005</v>
          </cell>
          <cell r="C54">
            <v>41821</v>
          </cell>
          <cell r="D54">
            <v>42185</v>
          </cell>
          <cell r="E54">
            <v>355</v>
          </cell>
          <cell r="F54"/>
          <cell r="G54"/>
          <cell r="H54">
            <v>355</v>
          </cell>
          <cell r="I54">
            <v>1</v>
          </cell>
          <cell r="J54">
            <v>355</v>
          </cell>
        </row>
        <row r="55">
          <cell r="B55" t="str">
            <v>462006</v>
          </cell>
          <cell r="C55">
            <v>41671</v>
          </cell>
          <cell r="D55">
            <v>42004</v>
          </cell>
          <cell r="E55">
            <v>210</v>
          </cell>
          <cell r="F55"/>
          <cell r="G55"/>
          <cell r="H55">
            <v>210</v>
          </cell>
          <cell r="I55">
            <v>0.92</v>
          </cell>
          <cell r="J55">
            <v>228</v>
          </cell>
        </row>
        <row r="56">
          <cell r="B56" t="str">
            <v>463025</v>
          </cell>
          <cell r="C56">
            <v>41640</v>
          </cell>
          <cell r="D56">
            <v>42004</v>
          </cell>
          <cell r="E56">
            <v>767</v>
          </cell>
          <cell r="F56"/>
          <cell r="G56"/>
          <cell r="H56">
            <v>767</v>
          </cell>
          <cell r="I56">
            <v>1</v>
          </cell>
          <cell r="J56">
            <v>767</v>
          </cell>
        </row>
        <row r="57">
          <cell r="B57" t="str">
            <v>463027</v>
          </cell>
          <cell r="C57">
            <v>41781</v>
          </cell>
          <cell r="D57">
            <v>42004</v>
          </cell>
          <cell r="E57">
            <v>202</v>
          </cell>
          <cell r="F57"/>
          <cell r="G57"/>
          <cell r="H57">
            <v>202</v>
          </cell>
          <cell r="I57">
            <v>0.61</v>
          </cell>
          <cell r="J57">
            <v>331</v>
          </cell>
        </row>
        <row r="58">
          <cell r="B58" t="str">
            <v>463301</v>
          </cell>
          <cell r="C58">
            <v>41640</v>
          </cell>
          <cell r="D58">
            <v>42004</v>
          </cell>
          <cell r="E58">
            <v>13844</v>
          </cell>
          <cell r="H58">
            <v>13844</v>
          </cell>
          <cell r="I58">
            <v>1</v>
          </cell>
          <cell r="J58">
            <v>13844</v>
          </cell>
        </row>
        <row r="59">
          <cell r="B59" t="str">
            <v>464001</v>
          </cell>
          <cell r="C59">
            <v>41821</v>
          </cell>
          <cell r="D59">
            <v>42185</v>
          </cell>
          <cell r="E59">
            <v>343</v>
          </cell>
          <cell r="H59">
            <v>343</v>
          </cell>
          <cell r="I59">
            <v>1</v>
          </cell>
          <cell r="J59">
            <v>343</v>
          </cell>
        </row>
        <row r="60">
          <cell r="B60" t="str">
            <v>464009</v>
          </cell>
          <cell r="C60">
            <v>41821</v>
          </cell>
          <cell r="D60">
            <v>42185</v>
          </cell>
          <cell r="E60">
            <v>4525</v>
          </cell>
          <cell r="H60">
            <v>4525</v>
          </cell>
          <cell r="I60">
            <v>1</v>
          </cell>
          <cell r="J60">
            <v>4525</v>
          </cell>
        </row>
        <row r="61">
          <cell r="B61" t="str">
            <v>464012</v>
          </cell>
          <cell r="C61">
            <v>41640</v>
          </cell>
          <cell r="D61">
            <v>42004</v>
          </cell>
          <cell r="E61">
            <v>108</v>
          </cell>
          <cell r="H61">
            <v>108</v>
          </cell>
          <cell r="I61">
            <v>1</v>
          </cell>
          <cell r="J61">
            <v>108</v>
          </cell>
        </row>
        <row r="62">
          <cell r="B62" t="str">
            <v>464013</v>
          </cell>
          <cell r="C62">
            <v>41640</v>
          </cell>
          <cell r="D62">
            <v>42004</v>
          </cell>
          <cell r="E62">
            <v>1384</v>
          </cell>
          <cell r="H62">
            <v>1384</v>
          </cell>
          <cell r="I62">
            <v>1</v>
          </cell>
          <cell r="J62">
            <v>1384</v>
          </cell>
        </row>
        <row r="63">
          <cell r="B63" t="str">
            <v>464014</v>
          </cell>
          <cell r="C63">
            <v>41640</v>
          </cell>
          <cell r="D63">
            <v>42004</v>
          </cell>
          <cell r="E63">
            <v>1717</v>
          </cell>
          <cell r="H63">
            <v>1717</v>
          </cell>
          <cell r="I63">
            <v>1</v>
          </cell>
          <cell r="J63">
            <v>1717</v>
          </cell>
        </row>
        <row r="64">
          <cell r="B64" t="str">
            <v>464015</v>
          </cell>
          <cell r="C64">
            <v>41640</v>
          </cell>
          <cell r="D64">
            <v>42004</v>
          </cell>
          <cell r="E64">
            <v>1589</v>
          </cell>
          <cell r="H64">
            <v>1589</v>
          </cell>
          <cell r="I64">
            <v>1</v>
          </cell>
          <cell r="J64">
            <v>1589</v>
          </cell>
        </row>
        <row r="65">
          <cell r="B65"/>
          <cell r="C65"/>
          <cell r="D65"/>
          <cell r="E65"/>
          <cell r="J65"/>
        </row>
        <row r="66">
          <cell r="B66" t="str">
            <v>999100</v>
          </cell>
          <cell r="C66">
            <v>41821</v>
          </cell>
          <cell r="D66">
            <v>42185</v>
          </cell>
          <cell r="E66">
            <v>87</v>
          </cell>
          <cell r="H66">
            <v>87</v>
          </cell>
          <cell r="I66">
            <v>1</v>
          </cell>
          <cell r="J66">
            <v>87</v>
          </cell>
        </row>
        <row r="67">
          <cell r="B67" t="str">
            <v>999101</v>
          </cell>
          <cell r="C67">
            <v>41821</v>
          </cell>
          <cell r="D67">
            <v>42185</v>
          </cell>
          <cell r="E67">
            <v>521</v>
          </cell>
          <cell r="H67">
            <v>521</v>
          </cell>
          <cell r="I67">
            <v>1</v>
          </cell>
          <cell r="J67">
            <v>521</v>
          </cell>
        </row>
        <row r="68">
          <cell r="B68" t="str">
            <v>463302</v>
          </cell>
          <cell r="C68">
            <v>41640</v>
          </cell>
          <cell r="D68">
            <v>42004</v>
          </cell>
          <cell r="E68">
            <v>283</v>
          </cell>
          <cell r="H68">
            <v>283</v>
          </cell>
          <cell r="I68">
            <v>1</v>
          </cell>
          <cell r="J68">
            <v>283</v>
          </cell>
        </row>
        <row r="69">
          <cell r="B69" t="str">
            <v>999104</v>
          </cell>
          <cell r="C69">
            <v>41640</v>
          </cell>
          <cell r="D69">
            <v>42004</v>
          </cell>
          <cell r="E69">
            <v>93</v>
          </cell>
          <cell r="H69">
            <v>93</v>
          </cell>
          <cell r="I69">
            <v>1</v>
          </cell>
          <cell r="J69">
            <v>93</v>
          </cell>
        </row>
        <row r="70">
          <cell r="B70" t="str">
            <v>464007</v>
          </cell>
          <cell r="C70">
            <v>41821</v>
          </cell>
          <cell r="D70">
            <v>42185</v>
          </cell>
          <cell r="E70">
            <v>74</v>
          </cell>
          <cell r="H70">
            <v>74</v>
          </cell>
          <cell r="I70">
            <v>1</v>
          </cell>
          <cell r="J70">
            <v>74</v>
          </cell>
        </row>
        <row r="71">
          <cell r="B71" t="str">
            <v>464011</v>
          </cell>
          <cell r="C71">
            <v>41821</v>
          </cell>
          <cell r="D71">
            <v>42185</v>
          </cell>
          <cell r="E71">
            <v>0</v>
          </cell>
          <cell r="H71">
            <v>0</v>
          </cell>
          <cell r="I71">
            <v>1</v>
          </cell>
          <cell r="J71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queryTables/queryTable1.xml><?xml version="1.0" encoding="utf-8"?>
<queryTable xmlns="http://schemas.openxmlformats.org/spreadsheetml/2006/main" name="Hospital Assessment.accdb" connectionId="1" autoFormatId="16" applyNumberFormats="0" applyBorderFormats="0" applyFontFormats="0" applyPatternFormats="0" applyAlignmentFormats="0" applyWidthHeightFormats="0">
  <queryTableRefresh nextId="10">
    <queryTableFields count="5">
      <queryTableField id="1" name="ProviderID" tableColumnId="1"/>
      <queryTableField id="2" name="Medicare Number" tableColumnId="2"/>
      <queryTableField id="3" name="Provider Name" tableColumnId="3"/>
      <queryTableField id="4" name="Chain" tableColumnId="4"/>
      <queryTableField id="9" name="UPLGroup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Hospital_Assessment.accdb" displayName="Table_Hospital_Assessment.accdb" ref="A14:E74" tableType="queryTable" totalsRowShown="0" headerRowDxfId="7" dataDxfId="5" headerRowBorderDxfId="6">
  <sortState ref="A15:E74">
    <sortCondition ref="E14"/>
  </sortState>
  <tableColumns count="5">
    <tableColumn id="1" uniqueName="1" name="ProviderID" queryTableFieldId="1" dataDxfId="4" dataCellStyle="Normal_Calculation_1"/>
    <tableColumn id="2" uniqueName="2" name="Medicare Number" queryTableFieldId="2" dataDxfId="3" dataCellStyle="Normal_Calculation_1"/>
    <tableColumn id="3" uniqueName="3" name="Provider Name" queryTableFieldId="3" dataDxfId="2" dataCellStyle="Normal_Calculation_1"/>
    <tableColumn id="4" uniqueName="4" name="Chain" queryTableFieldId="4" dataDxfId="1" dataCellStyle="Normal_Calculation_1"/>
    <tableColumn id="7" uniqueName="7" name="UPLGroup" queryTableFieldId="9" dataDxfId="0" dataCellStyle="Normal_Calculation_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78"/>
  <sheetViews>
    <sheetView tabSelected="1" zoomScaleNormal="100" workbookViewId="0">
      <pane xSplit="3" ySplit="14" topLeftCell="D15" activePane="bottomRight" state="frozen"/>
      <selection pane="topRight" activeCell="D1" sqref="D1"/>
      <selection pane="bottomLeft" activeCell="A10" sqref="A10"/>
      <selection pane="bottomRight" activeCell="C10" sqref="C10"/>
    </sheetView>
  </sheetViews>
  <sheetFormatPr defaultRowHeight="12.75" x14ac:dyDescent="0.2"/>
  <cols>
    <col min="1" max="1" width="13.5703125" style="1" customWidth="1"/>
    <col min="2" max="2" width="10.140625" style="1" bestFit="1" customWidth="1"/>
    <col min="3" max="3" width="41.42578125" style="1" customWidth="1"/>
    <col min="4" max="4" width="12" style="1" customWidth="1"/>
    <col min="5" max="5" width="10.28515625" style="1" customWidth="1"/>
    <col min="6" max="6" width="19.140625" style="71" customWidth="1"/>
    <col min="7" max="7" width="15" style="1" bestFit="1" customWidth="1"/>
    <col min="8" max="8" width="14.28515625" style="71" customWidth="1"/>
    <col min="9" max="9" width="14" style="1" bestFit="1" customWidth="1"/>
    <col min="10" max="10" width="20.140625" style="72" customWidth="1"/>
    <col min="11" max="11" width="13.85546875" style="3" bestFit="1" customWidth="1"/>
    <col min="12" max="12" width="15" style="3" bestFit="1" customWidth="1"/>
    <col min="13" max="13" width="1.5703125" style="1" customWidth="1"/>
    <col min="14" max="16384" width="9.140625" style="1"/>
  </cols>
  <sheetData>
    <row r="1" spans="1:12" ht="15.75" thickBot="1" x14ac:dyDescent="0.3">
      <c r="A1" s="1" t="s">
        <v>0</v>
      </c>
      <c r="B1" s="2"/>
      <c r="F1" s="73" t="s">
        <v>1</v>
      </c>
      <c r="G1" s="74"/>
      <c r="H1" s="75" t="s">
        <v>2</v>
      </c>
      <c r="I1" s="76"/>
      <c r="J1" s="76"/>
      <c r="K1" s="77"/>
    </row>
    <row r="2" spans="1:12" ht="20.25" x14ac:dyDescent="0.3">
      <c r="A2" s="4" t="s">
        <v>3</v>
      </c>
      <c r="B2" s="2"/>
      <c r="F2" s="5"/>
      <c r="G2" s="6"/>
      <c r="H2" s="78" t="s">
        <v>4</v>
      </c>
      <c r="I2" s="79"/>
      <c r="J2" s="80" t="s">
        <v>5</v>
      </c>
      <c r="K2" s="81"/>
    </row>
    <row r="3" spans="1:12" ht="25.5" x14ac:dyDescent="0.2">
      <c r="A3" s="7" t="s">
        <v>6</v>
      </c>
      <c r="B3" s="2"/>
      <c r="F3" s="5"/>
      <c r="G3" s="6"/>
      <c r="H3" s="8" t="s">
        <v>7</v>
      </c>
      <c r="I3" s="9">
        <v>1531729.5499999998</v>
      </c>
      <c r="J3" s="10" t="s">
        <v>8</v>
      </c>
      <c r="K3" s="11">
        <v>371438.55</v>
      </c>
    </row>
    <row r="4" spans="1:12" ht="38.25" x14ac:dyDescent="0.2">
      <c r="A4" s="12" t="str">
        <f>"SFY " &amp; B6+3</f>
        <v>SFY 2018</v>
      </c>
      <c r="B4" s="13" t="s">
        <v>9</v>
      </c>
      <c r="F4" s="5"/>
      <c r="G4" s="6"/>
      <c r="H4" s="8" t="s">
        <v>10</v>
      </c>
      <c r="I4" s="14">
        <v>0.2974</v>
      </c>
      <c r="J4" s="10" t="s">
        <v>11</v>
      </c>
      <c r="K4" s="15">
        <f>SUMIF(E:E,"Private",J:J)</f>
        <v>242090</v>
      </c>
    </row>
    <row r="5" spans="1:12" ht="25.5" x14ac:dyDescent="0.2">
      <c r="A5" s="1" t="s">
        <v>12</v>
      </c>
      <c r="B5" s="16" t="str">
        <f>IF(RIGHT(B4,1)="1", "7/1/"&amp;B6+2&amp; " - 9/30/"&amp;B6+2,IF(RIGHT(B4,1)="2", "10/1/"&amp;B6+2&amp; " - 12/31/"&amp;B6+2,IF(RIGHT(B4,1)="3", "1/1/"&amp;B6+3&amp; " - 3/31/"&amp;B6+3,"4/1/"&amp;B6+3&amp; " - 6/30/"&amp;B6+3)))</f>
        <v>10/1/2017 - 12/31/2017</v>
      </c>
      <c r="C5" s="17"/>
      <c r="F5" s="5" t="s">
        <v>13</v>
      </c>
      <c r="G5" s="18">
        <v>10992483.48</v>
      </c>
      <c r="H5" s="8" t="s">
        <v>14</v>
      </c>
      <c r="I5" s="19">
        <f>I4*I3</f>
        <v>455536.36816999991</v>
      </c>
      <c r="J5" s="10" t="s">
        <v>15</v>
      </c>
      <c r="K5" s="20">
        <f>K3/K4</f>
        <v>1.534299434094758</v>
      </c>
    </row>
    <row r="6" spans="1:12" ht="51" x14ac:dyDescent="0.2">
      <c r="A6" s="21" t="s">
        <v>16</v>
      </c>
      <c r="B6" s="22">
        <v>2015</v>
      </c>
      <c r="C6" s="23"/>
      <c r="D6" s="23"/>
      <c r="E6" s="23"/>
      <c r="F6" s="5" t="s">
        <v>17</v>
      </c>
      <c r="G6" s="24">
        <f>250000</f>
        <v>250000</v>
      </c>
      <c r="H6" s="8"/>
      <c r="I6" s="25"/>
      <c r="J6" s="10" t="s">
        <v>18</v>
      </c>
      <c r="K6" s="26">
        <v>161495.01999999999</v>
      </c>
    </row>
    <row r="7" spans="1:12" ht="25.5" x14ac:dyDescent="0.2">
      <c r="C7" s="17"/>
      <c r="D7" s="27"/>
      <c r="E7" s="27"/>
      <c r="F7" s="8" t="s">
        <v>19</v>
      </c>
      <c r="G7" s="28">
        <f>G5+G6</f>
        <v>11242483.48</v>
      </c>
      <c r="H7" s="8" t="s">
        <v>20</v>
      </c>
      <c r="I7" s="19">
        <f>I5*0.45</f>
        <v>204991.36567649996</v>
      </c>
      <c r="J7" s="10" t="s">
        <v>21</v>
      </c>
      <c r="K7" s="15">
        <f>SUMIF(E:E,"State",J:J)</f>
        <v>29109</v>
      </c>
    </row>
    <row r="8" spans="1:12" ht="51" x14ac:dyDescent="0.2">
      <c r="C8" s="17"/>
      <c r="D8" s="27"/>
      <c r="E8" s="27"/>
      <c r="F8" s="8" t="s">
        <v>11</v>
      </c>
      <c r="G8" s="24">
        <f>SUMIF(E:E,"Private",F:F)</f>
        <v>204509</v>
      </c>
      <c r="H8" s="8" t="s">
        <v>22</v>
      </c>
      <c r="I8" s="25">
        <f>SUMIF(E:E,"Private",H:H)</f>
        <v>242090</v>
      </c>
      <c r="J8" s="10" t="s">
        <v>23</v>
      </c>
      <c r="K8" s="20">
        <f>K6/K7</f>
        <v>5.5479411865745982</v>
      </c>
    </row>
    <row r="9" spans="1:12" ht="38.25" x14ac:dyDescent="0.2">
      <c r="A9" s="7"/>
      <c r="B9" s="29"/>
      <c r="C9" s="30"/>
      <c r="D9" s="27"/>
      <c r="E9" s="27"/>
      <c r="F9" s="8" t="s">
        <v>24</v>
      </c>
      <c r="G9" s="31">
        <f>G7/G8</f>
        <v>54.973049988020087</v>
      </c>
      <c r="H9" s="8" t="s">
        <v>24</v>
      </c>
      <c r="I9" s="32">
        <f>I7/I8</f>
        <v>0.84675684942170248</v>
      </c>
      <c r="J9" s="10" t="s">
        <v>25</v>
      </c>
      <c r="K9" s="33">
        <v>5383.17</v>
      </c>
    </row>
    <row r="10" spans="1:12" ht="25.5" x14ac:dyDescent="0.2">
      <c r="A10" s="7"/>
      <c r="B10" s="29"/>
      <c r="C10" s="30"/>
      <c r="D10" s="27"/>
      <c r="E10" s="27"/>
      <c r="F10" s="5"/>
      <c r="G10" s="34"/>
      <c r="H10" s="8"/>
      <c r="I10" s="25"/>
      <c r="J10" s="10" t="s">
        <v>26</v>
      </c>
      <c r="K10" s="15">
        <f>SUMIF(E:E,"NSGO",J:J)</f>
        <v>1779</v>
      </c>
    </row>
    <row r="11" spans="1:12" ht="25.5" x14ac:dyDescent="0.2">
      <c r="A11" s="7"/>
      <c r="B11" s="29"/>
      <c r="C11" s="30"/>
      <c r="D11" s="27"/>
      <c r="E11" s="27"/>
      <c r="F11" s="5"/>
      <c r="G11" s="34"/>
      <c r="H11" s="8"/>
      <c r="I11" s="25"/>
      <c r="J11" s="10" t="s">
        <v>27</v>
      </c>
      <c r="K11" s="20">
        <f>K9/K10</f>
        <v>3.0259527824620576</v>
      </c>
    </row>
    <row r="12" spans="1:12" ht="25.5" x14ac:dyDescent="0.2">
      <c r="A12" s="7"/>
      <c r="B12" s="29"/>
      <c r="C12" s="30"/>
      <c r="D12" s="27"/>
      <c r="E12" s="27"/>
      <c r="F12" s="5"/>
      <c r="G12" s="34"/>
      <c r="H12" s="8"/>
      <c r="I12" s="25"/>
      <c r="J12" s="10" t="s">
        <v>28</v>
      </c>
      <c r="K12" s="20">
        <f>K9+K6+K3</f>
        <v>538316.74</v>
      </c>
    </row>
    <row r="13" spans="1:12" s="42" customFormat="1" x14ac:dyDescent="0.2">
      <c r="A13" s="35" t="s">
        <v>29</v>
      </c>
      <c r="B13" s="35" t="s">
        <v>30</v>
      </c>
      <c r="C13" s="35">
        <f>COUNTA(C15:C74)</f>
        <v>60</v>
      </c>
      <c r="D13" s="35"/>
      <c r="E13" s="36"/>
      <c r="F13" s="37">
        <f t="shared" ref="F13:L13" si="0">SUM(F15:F89)</f>
        <v>235397</v>
      </c>
      <c r="G13" s="38">
        <f t="shared" si="0"/>
        <v>11242483.49</v>
      </c>
      <c r="H13" s="37">
        <f t="shared" si="0"/>
        <v>242090</v>
      </c>
      <c r="I13" s="39">
        <f t="shared" si="0"/>
        <v>204991.40000000002</v>
      </c>
      <c r="J13" s="40">
        <f t="shared" si="0"/>
        <v>272978</v>
      </c>
      <c r="K13" s="41">
        <f t="shared" si="0"/>
        <v>538316.78999999992</v>
      </c>
      <c r="L13" s="39">
        <f t="shared" si="0"/>
        <v>11985791.680000003</v>
      </c>
    </row>
    <row r="14" spans="1:12" ht="51" x14ac:dyDescent="0.2">
      <c r="A14" s="43" t="s">
        <v>31</v>
      </c>
      <c r="B14" s="44" t="s">
        <v>32</v>
      </c>
      <c r="C14" s="43" t="s">
        <v>33</v>
      </c>
      <c r="D14" s="43" t="s">
        <v>34</v>
      </c>
      <c r="E14" s="45" t="s">
        <v>35</v>
      </c>
      <c r="F14" s="46" t="s">
        <v>36</v>
      </c>
      <c r="G14" s="47" t="s">
        <v>1</v>
      </c>
      <c r="H14" s="46" t="s">
        <v>37</v>
      </c>
      <c r="I14" s="48" t="s">
        <v>38</v>
      </c>
      <c r="J14" s="49" t="s">
        <v>37</v>
      </c>
      <c r="K14" s="50" t="s">
        <v>39</v>
      </c>
      <c r="L14" s="51" t="s">
        <v>40</v>
      </c>
    </row>
    <row r="15" spans="1:12" x14ac:dyDescent="0.2">
      <c r="A15" s="1" t="s">
        <v>41</v>
      </c>
      <c r="B15" s="52" t="s">
        <v>42</v>
      </c>
      <c r="C15" s="1" t="s">
        <v>43</v>
      </c>
      <c r="D15" s="1" t="s">
        <v>44</v>
      </c>
      <c r="E15" s="1" t="s">
        <v>45</v>
      </c>
      <c r="F15" s="53">
        <v>263</v>
      </c>
      <c r="G15" s="54">
        <f t="shared" ref="G15:G74" si="1">IF(E15="Private",ROUND(F15*$G$9,2),0)</f>
        <v>0</v>
      </c>
      <c r="H15" s="53">
        <v>0</v>
      </c>
      <c r="I15" s="55">
        <f t="shared" ref="I15:I74" si="2">IF(E15="Private",ROUND(H15*$I$9,2),0)</f>
        <v>0</v>
      </c>
      <c r="J15" s="56">
        <v>263</v>
      </c>
      <c r="K15" s="57">
        <f>ROUND(J15*IF(E15="Private",$K$5,IF(E15="NSGO",$K$11,IF(E15="State",$K$8,0))),2)</f>
        <v>795.83</v>
      </c>
      <c r="L15" s="58">
        <f>K15+I15+G15</f>
        <v>795.83</v>
      </c>
    </row>
    <row r="16" spans="1:12" x14ac:dyDescent="0.2">
      <c r="A16" s="1" t="s">
        <v>46</v>
      </c>
      <c r="B16" s="52" t="s">
        <v>47</v>
      </c>
      <c r="C16" s="1" t="s">
        <v>48</v>
      </c>
      <c r="D16" s="1" t="s">
        <v>44</v>
      </c>
      <c r="E16" s="1" t="s">
        <v>45</v>
      </c>
      <c r="F16" s="53">
        <v>310</v>
      </c>
      <c r="G16" s="54">
        <f t="shared" si="1"/>
        <v>0</v>
      </c>
      <c r="H16" s="53">
        <v>0</v>
      </c>
      <c r="I16" s="55">
        <f t="shared" si="2"/>
        <v>0</v>
      </c>
      <c r="J16" s="56">
        <v>310</v>
      </c>
      <c r="K16" s="57">
        <f t="shared" ref="K16:K74" si="3">ROUND(J16*IF(E16="Private",$K$5,IF(E16="NSGO",$K$11,IF(E16="State",$K$8,0))),2)</f>
        <v>938.05</v>
      </c>
      <c r="L16" s="58">
        <f t="shared" ref="L16:L74" si="4">K16+I16+G16</f>
        <v>938.05</v>
      </c>
    </row>
    <row r="17" spans="1:12" x14ac:dyDescent="0.2">
      <c r="A17" s="1" t="s">
        <v>49</v>
      </c>
      <c r="B17" s="52" t="s">
        <v>50</v>
      </c>
      <c r="C17" s="1" t="s">
        <v>51</v>
      </c>
      <c r="D17" s="1" t="s">
        <v>44</v>
      </c>
      <c r="E17" s="1" t="s">
        <v>45</v>
      </c>
      <c r="F17" s="53">
        <v>635</v>
      </c>
      <c r="G17" s="54">
        <f t="shared" si="1"/>
        <v>0</v>
      </c>
      <c r="H17" s="53">
        <v>0</v>
      </c>
      <c r="I17" s="55">
        <f t="shared" si="2"/>
        <v>0</v>
      </c>
      <c r="J17" s="56">
        <v>635</v>
      </c>
      <c r="K17" s="57">
        <f t="shared" si="3"/>
        <v>1921.48</v>
      </c>
      <c r="L17" s="58">
        <f t="shared" si="4"/>
        <v>1921.48</v>
      </c>
    </row>
    <row r="18" spans="1:12" x14ac:dyDescent="0.2">
      <c r="A18" s="1" t="s">
        <v>52</v>
      </c>
      <c r="B18" s="52" t="s">
        <v>53</v>
      </c>
      <c r="C18" s="1" t="s">
        <v>54</v>
      </c>
      <c r="D18" s="1" t="s">
        <v>44</v>
      </c>
      <c r="E18" s="1" t="s">
        <v>45</v>
      </c>
      <c r="F18" s="53">
        <v>222</v>
      </c>
      <c r="G18" s="54">
        <f t="shared" si="1"/>
        <v>0</v>
      </c>
      <c r="H18" s="53">
        <v>0</v>
      </c>
      <c r="I18" s="55">
        <f t="shared" si="2"/>
        <v>0</v>
      </c>
      <c r="J18" s="56">
        <v>222</v>
      </c>
      <c r="K18" s="57">
        <f t="shared" si="3"/>
        <v>671.76</v>
      </c>
      <c r="L18" s="58">
        <f t="shared" si="4"/>
        <v>671.76</v>
      </c>
    </row>
    <row r="19" spans="1:12" x14ac:dyDescent="0.2">
      <c r="A19" s="1" t="s">
        <v>55</v>
      </c>
      <c r="B19" s="52" t="s">
        <v>56</v>
      </c>
      <c r="C19" s="1" t="s">
        <v>57</v>
      </c>
      <c r="D19" s="1" t="s">
        <v>44</v>
      </c>
      <c r="E19" s="1" t="s">
        <v>45</v>
      </c>
      <c r="F19" s="53">
        <v>40</v>
      </c>
      <c r="G19" s="54">
        <f t="shared" si="1"/>
        <v>0</v>
      </c>
      <c r="H19" s="53">
        <v>0</v>
      </c>
      <c r="I19" s="55">
        <f t="shared" si="2"/>
        <v>0</v>
      </c>
      <c r="J19" s="56">
        <v>40</v>
      </c>
      <c r="K19" s="57">
        <f t="shared" si="3"/>
        <v>121.04</v>
      </c>
      <c r="L19" s="58">
        <f t="shared" si="4"/>
        <v>121.04</v>
      </c>
    </row>
    <row r="20" spans="1:12" x14ac:dyDescent="0.2">
      <c r="A20" s="1" t="s">
        <v>58</v>
      </c>
      <c r="B20" s="52" t="s">
        <v>59</v>
      </c>
      <c r="C20" s="1" t="s">
        <v>60</v>
      </c>
      <c r="D20" s="1" t="s">
        <v>44</v>
      </c>
      <c r="E20" s="1" t="s">
        <v>45</v>
      </c>
      <c r="F20" s="53">
        <v>309</v>
      </c>
      <c r="G20" s="54">
        <f t="shared" si="1"/>
        <v>0</v>
      </c>
      <c r="H20" s="53">
        <v>0</v>
      </c>
      <c r="I20" s="55">
        <f t="shared" si="2"/>
        <v>0</v>
      </c>
      <c r="J20" s="56">
        <v>309</v>
      </c>
      <c r="K20" s="57">
        <f t="shared" si="3"/>
        <v>935.02</v>
      </c>
      <c r="L20" s="58">
        <f t="shared" si="4"/>
        <v>935.02</v>
      </c>
    </row>
    <row r="21" spans="1:12" x14ac:dyDescent="0.2">
      <c r="A21" s="1" t="s">
        <v>61</v>
      </c>
      <c r="B21" s="52" t="s">
        <v>62</v>
      </c>
      <c r="C21" s="1" t="s">
        <v>63</v>
      </c>
      <c r="D21" s="1" t="s">
        <v>64</v>
      </c>
      <c r="E21" s="1" t="s">
        <v>65</v>
      </c>
      <c r="F21" s="53">
        <v>3332</v>
      </c>
      <c r="G21" s="54">
        <f t="shared" si="1"/>
        <v>183170.2</v>
      </c>
      <c r="H21" s="53">
        <v>3332</v>
      </c>
      <c r="I21" s="55">
        <f t="shared" si="2"/>
        <v>2821.39</v>
      </c>
      <c r="J21" s="56">
        <v>3332</v>
      </c>
      <c r="K21" s="57">
        <f t="shared" si="3"/>
        <v>5112.29</v>
      </c>
      <c r="L21" s="58">
        <f t="shared" si="4"/>
        <v>191103.88</v>
      </c>
    </row>
    <row r="22" spans="1:12" x14ac:dyDescent="0.2">
      <c r="A22" s="1" t="s">
        <v>66</v>
      </c>
      <c r="B22" s="52" t="s">
        <v>67</v>
      </c>
      <c r="C22" s="1" t="s">
        <v>68</v>
      </c>
      <c r="D22" s="1" t="s">
        <v>64</v>
      </c>
      <c r="E22" s="1" t="s">
        <v>65</v>
      </c>
      <c r="F22" s="53">
        <v>5943</v>
      </c>
      <c r="G22" s="54">
        <f t="shared" si="1"/>
        <v>326704.84000000003</v>
      </c>
      <c r="H22" s="53">
        <v>5943</v>
      </c>
      <c r="I22" s="55">
        <f t="shared" si="2"/>
        <v>5032.28</v>
      </c>
      <c r="J22" s="56">
        <v>5943</v>
      </c>
      <c r="K22" s="57">
        <f t="shared" si="3"/>
        <v>9118.34</v>
      </c>
      <c r="L22" s="58">
        <f t="shared" si="4"/>
        <v>340855.46</v>
      </c>
    </row>
    <row r="23" spans="1:12" x14ac:dyDescent="0.2">
      <c r="A23" s="1" t="s">
        <v>69</v>
      </c>
      <c r="B23" s="52" t="s">
        <v>70</v>
      </c>
      <c r="C23" s="1" t="s">
        <v>71</v>
      </c>
      <c r="D23" s="1" t="s">
        <v>44</v>
      </c>
      <c r="E23" s="1" t="s">
        <v>65</v>
      </c>
      <c r="F23" s="53">
        <v>1355</v>
      </c>
      <c r="G23" s="54">
        <f t="shared" si="1"/>
        <v>74488.479999999996</v>
      </c>
      <c r="H23" s="53">
        <v>1355</v>
      </c>
      <c r="I23" s="55">
        <f t="shared" si="2"/>
        <v>1147.3599999999999</v>
      </c>
      <c r="J23" s="56">
        <v>1355</v>
      </c>
      <c r="K23" s="57">
        <f t="shared" si="3"/>
        <v>2078.98</v>
      </c>
      <c r="L23" s="58">
        <f t="shared" si="4"/>
        <v>77714.819999999992</v>
      </c>
    </row>
    <row r="24" spans="1:12" x14ac:dyDescent="0.2">
      <c r="A24" s="1" t="s">
        <v>72</v>
      </c>
      <c r="B24" s="52" t="s">
        <v>73</v>
      </c>
      <c r="C24" s="1" t="s">
        <v>74</v>
      </c>
      <c r="D24" s="1" t="s">
        <v>64</v>
      </c>
      <c r="E24" s="1" t="s">
        <v>65</v>
      </c>
      <c r="F24" s="53">
        <v>355</v>
      </c>
      <c r="G24" s="54">
        <f t="shared" si="1"/>
        <v>19515.43</v>
      </c>
      <c r="H24" s="53">
        <v>355</v>
      </c>
      <c r="I24" s="55">
        <f t="shared" si="2"/>
        <v>300.60000000000002</v>
      </c>
      <c r="J24" s="56">
        <v>355</v>
      </c>
      <c r="K24" s="57">
        <f t="shared" si="3"/>
        <v>544.67999999999995</v>
      </c>
      <c r="L24" s="58">
        <f t="shared" si="4"/>
        <v>20360.71</v>
      </c>
    </row>
    <row r="25" spans="1:12" x14ac:dyDescent="0.2">
      <c r="A25" s="1" t="s">
        <v>75</v>
      </c>
      <c r="B25" s="52" t="s">
        <v>76</v>
      </c>
      <c r="C25" s="1" t="s">
        <v>77</v>
      </c>
      <c r="D25" s="1" t="s">
        <v>44</v>
      </c>
      <c r="E25" s="1" t="s">
        <v>65</v>
      </c>
      <c r="F25" s="53">
        <v>74</v>
      </c>
      <c r="G25" s="54">
        <f t="shared" si="1"/>
        <v>4068.01</v>
      </c>
      <c r="H25" s="53">
        <v>74</v>
      </c>
      <c r="I25" s="55">
        <f t="shared" si="2"/>
        <v>62.66</v>
      </c>
      <c r="J25" s="56">
        <v>74</v>
      </c>
      <c r="K25" s="57">
        <f t="shared" si="3"/>
        <v>113.54</v>
      </c>
      <c r="L25" s="58">
        <f t="shared" si="4"/>
        <v>4244.21</v>
      </c>
    </row>
    <row r="26" spans="1:12" x14ac:dyDescent="0.2">
      <c r="A26" s="1" t="s">
        <v>78</v>
      </c>
      <c r="B26" s="52" t="s">
        <v>79</v>
      </c>
      <c r="C26" s="1" t="s">
        <v>80</v>
      </c>
      <c r="D26" s="1" t="s">
        <v>44</v>
      </c>
      <c r="E26" s="1" t="s">
        <v>65</v>
      </c>
      <c r="F26" s="53">
        <v>397</v>
      </c>
      <c r="G26" s="54">
        <f t="shared" si="1"/>
        <v>21824.3</v>
      </c>
      <c r="H26" s="53">
        <v>397</v>
      </c>
      <c r="I26" s="55">
        <f t="shared" si="2"/>
        <v>336.16</v>
      </c>
      <c r="J26" s="56">
        <v>397</v>
      </c>
      <c r="K26" s="57">
        <f t="shared" si="3"/>
        <v>609.12</v>
      </c>
      <c r="L26" s="58">
        <f t="shared" si="4"/>
        <v>22769.579999999998</v>
      </c>
    </row>
    <row r="27" spans="1:12" x14ac:dyDescent="0.2">
      <c r="A27" s="1" t="s">
        <v>81</v>
      </c>
      <c r="B27" s="52" t="s">
        <v>82</v>
      </c>
      <c r="C27" s="1" t="s">
        <v>83</v>
      </c>
      <c r="D27" s="1" t="s">
        <v>84</v>
      </c>
      <c r="E27" s="1" t="s">
        <v>65</v>
      </c>
      <c r="F27" s="53">
        <v>978</v>
      </c>
      <c r="G27" s="54">
        <f t="shared" si="1"/>
        <v>53763.64</v>
      </c>
      <c r="H27" s="53">
        <v>978</v>
      </c>
      <c r="I27" s="55">
        <f t="shared" si="2"/>
        <v>828.13</v>
      </c>
      <c r="J27" s="56">
        <v>978</v>
      </c>
      <c r="K27" s="57">
        <f t="shared" si="3"/>
        <v>1500.54</v>
      </c>
      <c r="L27" s="58">
        <f t="shared" si="4"/>
        <v>56092.31</v>
      </c>
    </row>
    <row r="28" spans="1:12" x14ac:dyDescent="0.2">
      <c r="A28" s="1" t="s">
        <v>85</v>
      </c>
      <c r="B28" s="52" t="s">
        <v>86</v>
      </c>
      <c r="C28" s="1" t="s">
        <v>87</v>
      </c>
      <c r="D28" s="1" t="s">
        <v>44</v>
      </c>
      <c r="E28" s="1" t="s">
        <v>65</v>
      </c>
      <c r="F28" s="53">
        <v>606</v>
      </c>
      <c r="G28" s="54">
        <f t="shared" si="1"/>
        <v>33313.67</v>
      </c>
      <c r="H28" s="53">
        <v>606</v>
      </c>
      <c r="I28" s="55">
        <f t="shared" si="2"/>
        <v>513.13</v>
      </c>
      <c r="J28" s="56">
        <v>606</v>
      </c>
      <c r="K28" s="57">
        <f t="shared" si="3"/>
        <v>929.79</v>
      </c>
      <c r="L28" s="58">
        <f t="shared" si="4"/>
        <v>34756.589999999997</v>
      </c>
    </row>
    <row r="29" spans="1:12" x14ac:dyDescent="0.2">
      <c r="A29" s="1" t="s">
        <v>88</v>
      </c>
      <c r="B29" s="52" t="s">
        <v>89</v>
      </c>
      <c r="C29" s="1" t="s">
        <v>90</v>
      </c>
      <c r="D29" s="1" t="s">
        <v>44</v>
      </c>
      <c r="E29" s="1" t="s">
        <v>65</v>
      </c>
      <c r="F29" s="53">
        <v>1888</v>
      </c>
      <c r="G29" s="54">
        <f t="shared" si="1"/>
        <v>103789.12</v>
      </c>
      <c r="H29" s="53">
        <v>1888</v>
      </c>
      <c r="I29" s="55">
        <f t="shared" si="2"/>
        <v>1598.68</v>
      </c>
      <c r="J29" s="56">
        <v>1888</v>
      </c>
      <c r="K29" s="57">
        <f t="shared" si="3"/>
        <v>2896.76</v>
      </c>
      <c r="L29" s="58">
        <f t="shared" si="4"/>
        <v>108284.56</v>
      </c>
    </row>
    <row r="30" spans="1:12" x14ac:dyDescent="0.2">
      <c r="A30" s="1" t="s">
        <v>91</v>
      </c>
      <c r="B30" s="52" t="s">
        <v>92</v>
      </c>
      <c r="C30" s="1" t="s">
        <v>93</v>
      </c>
      <c r="D30" s="1" t="s">
        <v>64</v>
      </c>
      <c r="E30" s="1" t="s">
        <v>65</v>
      </c>
      <c r="F30" s="53">
        <v>2563</v>
      </c>
      <c r="G30" s="54">
        <f t="shared" si="1"/>
        <v>140895.93</v>
      </c>
      <c r="H30" s="53">
        <v>2563</v>
      </c>
      <c r="I30" s="55">
        <f t="shared" si="2"/>
        <v>2170.2399999999998</v>
      </c>
      <c r="J30" s="56">
        <v>2563</v>
      </c>
      <c r="K30" s="57">
        <f t="shared" si="3"/>
        <v>3932.41</v>
      </c>
      <c r="L30" s="58">
        <f t="shared" si="4"/>
        <v>146998.57999999999</v>
      </c>
    </row>
    <row r="31" spans="1:12" x14ac:dyDescent="0.2">
      <c r="A31" s="1" t="s">
        <v>94</v>
      </c>
      <c r="B31" s="52" t="s">
        <v>95</v>
      </c>
      <c r="C31" s="1" t="s">
        <v>96</v>
      </c>
      <c r="D31" s="1" t="s">
        <v>44</v>
      </c>
      <c r="E31" s="1" t="s">
        <v>65</v>
      </c>
      <c r="F31" s="53">
        <v>521</v>
      </c>
      <c r="G31" s="54">
        <f t="shared" si="1"/>
        <v>28640.959999999999</v>
      </c>
      <c r="H31" s="53">
        <v>521</v>
      </c>
      <c r="I31" s="55">
        <f t="shared" si="2"/>
        <v>441.16</v>
      </c>
      <c r="J31" s="56">
        <v>521</v>
      </c>
      <c r="K31" s="57">
        <f t="shared" si="3"/>
        <v>799.37</v>
      </c>
      <c r="L31" s="58">
        <f t="shared" si="4"/>
        <v>29881.489999999998</v>
      </c>
    </row>
    <row r="32" spans="1:12" x14ac:dyDescent="0.2">
      <c r="A32" s="1" t="s">
        <v>97</v>
      </c>
      <c r="B32" s="52" t="s">
        <v>98</v>
      </c>
      <c r="C32" s="1" t="s">
        <v>99</v>
      </c>
      <c r="D32" s="1" t="s">
        <v>44</v>
      </c>
      <c r="E32" s="1" t="s">
        <v>65</v>
      </c>
      <c r="F32" s="53">
        <v>982</v>
      </c>
      <c r="G32" s="54">
        <f t="shared" si="1"/>
        <v>53983.54</v>
      </c>
      <c r="H32" s="53">
        <v>982</v>
      </c>
      <c r="I32" s="55">
        <f t="shared" si="2"/>
        <v>831.52</v>
      </c>
      <c r="J32" s="56">
        <v>982</v>
      </c>
      <c r="K32" s="57">
        <f t="shared" si="3"/>
        <v>1506.68</v>
      </c>
      <c r="L32" s="58">
        <f t="shared" si="4"/>
        <v>56321.74</v>
      </c>
    </row>
    <row r="33" spans="1:12" x14ac:dyDescent="0.2">
      <c r="A33" s="1" t="s">
        <v>100</v>
      </c>
      <c r="B33" s="52" t="s">
        <v>101</v>
      </c>
      <c r="C33" s="1" t="s">
        <v>102</v>
      </c>
      <c r="D33" s="1" t="s">
        <v>44</v>
      </c>
      <c r="E33" s="1" t="s">
        <v>65</v>
      </c>
      <c r="F33" s="53">
        <v>108</v>
      </c>
      <c r="G33" s="54">
        <f t="shared" si="1"/>
        <v>5937.09</v>
      </c>
      <c r="H33" s="53">
        <v>108</v>
      </c>
      <c r="I33" s="55">
        <f t="shared" si="2"/>
        <v>91.45</v>
      </c>
      <c r="J33" s="56">
        <v>108</v>
      </c>
      <c r="K33" s="57">
        <f t="shared" si="3"/>
        <v>165.7</v>
      </c>
      <c r="L33" s="58">
        <f t="shared" si="4"/>
        <v>6194.24</v>
      </c>
    </row>
    <row r="34" spans="1:12" x14ac:dyDescent="0.2">
      <c r="A34" s="1" t="s">
        <v>103</v>
      </c>
      <c r="B34" s="52" t="s">
        <v>104</v>
      </c>
      <c r="C34" s="1" t="s">
        <v>105</v>
      </c>
      <c r="D34" s="1" t="s">
        <v>106</v>
      </c>
      <c r="E34" s="1" t="s">
        <v>65</v>
      </c>
      <c r="F34" s="53">
        <v>5770</v>
      </c>
      <c r="G34" s="54">
        <f t="shared" si="1"/>
        <v>317194.5</v>
      </c>
      <c r="H34" s="53">
        <v>5770</v>
      </c>
      <c r="I34" s="55">
        <f t="shared" si="2"/>
        <v>4885.79</v>
      </c>
      <c r="J34" s="56">
        <v>5770</v>
      </c>
      <c r="K34" s="57">
        <f t="shared" si="3"/>
        <v>8852.91</v>
      </c>
      <c r="L34" s="58">
        <f t="shared" si="4"/>
        <v>330933.2</v>
      </c>
    </row>
    <row r="35" spans="1:12" x14ac:dyDescent="0.2">
      <c r="A35" s="1" t="s">
        <v>107</v>
      </c>
      <c r="B35" s="52" t="s">
        <v>108</v>
      </c>
      <c r="C35" s="1" t="s">
        <v>109</v>
      </c>
      <c r="D35" s="1" t="s">
        <v>64</v>
      </c>
      <c r="E35" s="1" t="s">
        <v>65</v>
      </c>
      <c r="F35" s="53">
        <v>237</v>
      </c>
      <c r="G35" s="54">
        <f t="shared" si="1"/>
        <v>13028.61</v>
      </c>
      <c r="H35" s="53">
        <v>237</v>
      </c>
      <c r="I35" s="55">
        <f t="shared" si="2"/>
        <v>200.68</v>
      </c>
      <c r="J35" s="56">
        <v>237</v>
      </c>
      <c r="K35" s="57">
        <f t="shared" si="3"/>
        <v>363.63</v>
      </c>
      <c r="L35" s="58">
        <f t="shared" si="4"/>
        <v>13592.92</v>
      </c>
    </row>
    <row r="36" spans="1:12" x14ac:dyDescent="0.2">
      <c r="A36" s="1" t="s">
        <v>110</v>
      </c>
      <c r="B36" s="52" t="s">
        <v>111</v>
      </c>
      <c r="C36" s="1" t="s">
        <v>112</v>
      </c>
      <c r="D36" s="1" t="s">
        <v>64</v>
      </c>
      <c r="E36" s="1" t="s">
        <v>65</v>
      </c>
      <c r="F36" s="53">
        <v>15326</v>
      </c>
      <c r="G36" s="54">
        <f t="shared" si="1"/>
        <v>842516.96</v>
      </c>
      <c r="H36" s="53">
        <v>15326</v>
      </c>
      <c r="I36" s="55">
        <f t="shared" si="2"/>
        <v>12977.4</v>
      </c>
      <c r="J36" s="56">
        <v>15326</v>
      </c>
      <c r="K36" s="57">
        <f t="shared" si="3"/>
        <v>23514.67</v>
      </c>
      <c r="L36" s="58">
        <f t="shared" si="4"/>
        <v>879009.02999999991</v>
      </c>
    </row>
    <row r="37" spans="1:12" x14ac:dyDescent="0.2">
      <c r="A37" s="1" t="s">
        <v>113</v>
      </c>
      <c r="B37" s="52" t="s">
        <v>114</v>
      </c>
      <c r="C37" s="1" t="s">
        <v>115</v>
      </c>
      <c r="D37" s="1" t="s">
        <v>64</v>
      </c>
      <c r="E37" s="1" t="s">
        <v>65</v>
      </c>
      <c r="F37" s="53">
        <v>144</v>
      </c>
      <c r="G37" s="54">
        <f t="shared" si="1"/>
        <v>7916.12</v>
      </c>
      <c r="H37" s="53">
        <v>144</v>
      </c>
      <c r="I37" s="55">
        <f t="shared" si="2"/>
        <v>121.93</v>
      </c>
      <c r="J37" s="56">
        <v>144</v>
      </c>
      <c r="K37" s="57">
        <f t="shared" si="3"/>
        <v>220.94</v>
      </c>
      <c r="L37" s="58">
        <f t="shared" si="4"/>
        <v>8258.99</v>
      </c>
    </row>
    <row r="38" spans="1:12" x14ac:dyDescent="0.2">
      <c r="A38" s="1" t="s">
        <v>116</v>
      </c>
      <c r="B38" s="52" t="s">
        <v>117</v>
      </c>
      <c r="C38" s="1" t="s">
        <v>118</v>
      </c>
      <c r="D38" s="1" t="s">
        <v>44</v>
      </c>
      <c r="E38" s="1" t="s">
        <v>65</v>
      </c>
      <c r="F38" s="53">
        <v>767</v>
      </c>
      <c r="G38" s="54">
        <f t="shared" si="1"/>
        <v>42164.33</v>
      </c>
      <c r="H38" s="53">
        <v>767</v>
      </c>
      <c r="I38" s="55">
        <f t="shared" si="2"/>
        <v>649.46</v>
      </c>
      <c r="J38" s="56">
        <v>767</v>
      </c>
      <c r="K38" s="57">
        <f t="shared" si="3"/>
        <v>1176.81</v>
      </c>
      <c r="L38" s="58">
        <f t="shared" si="4"/>
        <v>43990.6</v>
      </c>
    </row>
    <row r="39" spans="1:12" x14ac:dyDescent="0.2">
      <c r="A39" s="1" t="s">
        <v>119</v>
      </c>
      <c r="B39" s="52" t="s">
        <v>120</v>
      </c>
      <c r="C39" s="1" t="s">
        <v>121</v>
      </c>
      <c r="D39" s="1" t="s">
        <v>64</v>
      </c>
      <c r="E39" s="1" t="s">
        <v>65</v>
      </c>
      <c r="F39" s="53">
        <v>412</v>
      </c>
      <c r="G39" s="54">
        <f t="shared" si="1"/>
        <v>22648.9</v>
      </c>
      <c r="H39" s="53">
        <v>412</v>
      </c>
      <c r="I39" s="55">
        <f t="shared" si="2"/>
        <v>348.86</v>
      </c>
      <c r="J39" s="56">
        <v>412</v>
      </c>
      <c r="K39" s="57">
        <f t="shared" si="3"/>
        <v>632.13</v>
      </c>
      <c r="L39" s="58">
        <f t="shared" si="4"/>
        <v>23629.890000000003</v>
      </c>
    </row>
    <row r="40" spans="1:12" x14ac:dyDescent="0.2">
      <c r="A40" s="1" t="s">
        <v>122</v>
      </c>
      <c r="B40" s="52" t="s">
        <v>123</v>
      </c>
      <c r="C40" s="1" t="s">
        <v>124</v>
      </c>
      <c r="D40" s="1" t="s">
        <v>44</v>
      </c>
      <c r="E40" s="1" t="s">
        <v>65</v>
      </c>
      <c r="F40" s="53">
        <v>1589</v>
      </c>
      <c r="G40" s="54">
        <f t="shared" si="1"/>
        <v>87352.18</v>
      </c>
      <c r="H40" s="53">
        <v>1589</v>
      </c>
      <c r="I40" s="55">
        <f t="shared" si="2"/>
        <v>1345.5</v>
      </c>
      <c r="J40" s="56">
        <v>1589</v>
      </c>
      <c r="K40" s="57">
        <f t="shared" si="3"/>
        <v>2438</v>
      </c>
      <c r="L40" s="58">
        <f t="shared" si="4"/>
        <v>91135.679999999993</v>
      </c>
    </row>
    <row r="41" spans="1:12" x14ac:dyDescent="0.2">
      <c r="A41" s="1" t="s">
        <v>125</v>
      </c>
      <c r="B41" s="52" t="s">
        <v>126</v>
      </c>
      <c r="C41" s="1" t="s">
        <v>127</v>
      </c>
      <c r="D41" s="1" t="s">
        <v>64</v>
      </c>
      <c r="E41" s="1" t="s">
        <v>65</v>
      </c>
      <c r="F41" s="53">
        <v>4970</v>
      </c>
      <c r="G41" s="54">
        <f t="shared" si="1"/>
        <v>273216.06</v>
      </c>
      <c r="H41" s="53">
        <v>4970</v>
      </c>
      <c r="I41" s="55">
        <f t="shared" si="2"/>
        <v>4208.38</v>
      </c>
      <c r="J41" s="56">
        <v>4970</v>
      </c>
      <c r="K41" s="57">
        <f t="shared" si="3"/>
        <v>7625.47</v>
      </c>
      <c r="L41" s="58">
        <f t="shared" si="4"/>
        <v>285049.90999999997</v>
      </c>
    </row>
    <row r="42" spans="1:12" x14ac:dyDescent="0.2">
      <c r="A42" s="1" t="s">
        <v>128</v>
      </c>
      <c r="B42" s="52" t="s">
        <v>129</v>
      </c>
      <c r="C42" s="1" t="s">
        <v>130</v>
      </c>
      <c r="D42" s="1" t="s">
        <v>64</v>
      </c>
      <c r="E42" s="1" t="s">
        <v>65</v>
      </c>
      <c r="F42" s="53">
        <v>25054</v>
      </c>
      <c r="G42" s="54">
        <f t="shared" si="1"/>
        <v>1377294.79</v>
      </c>
      <c r="H42" s="53">
        <v>62635</v>
      </c>
      <c r="I42" s="55">
        <f t="shared" si="2"/>
        <v>53036.62</v>
      </c>
      <c r="J42" s="56">
        <v>62635</v>
      </c>
      <c r="K42" s="57">
        <f t="shared" si="3"/>
        <v>96100.85</v>
      </c>
      <c r="L42" s="58">
        <f t="shared" si="4"/>
        <v>1526432.26</v>
      </c>
    </row>
    <row r="43" spans="1:12" x14ac:dyDescent="0.2">
      <c r="A43" s="1" t="s">
        <v>131</v>
      </c>
      <c r="B43" s="52" t="s">
        <v>132</v>
      </c>
      <c r="C43" s="1" t="s">
        <v>133</v>
      </c>
      <c r="D43" s="1" t="s">
        <v>106</v>
      </c>
      <c r="E43" s="1" t="s">
        <v>65</v>
      </c>
      <c r="F43" s="53">
        <v>9791</v>
      </c>
      <c r="G43" s="54">
        <f t="shared" si="1"/>
        <v>538241.13</v>
      </c>
      <c r="H43" s="53">
        <v>9791</v>
      </c>
      <c r="I43" s="55">
        <f t="shared" si="2"/>
        <v>8290.6</v>
      </c>
      <c r="J43" s="56">
        <v>9791</v>
      </c>
      <c r="K43" s="57">
        <f t="shared" si="3"/>
        <v>15022.33</v>
      </c>
      <c r="L43" s="58">
        <f t="shared" si="4"/>
        <v>561554.06000000006</v>
      </c>
    </row>
    <row r="44" spans="1:12" x14ac:dyDescent="0.2">
      <c r="A44" s="1" t="s">
        <v>134</v>
      </c>
      <c r="B44" s="52" t="s">
        <v>135</v>
      </c>
      <c r="C44" s="1" t="s">
        <v>136</v>
      </c>
      <c r="D44" s="1" t="s">
        <v>84</v>
      </c>
      <c r="E44" s="1" t="s">
        <v>65</v>
      </c>
      <c r="F44" s="53">
        <v>4151</v>
      </c>
      <c r="G44" s="54">
        <f t="shared" si="1"/>
        <v>228193.13</v>
      </c>
      <c r="H44" s="53">
        <v>4151</v>
      </c>
      <c r="I44" s="55">
        <f t="shared" si="2"/>
        <v>3514.89</v>
      </c>
      <c r="J44" s="56">
        <v>4151</v>
      </c>
      <c r="K44" s="57">
        <f t="shared" si="3"/>
        <v>6368.88</v>
      </c>
      <c r="L44" s="58">
        <f t="shared" si="4"/>
        <v>238076.9</v>
      </c>
    </row>
    <row r="45" spans="1:12" x14ac:dyDescent="0.2">
      <c r="A45" s="1" t="s">
        <v>137</v>
      </c>
      <c r="B45" s="52" t="s">
        <v>138</v>
      </c>
      <c r="C45" s="1" t="s">
        <v>139</v>
      </c>
      <c r="D45" s="1" t="s">
        <v>44</v>
      </c>
      <c r="E45" s="1" t="s">
        <v>65</v>
      </c>
      <c r="F45" s="53">
        <v>228</v>
      </c>
      <c r="G45" s="54">
        <f t="shared" si="1"/>
        <v>12533.86</v>
      </c>
      <c r="H45" s="53">
        <v>228</v>
      </c>
      <c r="I45" s="55">
        <f t="shared" si="2"/>
        <v>193.06</v>
      </c>
      <c r="J45" s="56">
        <v>228</v>
      </c>
      <c r="K45" s="57">
        <f t="shared" si="3"/>
        <v>349.82</v>
      </c>
      <c r="L45" s="58">
        <f t="shared" si="4"/>
        <v>13076.74</v>
      </c>
    </row>
    <row r="46" spans="1:12" x14ac:dyDescent="0.2">
      <c r="A46" s="1" t="s">
        <v>140</v>
      </c>
      <c r="B46" s="52" t="s">
        <v>141</v>
      </c>
      <c r="C46" s="1" t="s">
        <v>142</v>
      </c>
      <c r="D46" s="1" t="s">
        <v>64</v>
      </c>
      <c r="E46" s="1" t="s">
        <v>65</v>
      </c>
      <c r="F46" s="53">
        <v>10306</v>
      </c>
      <c r="G46" s="54">
        <f t="shared" si="1"/>
        <v>566552.25</v>
      </c>
      <c r="H46" s="53">
        <v>10306</v>
      </c>
      <c r="I46" s="55">
        <f t="shared" si="2"/>
        <v>8726.68</v>
      </c>
      <c r="J46" s="56">
        <v>10306</v>
      </c>
      <c r="K46" s="57">
        <f t="shared" si="3"/>
        <v>15812.49</v>
      </c>
      <c r="L46" s="58">
        <f t="shared" si="4"/>
        <v>591091.42000000004</v>
      </c>
    </row>
    <row r="47" spans="1:12" x14ac:dyDescent="0.2">
      <c r="A47" s="1" t="s">
        <v>143</v>
      </c>
      <c r="B47" s="52" t="s">
        <v>144</v>
      </c>
      <c r="C47" s="1" t="s">
        <v>145</v>
      </c>
      <c r="D47" s="1" t="s">
        <v>64</v>
      </c>
      <c r="E47" s="1" t="s">
        <v>65</v>
      </c>
      <c r="F47" s="53">
        <v>6451</v>
      </c>
      <c r="G47" s="54">
        <f t="shared" si="1"/>
        <v>354631.15</v>
      </c>
      <c r="H47" s="53">
        <v>6451</v>
      </c>
      <c r="I47" s="55">
        <f t="shared" si="2"/>
        <v>5462.43</v>
      </c>
      <c r="J47" s="56">
        <v>6451</v>
      </c>
      <c r="K47" s="57">
        <f t="shared" si="3"/>
        <v>9897.77</v>
      </c>
      <c r="L47" s="58">
        <f t="shared" si="4"/>
        <v>369991.35000000003</v>
      </c>
    </row>
    <row r="48" spans="1:12" x14ac:dyDescent="0.2">
      <c r="A48" s="1" t="s">
        <v>146</v>
      </c>
      <c r="B48" s="52" t="s">
        <v>147</v>
      </c>
      <c r="C48" s="1" t="s">
        <v>148</v>
      </c>
      <c r="D48" s="1" t="s">
        <v>84</v>
      </c>
      <c r="E48" s="1" t="s">
        <v>65</v>
      </c>
      <c r="F48" s="53">
        <v>1381</v>
      </c>
      <c r="G48" s="54">
        <f t="shared" si="1"/>
        <v>75917.78</v>
      </c>
      <c r="H48" s="53">
        <v>1381</v>
      </c>
      <c r="I48" s="55">
        <f t="shared" si="2"/>
        <v>1169.3699999999999</v>
      </c>
      <c r="J48" s="56">
        <v>1381</v>
      </c>
      <c r="K48" s="57">
        <f t="shared" si="3"/>
        <v>2118.87</v>
      </c>
      <c r="L48" s="58">
        <f t="shared" si="4"/>
        <v>79206.02</v>
      </c>
    </row>
    <row r="49" spans="1:12" x14ac:dyDescent="0.2">
      <c r="A49" s="1" t="s">
        <v>149</v>
      </c>
      <c r="B49" s="52" t="s">
        <v>150</v>
      </c>
      <c r="C49" s="1" t="s">
        <v>151</v>
      </c>
      <c r="D49" s="1" t="s">
        <v>64</v>
      </c>
      <c r="E49" s="1" t="s">
        <v>65</v>
      </c>
      <c r="F49" s="53">
        <v>17511</v>
      </c>
      <c r="G49" s="54">
        <f t="shared" si="1"/>
        <v>962633.08</v>
      </c>
      <c r="H49" s="53">
        <v>17511</v>
      </c>
      <c r="I49" s="55">
        <f t="shared" si="2"/>
        <v>14827.56</v>
      </c>
      <c r="J49" s="56">
        <v>17511</v>
      </c>
      <c r="K49" s="57">
        <f t="shared" si="3"/>
        <v>26867.119999999999</v>
      </c>
      <c r="L49" s="58">
        <f t="shared" si="4"/>
        <v>1004327.76</v>
      </c>
    </row>
    <row r="50" spans="1:12" x14ac:dyDescent="0.2">
      <c r="A50" s="1" t="s">
        <v>152</v>
      </c>
      <c r="B50" s="52" t="s">
        <v>153</v>
      </c>
      <c r="C50" s="1" t="s">
        <v>154</v>
      </c>
      <c r="D50" s="1" t="s">
        <v>44</v>
      </c>
      <c r="E50" s="1" t="s">
        <v>65</v>
      </c>
      <c r="F50" s="53">
        <v>519</v>
      </c>
      <c r="G50" s="54">
        <f t="shared" si="1"/>
        <v>28531.01</v>
      </c>
      <c r="H50" s="53">
        <v>519</v>
      </c>
      <c r="I50" s="55">
        <f t="shared" si="2"/>
        <v>439.47</v>
      </c>
      <c r="J50" s="56">
        <v>519</v>
      </c>
      <c r="K50" s="57">
        <f t="shared" si="3"/>
        <v>796.3</v>
      </c>
      <c r="L50" s="58">
        <f t="shared" si="4"/>
        <v>29766.78</v>
      </c>
    </row>
    <row r="51" spans="1:12" x14ac:dyDescent="0.2">
      <c r="A51" s="1" t="s">
        <v>155</v>
      </c>
      <c r="B51" s="52" t="s">
        <v>156</v>
      </c>
      <c r="C51" s="1" t="s">
        <v>157</v>
      </c>
      <c r="D51" s="1" t="s">
        <v>84</v>
      </c>
      <c r="E51" s="1" t="s">
        <v>65</v>
      </c>
      <c r="F51" s="53">
        <v>3012</v>
      </c>
      <c r="G51" s="54">
        <f t="shared" si="1"/>
        <v>165578.82999999999</v>
      </c>
      <c r="H51" s="53">
        <v>3012</v>
      </c>
      <c r="I51" s="55">
        <f t="shared" si="2"/>
        <v>2550.4299999999998</v>
      </c>
      <c r="J51" s="56">
        <v>3012</v>
      </c>
      <c r="K51" s="57">
        <f t="shared" si="3"/>
        <v>4621.3100000000004</v>
      </c>
      <c r="L51" s="58">
        <f t="shared" si="4"/>
        <v>172750.56999999998</v>
      </c>
    </row>
    <row r="52" spans="1:12" x14ac:dyDescent="0.2">
      <c r="A52" s="1" t="s">
        <v>158</v>
      </c>
      <c r="B52" s="52" t="s">
        <v>159</v>
      </c>
      <c r="C52" s="1" t="s">
        <v>160</v>
      </c>
      <c r="D52" s="1" t="s">
        <v>44</v>
      </c>
      <c r="E52" s="1" t="s">
        <v>65</v>
      </c>
      <c r="F52" s="53">
        <v>1745</v>
      </c>
      <c r="G52" s="54">
        <f t="shared" si="1"/>
        <v>95927.97</v>
      </c>
      <c r="H52" s="53">
        <v>1745</v>
      </c>
      <c r="I52" s="55">
        <f t="shared" si="2"/>
        <v>1477.59</v>
      </c>
      <c r="J52" s="56">
        <v>1745</v>
      </c>
      <c r="K52" s="57">
        <f t="shared" si="3"/>
        <v>2677.35</v>
      </c>
      <c r="L52" s="58">
        <f t="shared" si="4"/>
        <v>100082.91</v>
      </c>
    </row>
    <row r="53" spans="1:12" x14ac:dyDescent="0.2">
      <c r="A53" s="1" t="s">
        <v>161</v>
      </c>
      <c r="B53" s="52" t="s">
        <v>162</v>
      </c>
      <c r="C53" s="1" t="s">
        <v>163</v>
      </c>
      <c r="D53" s="1" t="s">
        <v>44</v>
      </c>
      <c r="E53" s="1" t="s">
        <v>65</v>
      </c>
      <c r="F53" s="53">
        <v>331</v>
      </c>
      <c r="G53" s="54">
        <f t="shared" si="1"/>
        <v>18196.080000000002</v>
      </c>
      <c r="H53" s="53">
        <v>331</v>
      </c>
      <c r="I53" s="55">
        <f t="shared" si="2"/>
        <v>280.27999999999997</v>
      </c>
      <c r="J53" s="56">
        <v>331</v>
      </c>
      <c r="K53" s="57">
        <f t="shared" si="3"/>
        <v>507.85</v>
      </c>
      <c r="L53" s="58">
        <f t="shared" si="4"/>
        <v>18984.210000000003</v>
      </c>
    </row>
    <row r="54" spans="1:12" x14ac:dyDescent="0.2">
      <c r="A54" s="1" t="s">
        <v>164</v>
      </c>
      <c r="B54" s="52" t="s">
        <v>165</v>
      </c>
      <c r="C54" s="1" t="s">
        <v>166</v>
      </c>
      <c r="D54" s="1" t="s">
        <v>84</v>
      </c>
      <c r="E54" s="1" t="s">
        <v>65</v>
      </c>
      <c r="F54" s="53">
        <v>7893</v>
      </c>
      <c r="G54" s="54">
        <f t="shared" si="1"/>
        <v>433902.28</v>
      </c>
      <c r="H54" s="53">
        <v>7893</v>
      </c>
      <c r="I54" s="55">
        <f t="shared" si="2"/>
        <v>6683.45</v>
      </c>
      <c r="J54" s="56">
        <v>7893</v>
      </c>
      <c r="K54" s="57">
        <f t="shared" si="3"/>
        <v>12110.23</v>
      </c>
      <c r="L54" s="58">
        <f t="shared" si="4"/>
        <v>452695.96</v>
      </c>
    </row>
    <row r="55" spans="1:12" x14ac:dyDescent="0.2">
      <c r="A55" s="1" t="s">
        <v>167</v>
      </c>
      <c r="B55" s="52" t="s">
        <v>168</v>
      </c>
      <c r="C55" s="1" t="s">
        <v>169</v>
      </c>
      <c r="D55" s="1" t="s">
        <v>64</v>
      </c>
      <c r="E55" s="1" t="s">
        <v>65</v>
      </c>
      <c r="F55" s="53">
        <v>1215</v>
      </c>
      <c r="G55" s="54">
        <f t="shared" si="1"/>
        <v>66792.259999999995</v>
      </c>
      <c r="H55" s="53">
        <v>1215</v>
      </c>
      <c r="I55" s="55">
        <f t="shared" si="2"/>
        <v>1028.81</v>
      </c>
      <c r="J55" s="56">
        <v>1215</v>
      </c>
      <c r="K55" s="57">
        <f t="shared" si="3"/>
        <v>1864.17</v>
      </c>
      <c r="L55" s="58">
        <f t="shared" si="4"/>
        <v>69685.239999999991</v>
      </c>
    </row>
    <row r="56" spans="1:12" x14ac:dyDescent="0.2">
      <c r="A56" s="1" t="s">
        <v>170</v>
      </c>
      <c r="B56" s="52" t="s">
        <v>171</v>
      </c>
      <c r="C56" s="1" t="s">
        <v>172</v>
      </c>
      <c r="D56" s="1" t="s">
        <v>64</v>
      </c>
      <c r="E56" s="1" t="s">
        <v>65</v>
      </c>
      <c r="F56" s="53">
        <v>1870</v>
      </c>
      <c r="G56" s="54">
        <f t="shared" si="1"/>
        <v>102799.6</v>
      </c>
      <c r="H56" s="53">
        <v>1870</v>
      </c>
      <c r="I56" s="55">
        <f t="shared" si="2"/>
        <v>1583.44</v>
      </c>
      <c r="J56" s="56">
        <v>1870</v>
      </c>
      <c r="K56" s="57">
        <f t="shared" si="3"/>
        <v>2869.14</v>
      </c>
      <c r="L56" s="58">
        <f t="shared" si="4"/>
        <v>107252.18000000001</v>
      </c>
    </row>
    <row r="57" spans="1:12" x14ac:dyDescent="0.2">
      <c r="A57" s="1" t="s">
        <v>173</v>
      </c>
      <c r="B57" s="52" t="s">
        <v>174</v>
      </c>
      <c r="C57" s="1" t="s">
        <v>175</v>
      </c>
      <c r="D57" s="1" t="s">
        <v>64</v>
      </c>
      <c r="E57" s="1" t="s">
        <v>65</v>
      </c>
      <c r="F57" s="53">
        <v>1579</v>
      </c>
      <c r="G57" s="54">
        <f t="shared" si="1"/>
        <v>86802.45</v>
      </c>
      <c r="H57" s="53">
        <v>1579</v>
      </c>
      <c r="I57" s="55">
        <f t="shared" si="2"/>
        <v>1337.03</v>
      </c>
      <c r="J57" s="56">
        <v>1579</v>
      </c>
      <c r="K57" s="57">
        <f t="shared" si="3"/>
        <v>2422.66</v>
      </c>
      <c r="L57" s="58">
        <f t="shared" si="4"/>
        <v>90562.14</v>
      </c>
    </row>
    <row r="58" spans="1:12" x14ac:dyDescent="0.2">
      <c r="A58" s="1" t="s">
        <v>176</v>
      </c>
      <c r="B58" s="52" t="s">
        <v>177</v>
      </c>
      <c r="C58" s="1" t="s">
        <v>178</v>
      </c>
      <c r="D58" s="1" t="s">
        <v>64</v>
      </c>
      <c r="E58" s="1" t="s">
        <v>65</v>
      </c>
      <c r="F58" s="53">
        <v>13844</v>
      </c>
      <c r="G58" s="54">
        <f t="shared" si="1"/>
        <v>761046.9</v>
      </c>
      <c r="H58" s="53">
        <v>13844</v>
      </c>
      <c r="I58" s="55">
        <f t="shared" si="2"/>
        <v>11722.5</v>
      </c>
      <c r="J58" s="56">
        <v>13844</v>
      </c>
      <c r="K58" s="57">
        <f t="shared" si="3"/>
        <v>21240.84</v>
      </c>
      <c r="L58" s="58">
        <f t="shared" si="4"/>
        <v>794010.24</v>
      </c>
    </row>
    <row r="59" spans="1:12" x14ac:dyDescent="0.2">
      <c r="A59" s="1" t="s">
        <v>179</v>
      </c>
      <c r="B59" s="52" t="s">
        <v>180</v>
      </c>
      <c r="C59" s="1" t="s">
        <v>181</v>
      </c>
      <c r="D59" s="1" t="s">
        <v>44</v>
      </c>
      <c r="E59" s="1" t="s">
        <v>65</v>
      </c>
      <c r="F59" s="53">
        <v>397</v>
      </c>
      <c r="G59" s="54">
        <f t="shared" si="1"/>
        <v>21824.3</v>
      </c>
      <c r="H59" s="53">
        <v>397</v>
      </c>
      <c r="I59" s="55">
        <f t="shared" si="2"/>
        <v>336.16</v>
      </c>
      <c r="J59" s="56">
        <v>397</v>
      </c>
      <c r="K59" s="57">
        <f t="shared" si="3"/>
        <v>609.12</v>
      </c>
      <c r="L59" s="58">
        <f t="shared" si="4"/>
        <v>22769.579999999998</v>
      </c>
    </row>
    <row r="60" spans="1:12" x14ac:dyDescent="0.2">
      <c r="A60" s="1" t="s">
        <v>182</v>
      </c>
      <c r="B60" s="52" t="s">
        <v>183</v>
      </c>
      <c r="C60" s="1" t="s">
        <v>184</v>
      </c>
      <c r="D60" s="1" t="s">
        <v>44</v>
      </c>
      <c r="E60" s="1" t="s">
        <v>65</v>
      </c>
      <c r="F60" s="53">
        <v>1717</v>
      </c>
      <c r="G60" s="54">
        <f t="shared" si="1"/>
        <v>94388.73</v>
      </c>
      <c r="H60" s="53">
        <v>1717</v>
      </c>
      <c r="I60" s="55">
        <f t="shared" si="2"/>
        <v>1453.88</v>
      </c>
      <c r="J60" s="56">
        <v>1717</v>
      </c>
      <c r="K60" s="57">
        <f t="shared" si="3"/>
        <v>2634.39</v>
      </c>
      <c r="L60" s="58">
        <f t="shared" si="4"/>
        <v>98477</v>
      </c>
    </row>
    <row r="61" spans="1:12" x14ac:dyDescent="0.2">
      <c r="A61" s="1" t="s">
        <v>185</v>
      </c>
      <c r="B61" s="52" t="s">
        <v>186</v>
      </c>
      <c r="C61" s="1" t="s">
        <v>187</v>
      </c>
      <c r="D61" s="1" t="s">
        <v>44</v>
      </c>
      <c r="E61" s="1" t="s">
        <v>65</v>
      </c>
      <c r="F61" s="53">
        <v>1384</v>
      </c>
      <c r="G61" s="54">
        <f t="shared" si="1"/>
        <v>76082.7</v>
      </c>
      <c r="H61" s="53">
        <v>1384</v>
      </c>
      <c r="I61" s="55">
        <f t="shared" si="2"/>
        <v>1171.9100000000001</v>
      </c>
      <c r="J61" s="56">
        <v>1384</v>
      </c>
      <c r="K61" s="57">
        <f t="shared" si="3"/>
        <v>2123.4699999999998</v>
      </c>
      <c r="L61" s="58">
        <f t="shared" si="4"/>
        <v>79378.080000000002</v>
      </c>
    </row>
    <row r="62" spans="1:12" x14ac:dyDescent="0.2">
      <c r="A62" s="1" t="s">
        <v>188</v>
      </c>
      <c r="B62" s="52" t="s">
        <v>189</v>
      </c>
      <c r="C62" s="1" t="s">
        <v>190</v>
      </c>
      <c r="D62" s="1" t="s">
        <v>106</v>
      </c>
      <c r="E62" s="1" t="s">
        <v>65</v>
      </c>
      <c r="F62" s="53">
        <v>3954</v>
      </c>
      <c r="G62" s="54">
        <f t="shared" si="1"/>
        <v>217363.44</v>
      </c>
      <c r="H62" s="53">
        <v>3954</v>
      </c>
      <c r="I62" s="55">
        <f t="shared" si="2"/>
        <v>3348.08</v>
      </c>
      <c r="J62" s="56">
        <v>3954</v>
      </c>
      <c r="K62" s="57">
        <f t="shared" si="3"/>
        <v>6066.62</v>
      </c>
      <c r="L62" s="58">
        <f t="shared" si="4"/>
        <v>226778.14</v>
      </c>
    </row>
    <row r="63" spans="1:12" x14ac:dyDescent="0.2">
      <c r="A63" s="1" t="s">
        <v>191</v>
      </c>
      <c r="B63" s="52" t="s">
        <v>192</v>
      </c>
      <c r="C63" s="1" t="s">
        <v>193</v>
      </c>
      <c r="D63" s="1" t="s">
        <v>64</v>
      </c>
      <c r="E63" s="1" t="s">
        <v>65</v>
      </c>
      <c r="F63" s="53">
        <v>393</v>
      </c>
      <c r="G63" s="54">
        <f t="shared" si="1"/>
        <v>21604.41</v>
      </c>
      <c r="H63" s="53">
        <v>393</v>
      </c>
      <c r="I63" s="55">
        <f t="shared" si="2"/>
        <v>332.78</v>
      </c>
      <c r="J63" s="56">
        <v>393</v>
      </c>
      <c r="K63" s="57">
        <f t="shared" si="3"/>
        <v>602.98</v>
      </c>
      <c r="L63" s="58">
        <f t="shared" si="4"/>
        <v>22540.17</v>
      </c>
    </row>
    <row r="64" spans="1:12" x14ac:dyDescent="0.2">
      <c r="A64" s="1" t="s">
        <v>194</v>
      </c>
      <c r="B64" s="52" t="s">
        <v>195</v>
      </c>
      <c r="C64" s="1" t="s">
        <v>196</v>
      </c>
      <c r="D64" s="1" t="s">
        <v>64</v>
      </c>
      <c r="E64" s="1" t="s">
        <v>65</v>
      </c>
      <c r="F64" s="53">
        <v>884</v>
      </c>
      <c r="G64" s="54">
        <f t="shared" si="1"/>
        <v>48596.18</v>
      </c>
      <c r="H64" s="53">
        <v>884</v>
      </c>
      <c r="I64" s="55">
        <f t="shared" si="2"/>
        <v>748.53</v>
      </c>
      <c r="J64" s="56">
        <v>884</v>
      </c>
      <c r="K64" s="57">
        <f t="shared" si="3"/>
        <v>1356.32</v>
      </c>
      <c r="L64" s="58">
        <f t="shared" si="4"/>
        <v>50701.03</v>
      </c>
    </row>
    <row r="65" spans="1:12" x14ac:dyDescent="0.2">
      <c r="A65" s="1" t="s">
        <v>197</v>
      </c>
      <c r="B65" s="52" t="s">
        <v>198</v>
      </c>
      <c r="C65" s="1" t="s">
        <v>199</v>
      </c>
      <c r="D65" s="1" t="s">
        <v>44</v>
      </c>
      <c r="E65" s="1" t="s">
        <v>65</v>
      </c>
      <c r="F65" s="53">
        <v>283</v>
      </c>
      <c r="G65" s="54">
        <f t="shared" si="1"/>
        <v>15557.37</v>
      </c>
      <c r="H65" s="53">
        <v>283</v>
      </c>
      <c r="I65" s="55">
        <f t="shared" si="2"/>
        <v>239.63</v>
      </c>
      <c r="J65" s="56">
        <v>283</v>
      </c>
      <c r="K65" s="57">
        <f t="shared" si="3"/>
        <v>434.21</v>
      </c>
      <c r="L65" s="58">
        <f t="shared" si="4"/>
        <v>16231.210000000001</v>
      </c>
    </row>
    <row r="66" spans="1:12" x14ac:dyDescent="0.2">
      <c r="A66" s="1" t="s">
        <v>200</v>
      </c>
      <c r="B66" s="52" t="s">
        <v>201</v>
      </c>
      <c r="C66" s="1" t="s">
        <v>202</v>
      </c>
      <c r="D66" s="1" t="s">
        <v>44</v>
      </c>
      <c r="E66" s="1" t="s">
        <v>65</v>
      </c>
      <c r="F66" s="53">
        <v>93</v>
      </c>
      <c r="G66" s="54">
        <f t="shared" si="1"/>
        <v>5112.49</v>
      </c>
      <c r="H66" s="53">
        <v>93</v>
      </c>
      <c r="I66" s="55">
        <f t="shared" si="2"/>
        <v>78.75</v>
      </c>
      <c r="J66" s="56">
        <v>93</v>
      </c>
      <c r="K66" s="57">
        <f t="shared" si="3"/>
        <v>142.69</v>
      </c>
      <c r="L66" s="58">
        <f t="shared" si="4"/>
        <v>5333.9299999999994</v>
      </c>
    </row>
    <row r="67" spans="1:12" x14ac:dyDescent="0.2">
      <c r="A67" s="1" t="s">
        <v>203</v>
      </c>
      <c r="B67" s="52" t="s">
        <v>204</v>
      </c>
      <c r="C67" s="1" t="s">
        <v>205</v>
      </c>
      <c r="D67" s="1" t="s">
        <v>44</v>
      </c>
      <c r="E67" s="1" t="s">
        <v>65</v>
      </c>
      <c r="F67" s="53">
        <v>131</v>
      </c>
      <c r="G67" s="54">
        <f t="shared" si="1"/>
        <v>7201.47</v>
      </c>
      <c r="H67" s="53">
        <v>131</v>
      </c>
      <c r="I67" s="55">
        <f t="shared" si="2"/>
        <v>110.93</v>
      </c>
      <c r="J67" s="56">
        <v>131</v>
      </c>
      <c r="K67" s="57">
        <f t="shared" si="3"/>
        <v>200.99</v>
      </c>
      <c r="L67" s="58">
        <f t="shared" si="4"/>
        <v>7513.39</v>
      </c>
    </row>
    <row r="68" spans="1:12" x14ac:dyDescent="0.2">
      <c r="A68" s="59" t="s">
        <v>206</v>
      </c>
      <c r="B68" s="60" t="s">
        <v>207</v>
      </c>
      <c r="C68" s="59" t="s">
        <v>208</v>
      </c>
      <c r="D68" s="59" t="s">
        <v>84</v>
      </c>
      <c r="E68" s="61" t="s">
        <v>65</v>
      </c>
      <c r="F68" s="53">
        <v>14304</v>
      </c>
      <c r="G68" s="54">
        <f t="shared" si="1"/>
        <v>786334.51</v>
      </c>
      <c r="H68" s="53">
        <v>14304</v>
      </c>
      <c r="I68" s="55">
        <f t="shared" si="2"/>
        <v>12112.01</v>
      </c>
      <c r="J68" s="56">
        <v>14304</v>
      </c>
      <c r="K68" s="57">
        <f t="shared" si="3"/>
        <v>21946.62</v>
      </c>
      <c r="L68" s="58">
        <f t="shared" si="4"/>
        <v>820393.14</v>
      </c>
    </row>
    <row r="69" spans="1:12" x14ac:dyDescent="0.2">
      <c r="A69" s="59" t="s">
        <v>209</v>
      </c>
      <c r="B69" s="60" t="s">
        <v>210</v>
      </c>
      <c r="C69" s="59" t="s">
        <v>211</v>
      </c>
      <c r="D69" s="59" t="s">
        <v>84</v>
      </c>
      <c r="E69" s="61" t="s">
        <v>65</v>
      </c>
      <c r="F69" s="53">
        <v>4344</v>
      </c>
      <c r="G69" s="54">
        <f t="shared" si="1"/>
        <v>238802.93</v>
      </c>
      <c r="H69" s="53">
        <v>4344</v>
      </c>
      <c r="I69" s="55">
        <f t="shared" si="2"/>
        <v>3678.31</v>
      </c>
      <c r="J69" s="56">
        <v>4344</v>
      </c>
      <c r="K69" s="57">
        <f t="shared" si="3"/>
        <v>6665</v>
      </c>
      <c r="L69" s="58">
        <f t="shared" si="4"/>
        <v>249146.23999999999</v>
      </c>
    </row>
    <row r="70" spans="1:12" x14ac:dyDescent="0.2">
      <c r="A70" s="59" t="s">
        <v>212</v>
      </c>
      <c r="B70" s="60" t="s">
        <v>213</v>
      </c>
      <c r="C70" s="59" t="s">
        <v>214</v>
      </c>
      <c r="D70" s="59" t="s">
        <v>44</v>
      </c>
      <c r="E70" s="61" t="s">
        <v>65</v>
      </c>
      <c r="F70" s="53">
        <v>2086</v>
      </c>
      <c r="G70" s="54">
        <f t="shared" si="1"/>
        <v>114673.78</v>
      </c>
      <c r="H70" s="53">
        <v>2086</v>
      </c>
      <c r="I70" s="55">
        <f t="shared" si="2"/>
        <v>1766.33</v>
      </c>
      <c r="J70" s="56">
        <v>2086</v>
      </c>
      <c r="K70" s="57">
        <f t="shared" si="3"/>
        <v>3200.55</v>
      </c>
      <c r="L70" s="58">
        <f t="shared" si="4"/>
        <v>119640.66</v>
      </c>
    </row>
    <row r="71" spans="1:12" x14ac:dyDescent="0.2">
      <c r="A71" s="59" t="s">
        <v>215</v>
      </c>
      <c r="B71" s="60" t="s">
        <v>216</v>
      </c>
      <c r="C71" s="59" t="s">
        <v>217</v>
      </c>
      <c r="D71" s="59" t="s">
        <v>64</v>
      </c>
      <c r="E71" s="61" t="s">
        <v>65</v>
      </c>
      <c r="F71" s="53">
        <v>18899</v>
      </c>
      <c r="G71" s="54">
        <f t="shared" si="1"/>
        <v>1038935.67</v>
      </c>
      <c r="H71" s="53">
        <v>18899</v>
      </c>
      <c r="I71" s="55">
        <f t="shared" si="2"/>
        <v>16002.86</v>
      </c>
      <c r="J71" s="56">
        <v>18899</v>
      </c>
      <c r="K71" s="57">
        <f t="shared" si="3"/>
        <v>28996.73</v>
      </c>
      <c r="L71" s="58">
        <f t="shared" si="4"/>
        <v>1083935.26</v>
      </c>
    </row>
    <row r="72" spans="1:12" x14ac:dyDescent="0.2">
      <c r="A72" s="59" t="s">
        <v>218</v>
      </c>
      <c r="B72" s="60" t="s">
        <v>219</v>
      </c>
      <c r="C72" s="59" t="s">
        <v>220</v>
      </c>
      <c r="D72" s="59" t="s">
        <v>44</v>
      </c>
      <c r="E72" s="61" t="s">
        <v>65</v>
      </c>
      <c r="F72" s="53">
        <v>355</v>
      </c>
      <c r="G72" s="54">
        <f t="shared" si="1"/>
        <v>19515.43</v>
      </c>
      <c r="H72" s="53">
        <v>355</v>
      </c>
      <c r="I72" s="55">
        <f t="shared" si="2"/>
        <v>300.60000000000002</v>
      </c>
      <c r="J72" s="56">
        <v>355</v>
      </c>
      <c r="K72" s="57">
        <f t="shared" si="3"/>
        <v>544.67999999999995</v>
      </c>
      <c r="L72" s="58">
        <f t="shared" si="4"/>
        <v>20360.71</v>
      </c>
    </row>
    <row r="73" spans="1:12" x14ac:dyDescent="0.2">
      <c r="A73" s="59" t="s">
        <v>221</v>
      </c>
      <c r="B73" s="60" t="s">
        <v>222</v>
      </c>
      <c r="C73" s="59" t="s">
        <v>223</v>
      </c>
      <c r="D73" s="59" t="s">
        <v>44</v>
      </c>
      <c r="E73" s="61" t="s">
        <v>65</v>
      </c>
      <c r="F73" s="53">
        <v>87</v>
      </c>
      <c r="G73" s="54">
        <f t="shared" si="1"/>
        <v>4782.66</v>
      </c>
      <c r="H73" s="53">
        <v>87</v>
      </c>
      <c r="I73" s="55">
        <f t="shared" si="2"/>
        <v>73.67</v>
      </c>
      <c r="J73" s="56">
        <v>87</v>
      </c>
      <c r="K73" s="57">
        <f t="shared" si="3"/>
        <v>133.47999999999999</v>
      </c>
      <c r="L73" s="58">
        <f t="shared" si="4"/>
        <v>4989.8099999999995</v>
      </c>
    </row>
    <row r="74" spans="1:12" customFormat="1" ht="15.75" thickBot="1" x14ac:dyDescent="0.3">
      <c r="A74" s="62" t="s">
        <v>224</v>
      </c>
      <c r="B74" s="63" t="s">
        <v>225</v>
      </c>
      <c r="C74" s="62" t="s">
        <v>226</v>
      </c>
      <c r="D74" s="62" t="s">
        <v>44</v>
      </c>
      <c r="E74" s="64" t="s">
        <v>227</v>
      </c>
      <c r="F74" s="65">
        <v>29109</v>
      </c>
      <c r="G74" s="66">
        <f t="shared" si="1"/>
        <v>0</v>
      </c>
      <c r="H74" s="65">
        <v>0</v>
      </c>
      <c r="I74" s="67">
        <f t="shared" si="2"/>
        <v>0</v>
      </c>
      <c r="J74" s="68">
        <v>29109</v>
      </c>
      <c r="K74" s="69">
        <f t="shared" si="3"/>
        <v>161495.01999999999</v>
      </c>
      <c r="L74" s="58">
        <f t="shared" si="4"/>
        <v>161495.01999999999</v>
      </c>
    </row>
    <row r="75" spans="1:12" customFormat="1" ht="15" x14ac:dyDescent="0.25">
      <c r="F75" s="70"/>
      <c r="H75" s="70"/>
      <c r="J75" s="70"/>
    </row>
    <row r="76" spans="1:12" customFormat="1" ht="15" x14ac:dyDescent="0.25">
      <c r="F76" s="70"/>
      <c r="H76" s="70"/>
      <c r="J76" s="70"/>
    </row>
    <row r="77" spans="1:12" customFormat="1" ht="15" x14ac:dyDescent="0.25">
      <c r="F77" s="70"/>
      <c r="H77" s="70"/>
      <c r="J77" s="70"/>
    </row>
    <row r="78" spans="1:12" x14ac:dyDescent="0.2">
      <c r="B78" s="2"/>
    </row>
  </sheetData>
  <mergeCells count="4">
    <mergeCell ref="F1:G1"/>
    <mergeCell ref="H1:K1"/>
    <mergeCell ref="H2:I2"/>
    <mergeCell ref="J2:K2"/>
  </mergeCells>
  <printOptions horizontalCentered="1" verticalCentered="1"/>
  <pageMargins left="0.25" right="0.25" top="0.75" bottom="0.75" header="0.3" footer="0.3"/>
  <pageSetup scale="67" fitToHeight="0" orientation="landscape" cellComments="asDisplayed" horizontalDpi="4294967295" verticalDpi="4294967295" r:id="rId1"/>
  <headerFooter alignWithMargins="0">
    <oddFooter>&amp;R&amp;"Arial,Regular"&amp;8&amp;Z&amp;F - &amp;A
&amp;D
Page &amp;P of &amp;N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'G:\03 Reimbursement Unit\Hospitals\Assessment\Payments\FY2018\Q2\[2018Q2 Hospital Assessment Payment Calculation.xlsx]Data Entry'!#REF!</xm:f>
          </x14:formula1>
          <xm:sqref>B4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Calculation</vt:lpstr>
      <vt:lpstr>Calculation!Print_Area</vt:lpstr>
      <vt:lpstr>Calculation!Print_Titles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Ashby</dc:creator>
  <cp:lastModifiedBy>Michael Ashby</cp:lastModifiedBy>
  <cp:lastPrinted>2018-02-05T22:11:31Z</cp:lastPrinted>
  <dcterms:created xsi:type="dcterms:W3CDTF">2018-02-05T22:08:30Z</dcterms:created>
  <dcterms:modified xsi:type="dcterms:W3CDTF">2018-02-05T22:19:33Z</dcterms:modified>
</cp:coreProperties>
</file>