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 Reimbursement Unit\Hospitals\GME\SFY21\"/>
    </mc:Choice>
  </mc:AlternateContent>
  <xr:revisionPtr revIDLastSave="0" documentId="8_{0B0F3059-54D8-49B3-ABD1-E25362EEFC2B}" xr6:coauthVersionLast="36" xr6:coauthVersionMax="36" xr10:uidLastSave="{00000000-0000-0000-0000-000000000000}"/>
  <bookViews>
    <workbookView xWindow="-15" yWindow="-15" windowWidth="28830" windowHeight="6435" tabRatio="792" xr2:uid="{00000000-000D-0000-FFFF-FFFF00000000}"/>
  </bookViews>
  <sheets>
    <sheet name="Summary" sheetId="12" r:id="rId1"/>
  </sheets>
  <externalReferences>
    <externalReference r:id="rId2"/>
    <externalReference r:id="rId3"/>
    <externalReference r:id="rId4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91029"/>
</workbook>
</file>

<file path=xl/calcChain.xml><?xml version="1.0" encoding="utf-8"?>
<calcChain xmlns="http://schemas.openxmlformats.org/spreadsheetml/2006/main">
  <c r="H5" i="12" l="1"/>
  <c r="H13" i="12"/>
  <c r="H11" i="12"/>
  <c r="H9" i="12"/>
  <c r="J11" i="12"/>
  <c r="J13" i="12" l="1"/>
  <c r="J18" i="12" l="1"/>
  <c r="I18" i="12"/>
  <c r="H18" i="12"/>
  <c r="G18" i="12"/>
  <c r="F18" i="12"/>
  <c r="D12" i="12"/>
  <c r="J9" i="12"/>
  <c r="H8" i="12"/>
  <c r="J5" i="12"/>
  <c r="H4" i="12"/>
  <c r="D7" i="12" l="1"/>
  <c r="E7" i="12" s="1"/>
  <c r="D8" i="12"/>
  <c r="E8" i="12" s="1"/>
  <c r="F8" i="12" s="1"/>
  <c r="D9" i="12"/>
  <c r="E9" i="12" s="1"/>
  <c r="F9" i="12" s="1"/>
  <c r="D6" i="12"/>
  <c r="E6" i="12" s="1"/>
  <c r="D28" i="12"/>
  <c r="H20" i="12" l="1"/>
  <c r="H24" i="12"/>
  <c r="H19" i="12"/>
  <c r="H22" i="12"/>
  <c r="H23" i="12"/>
  <c r="H21" i="12"/>
  <c r="H25" i="12"/>
  <c r="H26" i="12"/>
  <c r="H27" i="12"/>
  <c r="I21" i="12"/>
  <c r="I26" i="12"/>
  <c r="I19" i="12"/>
  <c r="I23" i="12"/>
  <c r="I22" i="12"/>
  <c r="I24" i="12"/>
  <c r="I20" i="12"/>
  <c r="I27" i="12"/>
  <c r="I25" i="12"/>
  <c r="E12" i="12"/>
  <c r="F12" i="12" s="1"/>
  <c r="F7" i="12"/>
  <c r="G22" i="12" s="1"/>
  <c r="F6" i="12"/>
  <c r="G25" i="12" l="1"/>
  <c r="G23" i="12"/>
  <c r="G21" i="12"/>
  <c r="G26" i="12"/>
  <c r="G19" i="12"/>
  <c r="G24" i="12"/>
  <c r="G20" i="12"/>
  <c r="G27" i="12"/>
  <c r="H28" i="12"/>
  <c r="E27" i="12"/>
  <c r="E24" i="12"/>
  <c r="E19" i="12"/>
  <c r="E21" i="12"/>
  <c r="E26" i="12"/>
  <c r="E23" i="12"/>
  <c r="E20" i="12"/>
  <c r="E25" i="12"/>
  <c r="E22" i="12"/>
  <c r="F20" i="12"/>
  <c r="F22" i="12"/>
  <c r="F19" i="12"/>
  <c r="F27" i="12"/>
  <c r="F24" i="12"/>
  <c r="F21" i="12"/>
  <c r="F26" i="12"/>
  <c r="F23" i="12"/>
  <c r="F25" i="12"/>
  <c r="G28" i="12" l="1"/>
  <c r="F28" i="12"/>
  <c r="J19" i="12"/>
  <c r="E28" i="12"/>
  <c r="J20" i="12" l="1"/>
  <c r="J24" i="12"/>
  <c r="J22" i="12"/>
  <c r="I28" i="12"/>
  <c r="J28" i="12" s="1"/>
  <c r="J21" i="12"/>
  <c r="J25" i="12"/>
  <c r="J26" i="12"/>
  <c r="J23" i="12"/>
  <c r="J27" i="12"/>
</calcChain>
</file>

<file path=xl/sharedStrings.xml><?xml version="1.0" encoding="utf-8"?>
<sst xmlns="http://schemas.openxmlformats.org/spreadsheetml/2006/main" count="51" uniqueCount="35">
  <si>
    <t>Percentage</t>
  </si>
  <si>
    <t>Total</t>
  </si>
  <si>
    <t>State</t>
  </si>
  <si>
    <t>Federal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</si>
  <si>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</si>
  <si>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</si>
  <si>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</si>
  <si>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</si>
  <si>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</si>
  <si>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</si>
  <si>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</si>
  <si>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</si>
  <si>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</si>
  <si>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</si>
  <si>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</si>
  <si>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</si>
  <si>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</si>
  <si>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</si>
  <si>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</si>
  <si>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</si>
  <si>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</si>
  <si>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</si>
  <si>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</si>
  <si>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</si>
  <si>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</si>
  <si>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County Codes</t>
  </si>
  <si>
    <t>18</t>
  </si>
  <si>
    <t>29</t>
  </si>
  <si>
    <t>25</t>
  </si>
  <si>
    <t>Medicaid Base - Q4</t>
  </si>
  <si>
    <t>Medicaid Base - Q3</t>
  </si>
  <si>
    <t>Medicaid Base - Q2</t>
  </si>
  <si>
    <t>Fed.Match Rate</t>
  </si>
  <si>
    <t>Medicaid Base - Q1</t>
  </si>
  <si>
    <t>Source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</si>
</sst>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0.0000%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46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Border="1" applyAlignment="1">
      <alignment horizontal="center"/>
    </xf>
    <xf numFmtId="38" fontId="1" fillId="0" borderId="0" xfId="0" applyNumberFormat="1" applyFont="1" applyBorder="1"/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right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38" fontId="20" fillId="0" borderId="0" xfId="0" applyNumberFormat="1" applyFont="1" applyBorder="1"/>
    <xf numFmtId="9" fontId="20" fillId="0" borderId="0" xfId="0" applyNumberFormat="1" applyFont="1" applyBorder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0" xfId="0" applyNumberFormat="1" applyFont="1" applyFill="1"/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10" fontId="20" fillId="24" borderId="0" xfId="39" applyNumberFormat="1" applyFont="1" applyFill="1"/>
    <xf numFmtId="38" fontId="22" fillId="0" borderId="0" xfId="0" applyNumberFormat="1" applyFont="1" applyBorder="1" applyAlignment="1">
      <alignment horizontal="left"/>
    </xf>
    <xf numFmtId="10" fontId="1" fillId="0" borderId="0" xfId="39" applyNumberFormat="1" applyFont="1" applyFill="1"/>
    <xf numFmtId="38" fontId="25" fillId="0" borderId="12" xfId="0" applyNumberFormat="1" applyFont="1" applyBorder="1" applyAlignment="1">
      <alignment horizontal="right" wrapText="1"/>
    </xf>
    <xf numFmtId="38" fontId="1" fillId="0" borderId="0" xfId="0" applyNumberFormat="1" applyFont="1" applyBorder="1" applyAlignment="1"/>
    <xf numFmtId="1" fontId="22" fillId="25" borderId="0" xfId="0" applyNumberFormat="1" applyFont="1" applyFill="1" applyBorder="1" applyAlignment="1">
      <alignment horizontal="center"/>
    </xf>
    <xf numFmtId="38" fontId="1" fillId="0" borderId="15" xfId="0" applyNumberFormat="1" applyFont="1" applyBorder="1" applyAlignment="1">
      <alignment horizontal="right"/>
    </xf>
    <xf numFmtId="38" fontId="1" fillId="0" borderId="10" xfId="0" applyNumberFormat="1" applyFont="1" applyBorder="1" applyAlignment="1">
      <alignment horizontal="right"/>
    </xf>
    <xf numFmtId="10" fontId="1" fillId="0" borderId="18" xfId="39" applyNumberFormat="1" applyFont="1" applyFill="1" applyBorder="1"/>
    <xf numFmtId="10" fontId="20" fillId="24" borderId="19" xfId="39" applyNumberFormat="1" applyFont="1" applyFill="1" applyBorder="1"/>
    <xf numFmtId="165" fontId="1" fillId="0" borderId="0" xfId="39" applyNumberFormat="1" applyFont="1"/>
    <xf numFmtId="166" fontId="1" fillId="0" borderId="0" xfId="39" applyNumberFormat="1" applyFont="1"/>
    <xf numFmtId="38" fontId="1" fillId="0" borderId="16" xfId="0" applyNumberFormat="1" applyFont="1" applyBorder="1" applyAlignment="1">
      <alignment horizontal="center" vertical="center" wrapText="1"/>
    </xf>
    <xf numFmtId="38" fontId="1" fillId="0" borderId="17" xfId="0" applyNumberFormat="1" applyFont="1" applyBorder="1" applyAlignment="1">
      <alignment horizontal="center" vertical="center" wrapText="1"/>
    </xf>
    <xf numFmtId="38" fontId="1" fillId="0" borderId="15" xfId="0" applyNumberFormat="1" applyFont="1" applyBorder="1" applyAlignment="1">
      <alignment horizontal="center" vertical="center" wrapText="1"/>
    </xf>
    <xf numFmtId="38" fontId="1" fillId="0" borderId="0" xfId="0" applyNumberFormat="1" applyFont="1" applyBorder="1" applyAlignment="1">
      <alignment horizontal="center" vertical="center" wrapText="1"/>
    </xf>
    <xf numFmtId="38" fontId="21" fillId="0" borderId="0" xfId="0" applyNumberFormat="1" applyFont="1" applyBorder="1" applyAlignment="1">
      <alignment horizontal="left"/>
    </xf>
    <xf numFmtId="38" fontId="23" fillId="0" borderId="14" xfId="0" applyNumberFormat="1" applyFont="1" applyBorder="1" applyAlignment="1">
      <alignment horizontal="right"/>
    </xf>
  </cellXfs>
  <cellStyles count="97">
    <cellStyle name="£Z_x0004_Ç_x0006_^_x0004_" xfId="45" xr:uid="{00000000-0005-0000-0000-000000000000}"/>
    <cellStyle name="£Z_x0004_Ç_x0006_^_x0004_ 2" xfId="46" xr:uid="{00000000-0005-0000-0000-000001000000}"/>
    <cellStyle name="20% - Accent1" xfId="1" builtinId="30" customBuiltin="1"/>
    <cellStyle name="20% - Accent1 2" xfId="47" xr:uid="{00000000-0005-0000-0000-000003000000}"/>
    <cellStyle name="20% - Accent2" xfId="2" builtinId="34" customBuiltin="1"/>
    <cellStyle name="20% - Accent2 2" xfId="48" xr:uid="{00000000-0005-0000-0000-000005000000}"/>
    <cellStyle name="20% - Accent3" xfId="3" builtinId="38" customBuiltin="1"/>
    <cellStyle name="20% - Accent3 2" xfId="49" xr:uid="{00000000-0005-0000-0000-000007000000}"/>
    <cellStyle name="20% - Accent4" xfId="4" builtinId="42" customBuiltin="1"/>
    <cellStyle name="20% - Accent4 2" xfId="50" xr:uid="{00000000-0005-0000-0000-000009000000}"/>
    <cellStyle name="20% - Accent5" xfId="5" builtinId="46" customBuiltin="1"/>
    <cellStyle name="20% - Accent5 2" xfId="51" xr:uid="{00000000-0005-0000-0000-00000B000000}"/>
    <cellStyle name="20% - Accent6" xfId="6" builtinId="50" customBuiltin="1"/>
    <cellStyle name="20% - Accent6 2" xfId="52" xr:uid="{00000000-0005-0000-0000-00000D000000}"/>
    <cellStyle name="40% - Accent1" xfId="7" builtinId="31" customBuiltin="1"/>
    <cellStyle name="40% - Accent1 2" xfId="53" xr:uid="{00000000-0005-0000-0000-00000F000000}"/>
    <cellStyle name="40% - Accent2" xfId="8" builtinId="35" customBuiltin="1"/>
    <cellStyle name="40% - Accent2 2" xfId="54" xr:uid="{00000000-0005-0000-0000-000011000000}"/>
    <cellStyle name="40% - Accent3" xfId="9" builtinId="39" customBuiltin="1"/>
    <cellStyle name="40% - Accent3 2" xfId="55" xr:uid="{00000000-0005-0000-0000-000013000000}"/>
    <cellStyle name="40% - Accent4" xfId="10" builtinId="43" customBuiltin="1"/>
    <cellStyle name="40% - Accent4 2" xfId="56" xr:uid="{00000000-0005-0000-0000-000015000000}"/>
    <cellStyle name="40% - Accent5" xfId="11" builtinId="47" customBuiltin="1"/>
    <cellStyle name="40% - Accent5 2" xfId="57" xr:uid="{00000000-0005-0000-0000-000017000000}"/>
    <cellStyle name="40% - Accent6" xfId="12" builtinId="51" customBuiltin="1"/>
    <cellStyle name="40% - Accent6 2" xfId="58" xr:uid="{00000000-0005-0000-0000-000019000000}"/>
    <cellStyle name="60% - Accent1" xfId="13" builtinId="32" customBuiltin="1"/>
    <cellStyle name="60% - Accent1 2" xfId="59" xr:uid="{00000000-0005-0000-0000-00001B000000}"/>
    <cellStyle name="60% - Accent2" xfId="14" builtinId="36" customBuiltin="1"/>
    <cellStyle name="60% - Accent2 2" xfId="60" xr:uid="{00000000-0005-0000-0000-00001D000000}"/>
    <cellStyle name="60% - Accent3" xfId="15" builtinId="40" customBuiltin="1"/>
    <cellStyle name="60% - Accent3 2" xfId="61" xr:uid="{00000000-0005-0000-0000-00001F000000}"/>
    <cellStyle name="60% - Accent4" xfId="16" builtinId="44" customBuiltin="1"/>
    <cellStyle name="60% - Accent4 2" xfId="62" xr:uid="{00000000-0005-0000-0000-000021000000}"/>
    <cellStyle name="60% - Accent5" xfId="17" builtinId="48" customBuiltin="1"/>
    <cellStyle name="60% - Accent5 2" xfId="63" xr:uid="{00000000-0005-0000-0000-000023000000}"/>
    <cellStyle name="60% - Accent6" xfId="18" builtinId="52" customBuiltin="1"/>
    <cellStyle name="60% - Accent6 2" xfId="64" xr:uid="{00000000-0005-0000-0000-000025000000}"/>
    <cellStyle name="Accent1" xfId="19" builtinId="29" customBuiltin="1"/>
    <cellStyle name="Accent1 2" xfId="65" xr:uid="{00000000-0005-0000-0000-000027000000}"/>
    <cellStyle name="Accent2" xfId="20" builtinId="33" customBuiltin="1"/>
    <cellStyle name="Accent2 2" xfId="66" xr:uid="{00000000-0005-0000-0000-000029000000}"/>
    <cellStyle name="Accent3" xfId="21" builtinId="37" customBuiltin="1"/>
    <cellStyle name="Accent3 2" xfId="67" xr:uid="{00000000-0005-0000-0000-00002B000000}"/>
    <cellStyle name="Accent4" xfId="22" builtinId="41" customBuiltin="1"/>
    <cellStyle name="Accent4 2" xfId="68" xr:uid="{00000000-0005-0000-0000-00002D000000}"/>
    <cellStyle name="Accent5" xfId="23" builtinId="45" customBuiltin="1"/>
    <cellStyle name="Accent5 2" xfId="69" xr:uid="{00000000-0005-0000-0000-00002F000000}"/>
    <cellStyle name="Accent6" xfId="24" builtinId="49" customBuiltin="1"/>
    <cellStyle name="Accent6 2" xfId="70" xr:uid="{00000000-0005-0000-0000-000031000000}"/>
    <cellStyle name="Bad" xfId="25" builtinId="27" customBuiltin="1"/>
    <cellStyle name="Bad 2" xfId="71" xr:uid="{00000000-0005-0000-0000-000033000000}"/>
    <cellStyle name="Calculation" xfId="26" builtinId="22" customBuiltin="1"/>
    <cellStyle name="Calculation 2" xfId="72" xr:uid="{00000000-0005-0000-0000-000035000000}"/>
    <cellStyle name="Check Cell" xfId="27" builtinId="23" customBuiltin="1"/>
    <cellStyle name="Check Cell 2" xfId="73" xr:uid="{00000000-0005-0000-0000-000037000000}"/>
    <cellStyle name="Comma 2" xfId="74" xr:uid="{00000000-0005-0000-0000-000038000000}"/>
    <cellStyle name="Comma 2 2" xfId="75" xr:uid="{00000000-0005-0000-0000-000039000000}"/>
    <cellStyle name="Comma 3" xfId="76" xr:uid="{00000000-0005-0000-0000-00003A000000}"/>
    <cellStyle name="Currency 2" xfId="77" xr:uid="{00000000-0005-0000-0000-00003C000000}"/>
    <cellStyle name="Explanatory Text" xfId="28" builtinId="53" customBuiltin="1"/>
    <cellStyle name="Explanatory Text 2" xfId="78" xr:uid="{00000000-0005-0000-0000-00003E000000}"/>
    <cellStyle name="Good" xfId="29" builtinId="26" customBuiltin="1"/>
    <cellStyle name="Good 2" xfId="79" xr:uid="{00000000-0005-0000-0000-000040000000}"/>
    <cellStyle name="Heading 1" xfId="30" builtinId="16" customBuiltin="1"/>
    <cellStyle name="Heading 1 2" xfId="80" xr:uid="{00000000-0005-0000-0000-000042000000}"/>
    <cellStyle name="Heading 2" xfId="31" builtinId="17" customBuiltin="1"/>
    <cellStyle name="Heading 2 2" xfId="81" xr:uid="{00000000-0005-0000-0000-000044000000}"/>
    <cellStyle name="Heading 3" xfId="32" builtinId="18" customBuiltin="1"/>
    <cellStyle name="Heading 3 2" xfId="82" xr:uid="{00000000-0005-0000-0000-000046000000}"/>
    <cellStyle name="Heading 4" xfId="33" builtinId="19" customBuiltin="1"/>
    <cellStyle name="Heading 4 2" xfId="83" xr:uid="{00000000-0005-0000-0000-000048000000}"/>
    <cellStyle name="Input" xfId="34" builtinId="20" customBuiltin="1"/>
    <cellStyle name="Input 2" xfId="84" xr:uid="{00000000-0005-0000-0000-00004A000000}"/>
    <cellStyle name="Linked Cell" xfId="35" builtinId="24" customBuiltin="1"/>
    <cellStyle name="Linked Cell 2" xfId="85" xr:uid="{00000000-0005-0000-0000-00004C000000}"/>
    <cellStyle name="Neutral" xfId="36" builtinId="28" customBuiltin="1"/>
    <cellStyle name="Neutral 2" xfId="86" xr:uid="{00000000-0005-0000-0000-00004E000000}"/>
    <cellStyle name="Normal" xfId="0" builtinId="0"/>
    <cellStyle name="Normal 2" xfId="43" xr:uid="{00000000-0005-0000-0000-000050000000}"/>
    <cellStyle name="Normal 2 2" xfId="87" xr:uid="{00000000-0005-0000-0000-000051000000}"/>
    <cellStyle name="Normal 3" xfId="88" xr:uid="{00000000-0005-0000-0000-000052000000}"/>
    <cellStyle name="Normal 4" xfId="44" xr:uid="{00000000-0005-0000-0000-000053000000}"/>
    <cellStyle name="Note" xfId="37" builtinId="10" customBuiltin="1"/>
    <cellStyle name="Note 2" xfId="89" xr:uid="{00000000-0005-0000-0000-000055000000}"/>
    <cellStyle name="Output" xfId="38" builtinId="21" customBuiltin="1"/>
    <cellStyle name="Output 2" xfId="90" xr:uid="{00000000-0005-0000-0000-000057000000}"/>
    <cellStyle name="Percent" xfId="39" builtinId="5"/>
    <cellStyle name="Percent 2" xfId="91" xr:uid="{00000000-0005-0000-0000-000059000000}"/>
    <cellStyle name="Percent 2 2" xfId="92" xr:uid="{00000000-0005-0000-0000-00005A000000}"/>
    <cellStyle name="Percent 3" xfId="93" xr:uid="{00000000-0005-0000-0000-00005B000000}"/>
    <cellStyle name="Title" xfId="40" builtinId="15" customBuiltin="1"/>
    <cellStyle name="Title 2" xfId="94" xr:uid="{00000000-0005-0000-0000-00005D000000}"/>
    <cellStyle name="Total" xfId="41" builtinId="25" customBuiltin="1"/>
    <cellStyle name="Total 2" xfId="95" xr:uid="{00000000-0005-0000-0000-00005F000000}"/>
    <cellStyle name="Warning Text" xfId="42" builtinId="11" customBuiltin="1"/>
    <cellStyle name="Warning Text 2" xfId="96" xr:uid="{00000000-0005-0000-0000-00006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C62" t="str">
            <v>362193608001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C63" t="str">
            <v>942854057911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C64" t="str">
            <v>942854057207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Normal="100" workbookViewId="0">
      <selection activeCell="J14" sqref="J14"/>
    </sheetView>
  </sheetViews>
  <sheetFormatPr defaultColWidth="9.140625" defaultRowHeight="12.75" x14ac:dyDescent="0.2"/>
  <cols>
    <col min="1" max="1" width="3.7109375" style="1" customWidth="1"/>
    <col min="2" max="2" width="9.85546875" style="1" hidden="1" customWidth="1"/>
    <col min="3" max="3" width="33.28515625" style="1" bestFit="1" customWidth="1"/>
    <col min="4" max="8" width="12.7109375" style="1" bestFit="1" customWidth="1"/>
    <col min="9" max="9" width="13.42578125" style="1" bestFit="1" customWidth="1"/>
    <col min="10" max="10" width="12.7109375" style="1" bestFit="1" customWidth="1"/>
    <col min="11" max="11" width="9.7109375" style="1" bestFit="1" customWidth="1"/>
    <col min="12" max="16384" width="9.140625" style="1"/>
  </cols>
  <sheetData>
    <row r="1" spans="1:13" ht="23.25" x14ac:dyDescent="0.3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s="3" customFormat="1" ht="16.5" customHeight="1" x14ac:dyDescent="0.25">
      <c r="A2" s="29" t="s">
        <v>15</v>
      </c>
      <c r="B2" s="29"/>
      <c r="C2" s="2"/>
      <c r="D2" s="33">
        <v>2021</v>
      </c>
      <c r="E2" s="2"/>
      <c r="F2" s="2"/>
      <c r="G2" s="2"/>
      <c r="H2" s="2"/>
      <c r="I2" s="2"/>
      <c r="J2" s="2"/>
    </row>
    <row r="3" spans="1:13" s="3" customFormat="1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3" s="3" customFormat="1" ht="16.5" customHeight="1" x14ac:dyDescent="0.25">
      <c r="A4" s="2"/>
      <c r="B4" s="2"/>
      <c r="C4" s="2"/>
      <c r="D4" s="2"/>
      <c r="E4" s="2"/>
      <c r="F4" s="2"/>
      <c r="G4" s="2"/>
      <c r="H4" s="45" t="str">
        <f>"Federal Fiscal Year " &amp; $D$2-1</f>
        <v>Federal Fiscal Year 2020</v>
      </c>
      <c r="I4" s="45"/>
      <c r="J4" s="45"/>
    </row>
    <row r="5" spans="1:13" ht="15.75" x14ac:dyDescent="0.25">
      <c r="A5" s="4" t="s">
        <v>34</v>
      </c>
      <c r="B5" s="4"/>
      <c r="C5" s="5"/>
      <c r="D5" s="6" t="s">
        <v>2</v>
      </c>
      <c r="E5" s="6" t="s">
        <v>3</v>
      </c>
      <c r="F5" s="6" t="s">
        <v>1</v>
      </c>
      <c r="G5" s="7"/>
      <c r="H5" s="42" t="str">
        <f>"SFY " &amp; $D$2 &amp; " Q1"</f>
        <v>SFY 2021 Q1</v>
      </c>
      <c r="I5" s="8" t="s">
        <v>4</v>
      </c>
      <c r="J5" s="30">
        <f>1-J6</f>
        <v>0.25609999999999999</v>
      </c>
    </row>
    <row r="6" spans="1:13" x14ac:dyDescent="0.2">
      <c r="C6" s="1" t="s">
        <v>33</v>
      </c>
      <c r="D6" s="25">
        <f>+D12*0.25</f>
        <v>459000</v>
      </c>
      <c r="E6" s="19">
        <f>ROUNDDOWN(D6/$J$5*$J$6,0)</f>
        <v>1333268</v>
      </c>
      <c r="F6" s="19">
        <f>SUM(D6:E6)</f>
        <v>1792268</v>
      </c>
      <c r="G6" s="3"/>
      <c r="H6" s="43"/>
      <c r="I6" s="8" t="s">
        <v>32</v>
      </c>
      <c r="J6" s="28">
        <v>0.74390000000000001</v>
      </c>
    </row>
    <row r="7" spans="1:13" ht="14.25" customHeight="1" x14ac:dyDescent="0.25">
      <c r="A7"/>
      <c r="B7"/>
      <c r="C7" s="1" t="s">
        <v>31</v>
      </c>
      <c r="D7" s="25">
        <f>+$D$12*0.25</f>
        <v>459000</v>
      </c>
      <c r="E7" s="19">
        <f>ROUNDDOWN(D7/$J$9*$J$10,0)</f>
        <v>1287575</v>
      </c>
      <c r="F7" s="19">
        <f>SUM(D7:E7)</f>
        <v>1746575</v>
      </c>
      <c r="G7" s="2"/>
    </row>
    <row r="8" spans="1:13" ht="15" customHeight="1" x14ac:dyDescent="0.25">
      <c r="A8"/>
      <c r="B8"/>
      <c r="C8" s="1" t="s">
        <v>30</v>
      </c>
      <c r="D8" s="25">
        <f>+$D$12*0.25</f>
        <v>459000</v>
      </c>
      <c r="E8" s="19">
        <f>ROUNDDOWN(D8/$J$11*$J$12,0)</f>
        <v>1287575</v>
      </c>
      <c r="F8" s="19">
        <f t="shared" ref="F8:F9" si="0">SUM(D8:E8)</f>
        <v>1746575</v>
      </c>
      <c r="G8" s="7"/>
      <c r="H8" s="45" t="str">
        <f>"Federal Fiscal Year " &amp; $D$2</f>
        <v>Federal Fiscal Year 2021</v>
      </c>
      <c r="I8" s="45"/>
      <c r="J8" s="45"/>
    </row>
    <row r="9" spans="1:13" ht="14.25" customHeight="1" x14ac:dyDescent="0.2">
      <c r="C9" s="1" t="s">
        <v>29</v>
      </c>
      <c r="D9" s="25">
        <f>+$D$12*0.25</f>
        <v>459000</v>
      </c>
      <c r="E9" s="19">
        <f>ROUNDDOWN(D9/$J$13*$J$14,0)</f>
        <v>1287575</v>
      </c>
      <c r="F9" s="19">
        <f t="shared" si="0"/>
        <v>1746575</v>
      </c>
      <c r="G9" s="3"/>
      <c r="H9" s="40" t="str">
        <f>"SFY " &amp; $D$2 &amp; " Q2"</f>
        <v>SFY 2021 Q2</v>
      </c>
      <c r="I9" s="34" t="s">
        <v>4</v>
      </c>
      <c r="J9" s="36">
        <f>1-J10</f>
        <v>0.26280000000000003</v>
      </c>
      <c r="M9" s="38"/>
    </row>
    <row r="10" spans="1:13" ht="14.25" customHeight="1" x14ac:dyDescent="0.2">
      <c r="G10" s="3"/>
      <c r="H10" s="41"/>
      <c r="I10" s="35" t="s">
        <v>32</v>
      </c>
      <c r="J10" s="37">
        <v>0.73719999999999997</v>
      </c>
      <c r="M10" s="38"/>
    </row>
    <row r="11" spans="1:13" ht="14.25" customHeight="1" x14ac:dyDescent="0.25">
      <c r="A11" s="4" t="s">
        <v>7</v>
      </c>
      <c r="B11" s="4"/>
      <c r="C11" s="5"/>
      <c r="D11" s="26" t="s">
        <v>2</v>
      </c>
      <c r="E11" s="26" t="s">
        <v>3</v>
      </c>
      <c r="F11" s="26" t="s">
        <v>1</v>
      </c>
      <c r="G11" s="2"/>
      <c r="H11" s="40" t="str">
        <f>"SFY " &amp; $D$2 &amp; " Q3"</f>
        <v>SFY 2021 Q3</v>
      </c>
      <c r="I11" s="34" t="s">
        <v>4</v>
      </c>
      <c r="J11" s="36">
        <f>1-J12</f>
        <v>0.26280000000000003</v>
      </c>
      <c r="M11" s="38"/>
    </row>
    <row r="12" spans="1:13" ht="13.5" customHeight="1" x14ac:dyDescent="0.2">
      <c r="C12" s="1" t="s">
        <v>5</v>
      </c>
      <c r="D12" s="27">
        <f>1836000</f>
        <v>1836000</v>
      </c>
      <c r="E12" s="19">
        <f>+E6+E7+E8+E9</f>
        <v>5195993</v>
      </c>
      <c r="F12" s="19">
        <f>ROUNDDOWN(D12+E12,0)</f>
        <v>7031993</v>
      </c>
      <c r="G12" s="7"/>
      <c r="H12" s="41"/>
      <c r="I12" s="35" t="s">
        <v>32</v>
      </c>
      <c r="J12" s="37">
        <v>0.73719999999999997</v>
      </c>
      <c r="L12" s="39"/>
      <c r="M12" s="38"/>
    </row>
    <row r="13" spans="1:13" ht="12.4" customHeight="1" x14ac:dyDescent="0.2">
      <c r="G13" s="3"/>
      <c r="H13" s="40" t="str">
        <f>"SFY " &amp; $D$2 &amp; " Q4"</f>
        <v>SFY 2021 Q4</v>
      </c>
      <c r="I13" s="34" t="s">
        <v>4</v>
      </c>
      <c r="J13" s="36">
        <f>1-J14</f>
        <v>0.26280000000000003</v>
      </c>
    </row>
    <row r="14" spans="1:13" x14ac:dyDescent="0.2">
      <c r="G14" s="3"/>
      <c r="H14" s="41"/>
      <c r="I14" s="35" t="s">
        <v>32</v>
      </c>
      <c r="J14" s="37">
        <v>0.73719999999999997</v>
      </c>
    </row>
    <row r="15" spans="1:13" ht="12.4" customHeight="1" x14ac:dyDescent="0.2"/>
    <row r="16" spans="1:13" x14ac:dyDescent="0.2">
      <c r="A16" s="3"/>
      <c r="B16" s="3"/>
      <c r="C16" s="3"/>
      <c r="F16" s="32"/>
      <c r="G16" s="32"/>
      <c r="H16" s="3"/>
      <c r="I16" s="3"/>
      <c r="J16" s="3"/>
    </row>
    <row r="17" spans="1:10" x14ac:dyDescent="0.2">
      <c r="A17" s="3"/>
      <c r="B17" s="3"/>
      <c r="C17" s="3"/>
      <c r="E17" s="3"/>
      <c r="F17" s="17" t="s">
        <v>6</v>
      </c>
      <c r="G17" s="17" t="s">
        <v>8</v>
      </c>
      <c r="H17" s="17" t="s">
        <v>9</v>
      </c>
      <c r="I17" s="17" t="s">
        <v>10</v>
      </c>
      <c r="J17" s="24" t="s">
        <v>1</v>
      </c>
    </row>
    <row r="18" spans="1:10" ht="29.25" customHeight="1" thickBot="1" x14ac:dyDescent="0.25">
      <c r="A18" s="15" t="s">
        <v>25</v>
      </c>
      <c r="B18" s="15"/>
      <c r="C18" s="15" t="s">
        <v>13</v>
      </c>
      <c r="D18" s="15" t="s">
        <v>0</v>
      </c>
      <c r="E18" s="16" t="s">
        <v>11</v>
      </c>
      <c r="F18" s="31" t="str">
        <f>"(FFY "&amp;$D$2-1&amp;" 
Match Rate)"</f>
        <v>(FFY 2020 
Match Rate)</v>
      </c>
      <c r="G18" s="31" t="str">
        <f>"(FFY "&amp;$D$2&amp;" 
Match Rate)"</f>
        <v>(FFY 2021 
Match Rate)</v>
      </c>
      <c r="H18" s="31" t="str">
        <f>"(FFY "&amp;$D$2&amp;" 
Match Rate)"</f>
        <v>(FFY 2021 
Match Rate)</v>
      </c>
      <c r="I18" s="31" t="str">
        <f>"(FFY "&amp;$D$2&amp;" 
Match Rate)"</f>
        <v>(FFY 2021 
Match Rate)</v>
      </c>
      <c r="J18" s="18" t="str">
        <f>J17</f>
        <v>Total</v>
      </c>
    </row>
    <row r="19" spans="1:10" x14ac:dyDescent="0.2">
      <c r="A19" s="3" t="s">
        <v>26</v>
      </c>
      <c r="B19" s="3">
        <v>876000525088</v>
      </c>
      <c r="C19" s="9" t="s">
        <v>16</v>
      </c>
      <c r="D19" s="10">
        <v>0.74450000000000005</v>
      </c>
      <c r="E19" s="19">
        <f t="shared" ref="E19:E27" si="1">ROUND(D19*$F$12,2)</f>
        <v>5235318.79</v>
      </c>
      <c r="F19" s="19">
        <f>ROUND(D19*$F$6, 2)</f>
        <v>1334343.53</v>
      </c>
      <c r="G19" s="19">
        <f t="shared" ref="G19:G27" si="2">ROUND(($F$7)*D19, 2)</f>
        <v>1300325.0900000001</v>
      </c>
      <c r="H19" s="19">
        <f>ROUND(($F$8)*D19, 2)</f>
        <v>1300325.0900000001</v>
      </c>
      <c r="I19" s="19">
        <f t="shared" ref="I19:I27" si="3">ROUND(($F$9)*D19, 2)</f>
        <v>1300325.0900000001</v>
      </c>
      <c r="J19" s="20">
        <f>SUM(F19:I19)</f>
        <v>5235318.8</v>
      </c>
    </row>
    <row r="20" spans="1:10" x14ac:dyDescent="0.2">
      <c r="A20" s="1" t="s">
        <v>26</v>
      </c>
      <c r="B20" s="1">
        <v>942854058211</v>
      </c>
      <c r="C20" s="9" t="s">
        <v>17</v>
      </c>
      <c r="D20" s="10">
        <v>0.1128</v>
      </c>
      <c r="E20" s="19">
        <f t="shared" si="1"/>
        <v>793208.81</v>
      </c>
      <c r="F20" s="19">
        <f t="shared" ref="F20:F27" si="4">ROUND(D20*$F$6, 2)</f>
        <v>202167.83</v>
      </c>
      <c r="G20" s="19">
        <f t="shared" si="2"/>
        <v>197013.66</v>
      </c>
      <c r="H20" s="19">
        <f t="shared" ref="H20:H27" si="5">ROUND(($F$8)*D20, 2)</f>
        <v>197013.66</v>
      </c>
      <c r="I20" s="19">
        <f t="shared" si="3"/>
        <v>197013.66</v>
      </c>
      <c r="J20" s="20">
        <f>SUM(F20:I20)</f>
        <v>793208.81</v>
      </c>
    </row>
    <row r="21" spans="1:10" x14ac:dyDescent="0.2">
      <c r="A21" s="1" t="s">
        <v>26</v>
      </c>
      <c r="B21" s="1">
        <v>870269232209</v>
      </c>
      <c r="C21" s="9" t="s">
        <v>18</v>
      </c>
      <c r="D21" s="10">
        <v>2.0999999999999999E-3</v>
      </c>
      <c r="E21" s="19">
        <f t="shared" si="1"/>
        <v>14767.19</v>
      </c>
      <c r="F21" s="19">
        <f t="shared" si="4"/>
        <v>3763.76</v>
      </c>
      <c r="G21" s="19">
        <f t="shared" si="2"/>
        <v>3667.81</v>
      </c>
      <c r="H21" s="19">
        <f t="shared" si="5"/>
        <v>3667.81</v>
      </c>
      <c r="I21" s="19">
        <f t="shared" si="3"/>
        <v>3667.81</v>
      </c>
      <c r="J21" s="20">
        <f t="shared" ref="J21:J27" si="6">SUM(F21:I21)</f>
        <v>14767.189999999999</v>
      </c>
    </row>
    <row r="22" spans="1:10" x14ac:dyDescent="0.2">
      <c r="A22" s="1" t="s">
        <v>26</v>
      </c>
      <c r="B22" s="1">
        <v>870269232338</v>
      </c>
      <c r="C22" s="9" t="s">
        <v>19</v>
      </c>
      <c r="D22" s="10">
        <v>8.2299999999999998E-2</v>
      </c>
      <c r="E22" s="19">
        <f t="shared" si="1"/>
        <v>578733.02</v>
      </c>
      <c r="F22" s="19">
        <f t="shared" si="4"/>
        <v>147503.66</v>
      </c>
      <c r="G22" s="19">
        <f t="shared" si="2"/>
        <v>143743.12</v>
      </c>
      <c r="H22" s="19">
        <f t="shared" si="5"/>
        <v>143743.12</v>
      </c>
      <c r="I22" s="19">
        <f t="shared" si="3"/>
        <v>143743.12</v>
      </c>
      <c r="J22" s="20">
        <f t="shared" si="6"/>
        <v>578733.02</v>
      </c>
    </row>
    <row r="23" spans="1:10" x14ac:dyDescent="0.2">
      <c r="A23" s="1" t="s">
        <v>28</v>
      </c>
      <c r="B23" s="1">
        <v>870269232162</v>
      </c>
      <c r="C23" s="9" t="s">
        <v>20</v>
      </c>
      <c r="D23" s="10">
        <v>2.69E-2</v>
      </c>
      <c r="E23" s="19">
        <f t="shared" si="1"/>
        <v>189160.61</v>
      </c>
      <c r="F23" s="19">
        <f t="shared" si="4"/>
        <v>48212.01</v>
      </c>
      <c r="G23" s="19">
        <f t="shared" si="2"/>
        <v>46982.87</v>
      </c>
      <c r="H23" s="19">
        <f t="shared" si="5"/>
        <v>46982.87</v>
      </c>
      <c r="I23" s="19">
        <f t="shared" si="3"/>
        <v>46982.87</v>
      </c>
      <c r="J23" s="20">
        <f t="shared" si="6"/>
        <v>189160.62</v>
      </c>
    </row>
    <row r="24" spans="1:10" x14ac:dyDescent="0.2">
      <c r="A24" s="1" t="s">
        <v>27</v>
      </c>
      <c r="B24" s="1">
        <v>870269232274</v>
      </c>
      <c r="C24" s="9" t="s">
        <v>21</v>
      </c>
      <c r="D24" s="10">
        <v>1.9599999999999999E-2</v>
      </c>
      <c r="E24" s="19">
        <f t="shared" si="1"/>
        <v>137827.06</v>
      </c>
      <c r="F24" s="19">
        <f t="shared" si="4"/>
        <v>35128.449999999997</v>
      </c>
      <c r="G24" s="19">
        <f t="shared" si="2"/>
        <v>34232.870000000003</v>
      </c>
      <c r="H24" s="19">
        <f t="shared" si="5"/>
        <v>34232.870000000003</v>
      </c>
      <c r="I24" s="19">
        <f t="shared" si="3"/>
        <v>34232.870000000003</v>
      </c>
      <c r="J24" s="20">
        <f>SUM(F24:I24)</f>
        <v>137827.06</v>
      </c>
    </row>
    <row r="25" spans="1:10" x14ac:dyDescent="0.2">
      <c r="A25" s="1" t="s">
        <v>26</v>
      </c>
      <c r="B25" s="1">
        <v>621650573021</v>
      </c>
      <c r="C25" s="9" t="s">
        <v>22</v>
      </c>
      <c r="D25" s="10">
        <v>5.5999999999999999E-3</v>
      </c>
      <c r="E25" s="19">
        <f t="shared" si="1"/>
        <v>39379.160000000003</v>
      </c>
      <c r="F25" s="19">
        <f t="shared" si="4"/>
        <v>10036.700000000001</v>
      </c>
      <c r="G25" s="19">
        <f t="shared" si="2"/>
        <v>9780.82</v>
      </c>
      <c r="H25" s="19">
        <f t="shared" si="5"/>
        <v>9780.82</v>
      </c>
      <c r="I25" s="19">
        <f t="shared" si="3"/>
        <v>9780.82</v>
      </c>
      <c r="J25" s="20">
        <f t="shared" si="6"/>
        <v>39379.160000000003</v>
      </c>
    </row>
    <row r="26" spans="1:10" x14ac:dyDescent="0.2">
      <c r="A26" s="1" t="s">
        <v>26</v>
      </c>
      <c r="B26" s="1">
        <v>621795214002</v>
      </c>
      <c r="C26" s="9" t="s">
        <v>23</v>
      </c>
      <c r="D26" s="10">
        <v>1.1000000000000001E-3</v>
      </c>
      <c r="E26" s="19">
        <f t="shared" si="1"/>
        <v>7735.19</v>
      </c>
      <c r="F26" s="19">
        <f t="shared" si="4"/>
        <v>1971.49</v>
      </c>
      <c r="G26" s="19">
        <f t="shared" si="2"/>
        <v>1921.23</v>
      </c>
      <c r="H26" s="19">
        <f t="shared" si="5"/>
        <v>1921.23</v>
      </c>
      <c r="I26" s="19">
        <f t="shared" si="3"/>
        <v>1921.23</v>
      </c>
      <c r="J26" s="20">
        <f t="shared" si="6"/>
        <v>7735.18</v>
      </c>
    </row>
    <row r="27" spans="1:10" x14ac:dyDescent="0.2">
      <c r="A27" s="1" t="s">
        <v>26</v>
      </c>
      <c r="B27" s="1">
        <v>876000525494</v>
      </c>
      <c r="C27" s="3" t="s">
        <v>24</v>
      </c>
      <c r="D27" s="10">
        <v>5.1000000000000004E-3</v>
      </c>
      <c r="E27" s="19">
        <f t="shared" si="1"/>
        <v>35863.160000000003</v>
      </c>
      <c r="F27" s="19">
        <f t="shared" si="4"/>
        <v>9140.57</v>
      </c>
      <c r="G27" s="19">
        <f t="shared" si="2"/>
        <v>8907.5300000000007</v>
      </c>
      <c r="H27" s="19">
        <f t="shared" si="5"/>
        <v>8907.5300000000007</v>
      </c>
      <c r="I27" s="19">
        <f t="shared" si="3"/>
        <v>8907.5300000000007</v>
      </c>
      <c r="J27" s="20">
        <f t="shared" si="6"/>
        <v>35863.159999999996</v>
      </c>
    </row>
    <row r="28" spans="1:10" ht="13.5" thickBot="1" x14ac:dyDescent="0.25">
      <c r="C28" s="11" t="s">
        <v>12</v>
      </c>
      <c r="D28" s="12">
        <f t="shared" ref="D28:I28" si="7">SUM(D19:D27)</f>
        <v>1.0000000000000002</v>
      </c>
      <c r="E28" s="21">
        <f t="shared" si="7"/>
        <v>7031992.9900000012</v>
      </c>
      <c r="F28" s="22">
        <f t="shared" si="7"/>
        <v>1792268</v>
      </c>
      <c r="G28" s="22">
        <f t="shared" si="7"/>
        <v>1746575.0000000005</v>
      </c>
      <c r="H28" s="22">
        <f t="shared" si="7"/>
        <v>1746575.0000000005</v>
      </c>
      <c r="I28" s="22">
        <f t="shared" si="7"/>
        <v>1746575.0000000005</v>
      </c>
      <c r="J28" s="23">
        <f>SUM(F28:I28)</f>
        <v>7031993.0000000019</v>
      </c>
    </row>
    <row r="29" spans="1:10" ht="13.5" thickTop="1" x14ac:dyDescent="0.2">
      <c r="C29" s="3"/>
      <c r="D29" s="13"/>
      <c r="E29" s="13"/>
      <c r="F29" s="13"/>
      <c r="G29" s="13"/>
      <c r="H29" s="13"/>
      <c r="I29" s="14"/>
      <c r="J29" s="13"/>
    </row>
  </sheetData>
  <mergeCells count="7">
    <mergeCell ref="H13:H14"/>
    <mergeCell ref="H5:H6"/>
    <mergeCell ref="A1:J1"/>
    <mergeCell ref="H4:J4"/>
    <mergeCell ref="H8:J8"/>
    <mergeCell ref="H9:H10"/>
    <mergeCell ref="H11:H12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FE46B-4AEB-4379-8773-E913AD384094}"/>
</file>

<file path=customXml/itemProps2.xml><?xml version="1.0" encoding="utf-8"?>
<ds:datastoreItem xmlns:ds="http://schemas.openxmlformats.org/officeDocument/2006/customXml" ds:itemID="{98063EAE-2F58-4F67-A440-6925CE995D0A}"/>
</file>

<file path=customXml/itemProps3.xml><?xml version="1.0" encoding="utf-8"?>
<ds:datastoreItem xmlns:ds="http://schemas.openxmlformats.org/officeDocument/2006/customXml" ds:itemID="{275EADA6-DFC8-4B6B-9459-CFB712758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2021-11-30T22:54:46Z</dcterms:modified>
</cp:coreProperties>
</file>