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codeName="ThisWorkbook"/>
  <mc:AlternateContent xmlns:mc="http://schemas.openxmlformats.org/markup-compatibility/2006">
    <mc:Choice Requires="x15">
      <x15ac:absPath xmlns:x15ac="http://schemas.microsoft.com/office/spreadsheetml/2010/11/ac" url="/Users/heidiherrick/Desktop/"/>
    </mc:Choice>
  </mc:AlternateContent>
  <bookViews>
    <workbookView xWindow="1680" yWindow="460" windowWidth="23620" windowHeight="14480" tabRatio="834" firstSheet="1" activeTab="2"/>
  </bookViews>
  <sheets>
    <sheet name="Checklist" sheetId="31" r:id="rId1"/>
    <sheet name="Acronyms" sheetId="27" r:id="rId2"/>
    <sheet name="1-7" sheetId="3" r:id="rId3"/>
    <sheet name="6.1" sheetId="13" r:id="rId4"/>
    <sheet name="6.1-A" sheetId="37" r:id="rId5"/>
    <sheet name="6.1-B" sheetId="38" r:id="rId6"/>
    <sheet name="6.1-C" sheetId="43" r:id="rId7"/>
    <sheet name="6.1-D" sheetId="47" r:id="rId8"/>
    <sheet name="6.1-E" sheetId="48" r:id="rId9"/>
    <sheet name="6.2" sheetId="32" r:id="rId10"/>
    <sheet name="6.3" sheetId="33" r:id="rId11"/>
    <sheet name="6.4" sheetId="36" r:id="rId12"/>
    <sheet name="Summary" sheetId="46" r:id="rId13"/>
    <sheet name="Drop Down Menu" sheetId="6" state="hidden" r:id="rId14"/>
  </sheets>
  <definedNames>
    <definedName name="Check1" localSheetId="0">Checklist!$A$7</definedName>
    <definedName name="Check10" localSheetId="0">Checklist!$A$17</definedName>
    <definedName name="Check2" localSheetId="0">Checklist!#REF!</definedName>
    <definedName name="Check3" localSheetId="0">Checklist!#REF!</definedName>
    <definedName name="Check4" localSheetId="0">Checklist!#REF!</definedName>
    <definedName name="Check5" localSheetId="0">Checklist!#REF!</definedName>
    <definedName name="Check6" localSheetId="0">Checklist!$A$13</definedName>
    <definedName name="Check7" localSheetId="0">Checklist!$A$14</definedName>
    <definedName name="Check8" localSheetId="0">Checklist!$A$15</definedName>
    <definedName name="Check9" localSheetId="0">Checklist!$A$16</definedName>
    <definedName name="Eight">'Drop Down Menu'!$A$6</definedName>
    <definedName name="Eleven">'Drop Down Menu'!$A$9</definedName>
    <definedName name="End">'Drop Down Menu'!$A$13:$A$24</definedName>
    <definedName name="Hospital">#REF!</definedName>
    <definedName name="Hospitals">'Drop Down Menu'!$A$27:$A$34</definedName>
    <definedName name="Names">'Drop Down Menu'!$A$27:$A$73</definedName>
    <definedName name="Nine">'Drop Down Menu'!$A$7</definedName>
    <definedName name="OffsetPoint" localSheetId="2">#REF!</definedName>
    <definedName name="OffsetPoint" localSheetId="3">'6.1'!#REF!</definedName>
    <definedName name="OffsetPoint" localSheetId="5">#REF!</definedName>
    <definedName name="OffsetPoint" localSheetId="6">#REF!</definedName>
    <definedName name="OffsetPoint" localSheetId="7">#REF!</definedName>
    <definedName name="OffsetPoint" localSheetId="8">#REF!</definedName>
    <definedName name="OffsetPoint" localSheetId="9">'6.2'!#REF!</definedName>
    <definedName name="OffsetPoint" localSheetId="10">'6.3'!#REF!</definedName>
    <definedName name="OffsetPoint" localSheetId="11">'6.4'!#REF!</definedName>
    <definedName name="OffsetPoint">#REF!</definedName>
    <definedName name="_xlnm.Print_Area" localSheetId="2">'1-7'!$A$4:$E$175</definedName>
    <definedName name="_xlnm.Print_Area" localSheetId="3">'6.1'!$A$4:$R$143</definedName>
    <definedName name="_xlnm.Print_Area" localSheetId="4">'6.1-A'!$A$5:$L$32</definedName>
    <definedName name="_xlnm.Print_Area" localSheetId="5">'6.1-B'!$A$5:$G$46</definedName>
    <definedName name="_xlnm.Print_Area" localSheetId="6">'6.1-C'!$A$5:$F$20</definedName>
    <definedName name="_xlnm.Print_Area" localSheetId="7">'6.1-D'!$A$5:$G$45</definedName>
    <definedName name="_xlnm.Print_Area" localSheetId="8">'6.1-E'!$A$5:$E$32</definedName>
    <definedName name="_xlnm.Print_Area" localSheetId="9">'6.2'!$A$4:$R$147</definedName>
    <definedName name="_xlnm.Print_Area" localSheetId="10">'6.3'!$A$4:$R$145</definedName>
    <definedName name="_xlnm.Print_Area" localSheetId="11">'6.4'!$A$4:$O$21</definedName>
    <definedName name="_xlnm.Print_Area" localSheetId="1">Acronyms!$A$1:$B$99</definedName>
    <definedName name="_xlnm.Print_Area" localSheetId="0">Checklist!$A$1:$B$28</definedName>
    <definedName name="_xlnm.Print_Area" localSheetId="12">Summary!$A$1:$E$60</definedName>
    <definedName name="_xlnm.Print_Titles" localSheetId="2">'1-7'!$4:$7</definedName>
    <definedName name="_xlnm.Print_Titles" localSheetId="3">'6.1'!$4:$7</definedName>
    <definedName name="_xlnm.Print_Titles" localSheetId="9">'6.2'!$4:$7</definedName>
    <definedName name="_xlnm.Print_Titles" localSheetId="10">'6.3'!$4:$7</definedName>
    <definedName name="_xlnm.Print_Titles" localSheetId="11">'6.4'!$4:$7</definedName>
    <definedName name="_xlnm.Print_Titles" localSheetId="1">Acronyms!$1:$1</definedName>
    <definedName name="Ten">'Drop Down Menu'!$A$8</definedName>
    <definedName name="test">'Drop Down Menu'!$A$27:$A$34</definedName>
    <definedName name="Twelve">'Drop Down Menu'!$A$10</definedName>
    <definedName name="type">'Drop Down Menu'!$A$76:$A$80</definedName>
    <definedName name="x">'Drop Down Menu'!$A$3:$A$5</definedName>
    <definedName name="xyz" localSheetId="5">#REF!</definedName>
    <definedName name="xyz" localSheetId="6">#REF!</definedName>
    <definedName name="xyz" localSheetId="7">#REF!</definedName>
    <definedName name="xyz" localSheetId="8">#REF!</definedName>
    <definedName name="xyz" localSheetId="9">#REF!</definedName>
    <definedName name="xyz" localSheetId="10">#REF!</definedName>
    <definedName name="xyz" localSheetId="11">#REF!</definedName>
    <definedName name="xyz">#REF!</definedName>
    <definedName name="Year">'Drop Down Menu'!$A$3:$A$10</definedName>
    <definedName name="Years">'Drop Down Menu'!$A$3:$A$5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4" i="37" l="1"/>
  <c r="D25" i="37"/>
  <c r="B35" i="47"/>
  <c r="B36" i="47"/>
  <c r="R132" i="32"/>
  <c r="D139" i="32"/>
  <c r="R139" i="32"/>
  <c r="E19" i="46"/>
  <c r="D20" i="13"/>
  <c r="D24" i="13"/>
  <c r="D21" i="13"/>
  <c r="E21" i="13"/>
  <c r="F25" i="13"/>
  <c r="Q25" i="13"/>
  <c r="R25" i="13"/>
  <c r="F26" i="13"/>
  <c r="Q26" i="13"/>
  <c r="R26" i="13"/>
  <c r="F27" i="13"/>
  <c r="Q27" i="13"/>
  <c r="R27" i="13"/>
  <c r="F28" i="13"/>
  <c r="Q28" i="13"/>
  <c r="R28" i="13"/>
  <c r="F29" i="13"/>
  <c r="Q29" i="13"/>
  <c r="R29" i="13"/>
  <c r="F30" i="13"/>
  <c r="Q30" i="13"/>
  <c r="R30" i="13"/>
  <c r="F31" i="13"/>
  <c r="Q31" i="13"/>
  <c r="R31" i="13"/>
  <c r="F32" i="13"/>
  <c r="Q32" i="13"/>
  <c r="R32" i="13"/>
  <c r="F33" i="13"/>
  <c r="Q33" i="13"/>
  <c r="R33" i="13"/>
  <c r="F34" i="13"/>
  <c r="Q34" i="13"/>
  <c r="R34" i="13"/>
  <c r="F35" i="13"/>
  <c r="Q35" i="13"/>
  <c r="R35" i="13"/>
  <c r="F36" i="13"/>
  <c r="Q36" i="13"/>
  <c r="R36" i="13"/>
  <c r="F37" i="13"/>
  <c r="Q37" i="13"/>
  <c r="R37" i="13"/>
  <c r="F38" i="13"/>
  <c r="Q38" i="13"/>
  <c r="R38" i="13"/>
  <c r="F39" i="13"/>
  <c r="Q39" i="13"/>
  <c r="R39" i="13"/>
  <c r="F40" i="13"/>
  <c r="Q40" i="13"/>
  <c r="R40" i="13"/>
  <c r="F41" i="13"/>
  <c r="Q41" i="13"/>
  <c r="R41" i="13"/>
  <c r="F42" i="13"/>
  <c r="Q42" i="13"/>
  <c r="R42" i="13"/>
  <c r="R43" i="13"/>
  <c r="D46" i="13"/>
  <c r="E46" i="13"/>
  <c r="F50" i="13"/>
  <c r="Q50" i="13"/>
  <c r="R50" i="13"/>
  <c r="F51" i="13"/>
  <c r="Q51" i="13"/>
  <c r="R51" i="13"/>
  <c r="F52" i="13"/>
  <c r="Q52" i="13"/>
  <c r="R52" i="13"/>
  <c r="F53" i="13"/>
  <c r="Q53" i="13"/>
  <c r="R53" i="13"/>
  <c r="F54" i="13"/>
  <c r="Q54" i="13"/>
  <c r="R54" i="13"/>
  <c r="F55" i="13"/>
  <c r="Q55" i="13"/>
  <c r="R55" i="13"/>
  <c r="F56" i="13"/>
  <c r="Q56" i="13"/>
  <c r="R56" i="13"/>
  <c r="F57" i="13"/>
  <c r="Q57" i="13"/>
  <c r="R57" i="13"/>
  <c r="F58" i="13"/>
  <c r="Q58" i="13"/>
  <c r="R58" i="13"/>
  <c r="F59" i="13"/>
  <c r="Q59" i="13"/>
  <c r="R59" i="13"/>
  <c r="F60" i="13"/>
  <c r="Q60" i="13"/>
  <c r="R60" i="13"/>
  <c r="F61" i="13"/>
  <c r="Q61" i="13"/>
  <c r="R61" i="13"/>
  <c r="F62" i="13"/>
  <c r="Q62" i="13"/>
  <c r="R62" i="13"/>
  <c r="F63" i="13"/>
  <c r="Q63" i="13"/>
  <c r="R63" i="13"/>
  <c r="F64" i="13"/>
  <c r="Q64" i="13"/>
  <c r="R64" i="13"/>
  <c r="F65" i="13"/>
  <c r="Q65" i="13"/>
  <c r="R65" i="13"/>
  <c r="F66" i="13"/>
  <c r="Q66" i="13"/>
  <c r="R66" i="13"/>
  <c r="F67" i="13"/>
  <c r="Q67" i="13"/>
  <c r="R67" i="13"/>
  <c r="F68" i="13"/>
  <c r="Q68" i="13"/>
  <c r="R68" i="13"/>
  <c r="F69" i="13"/>
  <c r="Q69" i="13"/>
  <c r="R69" i="13"/>
  <c r="F70" i="13"/>
  <c r="Q70" i="13"/>
  <c r="R70" i="13"/>
  <c r="F71" i="13"/>
  <c r="Q71" i="13"/>
  <c r="R71" i="13"/>
  <c r="F72" i="13"/>
  <c r="Q72" i="13"/>
  <c r="R72" i="13"/>
  <c r="F73" i="13"/>
  <c r="Q73" i="13"/>
  <c r="R73" i="13"/>
  <c r="F74" i="13"/>
  <c r="Q74" i="13"/>
  <c r="R74" i="13"/>
  <c r="F75" i="13"/>
  <c r="Q75" i="13"/>
  <c r="R75" i="13"/>
  <c r="F76" i="13"/>
  <c r="Q76" i="13"/>
  <c r="R76" i="13"/>
  <c r="F77" i="13"/>
  <c r="Q77" i="13"/>
  <c r="R77" i="13"/>
  <c r="F78" i="13"/>
  <c r="Q78" i="13"/>
  <c r="R78" i="13"/>
  <c r="F79" i="13"/>
  <c r="Q79" i="13"/>
  <c r="R79" i="13"/>
  <c r="F80" i="13"/>
  <c r="Q80" i="13"/>
  <c r="R80" i="13"/>
  <c r="F81" i="13"/>
  <c r="Q81" i="13"/>
  <c r="R81" i="13"/>
  <c r="F82" i="13"/>
  <c r="Q82" i="13"/>
  <c r="R82" i="13"/>
  <c r="F83" i="13"/>
  <c r="Q83" i="13"/>
  <c r="R83" i="13"/>
  <c r="F84" i="13"/>
  <c r="Q84" i="13"/>
  <c r="R84" i="13"/>
  <c r="F85" i="13"/>
  <c r="Q85" i="13"/>
  <c r="R85" i="13"/>
  <c r="F86" i="13"/>
  <c r="Q86" i="13"/>
  <c r="R86" i="13"/>
  <c r="F87" i="13"/>
  <c r="Q87" i="13"/>
  <c r="R87" i="13"/>
  <c r="F88" i="13"/>
  <c r="Q88" i="13"/>
  <c r="R88" i="13"/>
  <c r="F89" i="13"/>
  <c r="Q89" i="13"/>
  <c r="R89" i="13"/>
  <c r="F90" i="13"/>
  <c r="Q90" i="13"/>
  <c r="R90" i="13"/>
  <c r="F91" i="13"/>
  <c r="Q91" i="13"/>
  <c r="R91" i="13"/>
  <c r="F92" i="13"/>
  <c r="Q92" i="13"/>
  <c r="R92" i="13"/>
  <c r="F93" i="13"/>
  <c r="Q93" i="13"/>
  <c r="R93" i="13"/>
  <c r="F94" i="13"/>
  <c r="Q94" i="13"/>
  <c r="R94" i="13"/>
  <c r="F95" i="13"/>
  <c r="Q95" i="13"/>
  <c r="R95" i="13"/>
  <c r="F96" i="13"/>
  <c r="Q96" i="13"/>
  <c r="R96" i="13"/>
  <c r="F97" i="13"/>
  <c r="Q97" i="13"/>
  <c r="R97" i="13"/>
  <c r="F98" i="13"/>
  <c r="Q98" i="13"/>
  <c r="R98" i="13"/>
  <c r="F99" i="13"/>
  <c r="Q99" i="13"/>
  <c r="R99" i="13"/>
  <c r="F100" i="13"/>
  <c r="Q100" i="13"/>
  <c r="R100" i="13"/>
  <c r="F101" i="13"/>
  <c r="Q101" i="13"/>
  <c r="R101" i="13"/>
  <c r="F102" i="13"/>
  <c r="Q102" i="13"/>
  <c r="R102" i="13"/>
  <c r="F103" i="13"/>
  <c r="Q103" i="13"/>
  <c r="R103" i="13"/>
  <c r="F104" i="13"/>
  <c r="Q104" i="13"/>
  <c r="R104" i="13"/>
  <c r="F105" i="13"/>
  <c r="Q105" i="13"/>
  <c r="R105" i="13"/>
  <c r="F106" i="13"/>
  <c r="Q106" i="13"/>
  <c r="R106" i="13"/>
  <c r="F107" i="13"/>
  <c r="Q107" i="13"/>
  <c r="R107" i="13"/>
  <c r="F108" i="13"/>
  <c r="Q108" i="13"/>
  <c r="R108" i="13"/>
  <c r="F109" i="13"/>
  <c r="Q109" i="13"/>
  <c r="R109" i="13"/>
  <c r="F110" i="13"/>
  <c r="Q110" i="13"/>
  <c r="R110" i="13"/>
  <c r="F111" i="13"/>
  <c r="Q111" i="13"/>
  <c r="R111" i="13"/>
  <c r="F112" i="13"/>
  <c r="Q112" i="13"/>
  <c r="R112" i="13"/>
  <c r="F113" i="13"/>
  <c r="Q113" i="13"/>
  <c r="R113" i="13"/>
  <c r="F114" i="13"/>
  <c r="Q114" i="13"/>
  <c r="R114" i="13"/>
  <c r="F115" i="13"/>
  <c r="Q115" i="13"/>
  <c r="R115" i="13"/>
  <c r="F116" i="13"/>
  <c r="Q116" i="13"/>
  <c r="R116" i="13"/>
  <c r="R117" i="13"/>
  <c r="D7" i="38"/>
  <c r="E7" i="38"/>
  <c r="F13" i="38"/>
  <c r="F123" i="13"/>
  <c r="Q123" i="13"/>
  <c r="R123" i="13"/>
  <c r="F18" i="38"/>
  <c r="F124" i="13"/>
  <c r="Q124" i="13"/>
  <c r="R124" i="13"/>
  <c r="F23" i="38"/>
  <c r="F125" i="13"/>
  <c r="Q125" i="13"/>
  <c r="R125" i="13"/>
  <c r="F28" i="38"/>
  <c r="F126" i="13"/>
  <c r="Q126" i="13"/>
  <c r="R126" i="13"/>
  <c r="F33" i="38"/>
  <c r="F127" i="13"/>
  <c r="Q127" i="13"/>
  <c r="R127" i="13"/>
  <c r="F38" i="38"/>
  <c r="F128" i="13"/>
  <c r="Q128" i="13"/>
  <c r="R128" i="13"/>
  <c r="F43" i="38"/>
  <c r="F129" i="13"/>
  <c r="Q129" i="13"/>
  <c r="R129" i="13"/>
  <c r="R130" i="13"/>
  <c r="B7" i="37"/>
  <c r="C7" i="37"/>
  <c r="D14" i="37"/>
  <c r="D15" i="37"/>
  <c r="D19" i="37"/>
  <c r="D20" i="37"/>
  <c r="B48" i="47"/>
  <c r="B49" i="47"/>
  <c r="B26" i="47"/>
  <c r="B27" i="47"/>
  <c r="B28" i="47"/>
  <c r="R132" i="13"/>
  <c r="R134" i="13"/>
  <c r="D140" i="13"/>
  <c r="D141" i="13"/>
  <c r="R141" i="13"/>
  <c r="R143" i="13"/>
  <c r="L29" i="37"/>
  <c r="D147" i="13"/>
  <c r="D7" i="43"/>
  <c r="E7" i="43"/>
  <c r="F13" i="43"/>
  <c r="F17" i="43"/>
  <c r="F18" i="43"/>
  <c r="F20" i="43"/>
  <c r="D148" i="13"/>
  <c r="D149" i="13"/>
  <c r="D147" i="32"/>
  <c r="E23" i="46"/>
  <c r="E13" i="43"/>
  <c r="D13" i="43"/>
  <c r="F12" i="43"/>
  <c r="C21" i="36"/>
  <c r="D21" i="36"/>
  <c r="B161" i="3"/>
  <c r="B14" i="47"/>
  <c r="E16" i="36"/>
  <c r="E15" i="36"/>
  <c r="D54" i="33"/>
  <c r="E54" i="33"/>
  <c r="D55" i="33"/>
  <c r="E55" i="33"/>
  <c r="D56" i="33"/>
  <c r="E56" i="33"/>
  <c r="D57" i="33"/>
  <c r="E57" i="33"/>
  <c r="D58" i="33"/>
  <c r="E58" i="33"/>
  <c r="D59" i="33"/>
  <c r="E59" i="33"/>
  <c r="D60" i="33"/>
  <c r="E60" i="33"/>
  <c r="D61" i="33"/>
  <c r="E61" i="33"/>
  <c r="D62" i="33"/>
  <c r="E62" i="33"/>
  <c r="D63" i="33"/>
  <c r="E63" i="33"/>
  <c r="D64" i="33"/>
  <c r="E64" i="33"/>
  <c r="D65" i="33"/>
  <c r="E65" i="33"/>
  <c r="D66" i="33"/>
  <c r="E66" i="33"/>
  <c r="D67" i="33"/>
  <c r="E67" i="33"/>
  <c r="D68" i="33"/>
  <c r="E68" i="33"/>
  <c r="D69" i="33"/>
  <c r="E69" i="33"/>
  <c r="D70" i="33"/>
  <c r="E70" i="33"/>
  <c r="D71" i="33"/>
  <c r="E71" i="33"/>
  <c r="D72" i="33"/>
  <c r="E72" i="33"/>
  <c r="D73" i="33"/>
  <c r="E73" i="33"/>
  <c r="D74" i="33"/>
  <c r="E74" i="33"/>
  <c r="D75" i="33"/>
  <c r="E75" i="33"/>
  <c r="D76" i="33"/>
  <c r="E76" i="33"/>
  <c r="D77" i="33"/>
  <c r="E77" i="33"/>
  <c r="D78" i="33"/>
  <c r="E78" i="33"/>
  <c r="D79" i="33"/>
  <c r="E79" i="33"/>
  <c r="D80" i="33"/>
  <c r="E80" i="33"/>
  <c r="D81" i="33"/>
  <c r="E81" i="33"/>
  <c r="D82" i="33"/>
  <c r="E82" i="33"/>
  <c r="D83" i="33"/>
  <c r="E83" i="33"/>
  <c r="D84" i="33"/>
  <c r="E84" i="33"/>
  <c r="D85" i="33"/>
  <c r="E85" i="33"/>
  <c r="D86" i="33"/>
  <c r="E86" i="33"/>
  <c r="D87" i="33"/>
  <c r="E87" i="33"/>
  <c r="D88" i="33"/>
  <c r="E88" i="33"/>
  <c r="D89" i="33"/>
  <c r="E89" i="33"/>
  <c r="D90" i="33"/>
  <c r="E90" i="33"/>
  <c r="D91" i="33"/>
  <c r="E91" i="33"/>
  <c r="D92" i="33"/>
  <c r="E92" i="33"/>
  <c r="D93" i="33"/>
  <c r="E93" i="33"/>
  <c r="D94" i="33"/>
  <c r="E94" i="33"/>
  <c r="D95" i="33"/>
  <c r="E95" i="33"/>
  <c r="D96" i="33"/>
  <c r="E96" i="33"/>
  <c r="D97" i="33"/>
  <c r="E97" i="33"/>
  <c r="D98" i="33"/>
  <c r="E98" i="33"/>
  <c r="D99" i="33"/>
  <c r="E99" i="33"/>
  <c r="D100" i="33"/>
  <c r="E100" i="33"/>
  <c r="D101" i="33"/>
  <c r="E101" i="33"/>
  <c r="D102" i="33"/>
  <c r="E102" i="33"/>
  <c r="D103" i="33"/>
  <c r="E103" i="33"/>
  <c r="D104" i="33"/>
  <c r="E104" i="33"/>
  <c r="D105" i="33"/>
  <c r="E105" i="33"/>
  <c r="D106" i="33"/>
  <c r="E106" i="33"/>
  <c r="D107" i="33"/>
  <c r="E107" i="33"/>
  <c r="D108" i="33"/>
  <c r="E108" i="33"/>
  <c r="D109" i="33"/>
  <c r="E109" i="33"/>
  <c r="D110" i="33"/>
  <c r="E110" i="33"/>
  <c r="D111" i="33"/>
  <c r="E111" i="33"/>
  <c r="D112" i="33"/>
  <c r="E112" i="33"/>
  <c r="D113" i="33"/>
  <c r="E113" i="33"/>
  <c r="D114" i="33"/>
  <c r="E114" i="33"/>
  <c r="D115" i="33"/>
  <c r="E115" i="33"/>
  <c r="D116" i="33"/>
  <c r="E116" i="33"/>
  <c r="D117" i="33"/>
  <c r="E117" i="33"/>
  <c r="D118" i="33"/>
  <c r="E118" i="33"/>
  <c r="D29" i="33"/>
  <c r="E29" i="33"/>
  <c r="D30" i="33"/>
  <c r="E30" i="33"/>
  <c r="D31" i="33"/>
  <c r="E31" i="33"/>
  <c r="D32" i="33"/>
  <c r="E32" i="33"/>
  <c r="D33" i="33"/>
  <c r="E33" i="33"/>
  <c r="D34" i="33"/>
  <c r="E34" i="33"/>
  <c r="D35" i="33"/>
  <c r="E35" i="33"/>
  <c r="D36" i="33"/>
  <c r="E36" i="33"/>
  <c r="D37" i="33"/>
  <c r="E37" i="33"/>
  <c r="D38" i="33"/>
  <c r="E38" i="33"/>
  <c r="D39" i="33"/>
  <c r="E39" i="33"/>
  <c r="D40" i="33"/>
  <c r="E40" i="33"/>
  <c r="D41" i="33"/>
  <c r="E41" i="33"/>
  <c r="D42" i="33"/>
  <c r="E42" i="33"/>
  <c r="D43" i="33"/>
  <c r="E43" i="33"/>
  <c r="D44" i="33"/>
  <c r="E44" i="33"/>
  <c r="C66" i="33"/>
  <c r="B109" i="3"/>
  <c r="D49" i="47"/>
  <c r="B95" i="3"/>
  <c r="D48" i="47"/>
  <c r="F48" i="3"/>
  <c r="F47" i="3"/>
  <c r="D111" i="32"/>
  <c r="E111" i="32"/>
  <c r="D46" i="32"/>
  <c r="E46" i="32"/>
  <c r="F111" i="32"/>
  <c r="Q111" i="32"/>
  <c r="R111" i="32"/>
  <c r="C111" i="32"/>
  <c r="B111" i="32"/>
  <c r="D48" i="33"/>
  <c r="E48" i="33"/>
  <c r="F113" i="33"/>
  <c r="Q113" i="33"/>
  <c r="R113" i="33"/>
  <c r="C113" i="33"/>
  <c r="B113" i="33"/>
  <c r="F93" i="33"/>
  <c r="Q93" i="33"/>
  <c r="R93" i="33"/>
  <c r="C93" i="33"/>
  <c r="B93" i="33"/>
  <c r="D91" i="32"/>
  <c r="E91" i="32"/>
  <c r="F91" i="32"/>
  <c r="Q91" i="32"/>
  <c r="R91" i="32"/>
  <c r="C91" i="32"/>
  <c r="B91" i="32"/>
  <c r="E17" i="36"/>
  <c r="E18" i="36"/>
  <c r="E19" i="36"/>
  <c r="E20" i="36"/>
  <c r="E21" i="36"/>
  <c r="E9" i="46"/>
  <c r="B70" i="3"/>
  <c r="B72" i="3"/>
  <c r="E13" i="46"/>
  <c r="G15" i="46"/>
  <c r="E47" i="46"/>
  <c r="E45" i="46"/>
  <c r="B7" i="48"/>
  <c r="C7" i="48"/>
  <c r="B17" i="48"/>
  <c r="B20" i="48"/>
  <c r="B12" i="48"/>
  <c r="B14" i="48"/>
  <c r="B21" i="48"/>
  <c r="B22" i="48"/>
  <c r="C17" i="48"/>
  <c r="C20" i="48"/>
  <c r="C12" i="48"/>
  <c r="C14" i="48"/>
  <c r="C21" i="48"/>
  <c r="C22" i="48"/>
  <c r="D22" i="48"/>
  <c r="B25" i="48"/>
  <c r="B28" i="48"/>
  <c r="B29" i="48"/>
  <c r="B30" i="48"/>
  <c r="C25" i="48"/>
  <c r="C28" i="48"/>
  <c r="C29" i="48"/>
  <c r="C30" i="48"/>
  <c r="D30" i="48"/>
  <c r="D32" i="48"/>
  <c r="E49" i="46"/>
  <c r="D29" i="48"/>
  <c r="D28" i="48"/>
  <c r="D27" i="48"/>
  <c r="D26" i="48"/>
  <c r="D25" i="48"/>
  <c r="D17" i="48"/>
  <c r="D21" i="48"/>
  <c r="D20" i="48"/>
  <c r="D19" i="48"/>
  <c r="D18" i="48"/>
  <c r="D14" i="48"/>
  <c r="D13" i="48"/>
  <c r="D12" i="48"/>
  <c r="D11" i="48"/>
  <c r="D10" i="48"/>
  <c r="E24" i="13"/>
  <c r="C9" i="48"/>
  <c r="B9" i="48"/>
  <c r="K10" i="37"/>
  <c r="K14" i="37"/>
  <c r="K13" i="37"/>
  <c r="K15" i="37"/>
  <c r="K16" i="37"/>
  <c r="K17" i="37"/>
  <c r="K18" i="37"/>
  <c r="K19" i="37"/>
  <c r="K22" i="37"/>
  <c r="K23" i="37"/>
  <c r="K24" i="37"/>
  <c r="K26" i="37"/>
  <c r="K27" i="37"/>
  <c r="K29" i="37"/>
  <c r="J13" i="37"/>
  <c r="J15" i="37"/>
  <c r="J16" i="37"/>
  <c r="J18" i="37"/>
  <c r="J19" i="37"/>
  <c r="J23" i="37"/>
  <c r="J24" i="37"/>
  <c r="J29" i="37"/>
  <c r="H10" i="37"/>
  <c r="H14" i="37"/>
  <c r="H13" i="37"/>
  <c r="H15" i="37"/>
  <c r="H16" i="37"/>
  <c r="H17" i="37"/>
  <c r="H18" i="37"/>
  <c r="H19" i="37"/>
  <c r="H22" i="37"/>
  <c r="H23" i="37"/>
  <c r="H24" i="37"/>
  <c r="H26" i="37"/>
  <c r="H27" i="37"/>
  <c r="H29" i="37"/>
  <c r="G13" i="37"/>
  <c r="G15" i="37"/>
  <c r="G16" i="37"/>
  <c r="G18" i="37"/>
  <c r="G19" i="37"/>
  <c r="G24" i="37"/>
  <c r="G29" i="37"/>
  <c r="L27" i="37"/>
  <c r="L26" i="37"/>
  <c r="G23" i="37"/>
  <c r="L23" i="37"/>
  <c r="L22" i="37"/>
  <c r="L24" i="37"/>
  <c r="L12" i="37"/>
  <c r="L11" i="37"/>
  <c r="B34" i="47"/>
  <c r="B42" i="47"/>
  <c r="D50" i="47"/>
  <c r="C50" i="47"/>
  <c r="C48" i="47"/>
  <c r="C49" i="47"/>
  <c r="B50" i="47"/>
  <c r="B20" i="47"/>
  <c r="B43" i="47"/>
  <c r="O119" i="33"/>
  <c r="B40" i="47"/>
  <c r="B41" i="47"/>
  <c r="G117" i="32"/>
  <c r="I117" i="32"/>
  <c r="K117" i="32"/>
  <c r="M117" i="32"/>
  <c r="B32" i="47"/>
  <c r="B33" i="47"/>
  <c r="K117" i="13"/>
  <c r="G117" i="13"/>
  <c r="I117" i="13"/>
  <c r="M117" i="13"/>
  <c r="B24" i="47"/>
  <c r="B25" i="47"/>
  <c r="B17" i="47"/>
  <c r="B14" i="37"/>
  <c r="C14" i="37"/>
  <c r="D13" i="38"/>
  <c r="E13" i="38"/>
  <c r="D18" i="38"/>
  <c r="E18" i="38"/>
  <c r="D23" i="38"/>
  <c r="E23" i="38"/>
  <c r="D28" i="38"/>
  <c r="E28" i="38"/>
  <c r="D33" i="38"/>
  <c r="E33" i="38"/>
  <c r="D38" i="38"/>
  <c r="E38" i="38"/>
  <c r="D43" i="38"/>
  <c r="E43" i="38"/>
  <c r="B44" i="47"/>
  <c r="D29" i="37"/>
  <c r="D30" i="37"/>
  <c r="R133" i="33"/>
  <c r="D118" i="3"/>
  <c r="D104" i="3"/>
  <c r="Q117" i="13"/>
  <c r="Q113" i="32"/>
  <c r="Q50" i="32"/>
  <c r="Q51" i="32"/>
  <c r="Q52" i="32"/>
  <c r="Q53" i="32"/>
  <c r="Q54" i="32"/>
  <c r="Q55" i="32"/>
  <c r="Q56" i="32"/>
  <c r="Q57" i="32"/>
  <c r="Q58" i="32"/>
  <c r="Q59" i="32"/>
  <c r="Q60" i="32"/>
  <c r="Q61" i="32"/>
  <c r="Q63" i="32"/>
  <c r="Q64" i="32"/>
  <c r="Q65" i="32"/>
  <c r="Q66" i="32"/>
  <c r="Q67" i="32"/>
  <c r="Q68" i="32"/>
  <c r="Q69" i="32"/>
  <c r="Q70" i="32"/>
  <c r="Q71" i="32"/>
  <c r="Q72" i="32"/>
  <c r="Q73" i="32"/>
  <c r="Q74" i="32"/>
  <c r="Q75" i="32"/>
  <c r="Q76" i="32"/>
  <c r="Q77" i="32"/>
  <c r="Q78" i="32"/>
  <c r="Q79" i="32"/>
  <c r="Q80" i="32"/>
  <c r="Q81" i="32"/>
  <c r="Q82" i="32"/>
  <c r="Q83" i="32"/>
  <c r="Q84" i="32"/>
  <c r="Q85" i="32"/>
  <c r="Q86" i="32"/>
  <c r="Q87" i="32"/>
  <c r="Q89" i="32"/>
  <c r="Q90" i="32"/>
  <c r="Q92" i="32"/>
  <c r="Q93" i="32"/>
  <c r="Q94" i="32"/>
  <c r="Q95" i="32"/>
  <c r="Q96" i="32"/>
  <c r="Q97" i="32"/>
  <c r="Q98" i="32"/>
  <c r="Q99" i="32"/>
  <c r="Q100" i="32"/>
  <c r="Q101" i="32"/>
  <c r="Q102" i="32"/>
  <c r="Q103" i="32"/>
  <c r="Q104" i="32"/>
  <c r="Q105" i="32"/>
  <c r="Q106" i="32"/>
  <c r="Q107" i="32"/>
  <c r="Q108" i="32"/>
  <c r="Q109" i="32"/>
  <c r="Q110" i="32"/>
  <c r="Q112" i="32"/>
  <c r="Q114" i="32"/>
  <c r="Q115" i="32"/>
  <c r="Q116" i="32"/>
  <c r="Q62" i="32"/>
  <c r="Q88" i="32"/>
  <c r="Q117" i="32"/>
  <c r="Q109" i="33"/>
  <c r="Q52" i="33"/>
  <c r="Q53" i="33"/>
  <c r="Q54" i="33"/>
  <c r="Q55" i="33"/>
  <c r="Q56" i="33"/>
  <c r="Q57" i="33"/>
  <c r="Q58" i="33"/>
  <c r="Q59" i="33"/>
  <c r="Q60" i="33"/>
  <c r="Q61" i="33"/>
  <c r="Q62" i="33"/>
  <c r="Q63" i="33"/>
  <c r="Q64" i="33"/>
  <c r="Q65" i="33"/>
  <c r="Q66" i="33"/>
  <c r="Q67" i="33"/>
  <c r="Q68" i="33"/>
  <c r="Q69" i="33"/>
  <c r="Q70" i="33"/>
  <c r="Q71" i="33"/>
  <c r="Q72" i="33"/>
  <c r="Q73" i="33"/>
  <c r="Q74" i="33"/>
  <c r="Q75" i="33"/>
  <c r="Q76" i="33"/>
  <c r="Q77" i="33"/>
  <c r="Q78" i="33"/>
  <c r="Q79" i="33"/>
  <c r="Q80" i="33"/>
  <c r="Q81" i="33"/>
  <c r="Q82" i="33"/>
  <c r="Q83" i="33"/>
  <c r="Q84" i="33"/>
  <c r="Q85" i="33"/>
  <c r="Q86" i="33"/>
  <c r="Q87" i="33"/>
  <c r="Q88" i="33"/>
  <c r="Q89" i="33"/>
  <c r="Q90" i="33"/>
  <c r="Q91" i="33"/>
  <c r="Q92" i="33"/>
  <c r="Q94" i="33"/>
  <c r="Q95" i="33"/>
  <c r="Q96" i="33"/>
  <c r="Q97" i="33"/>
  <c r="Q98" i="33"/>
  <c r="Q99" i="33"/>
  <c r="Q100" i="33"/>
  <c r="Q101" i="33"/>
  <c r="Q102" i="33"/>
  <c r="Q103" i="33"/>
  <c r="Q104" i="33"/>
  <c r="Q105" i="33"/>
  <c r="Q106" i="33"/>
  <c r="Q107" i="33"/>
  <c r="Q108" i="33"/>
  <c r="Q110" i="33"/>
  <c r="Q111" i="33"/>
  <c r="Q112" i="33"/>
  <c r="Q114" i="33"/>
  <c r="Q115" i="33"/>
  <c r="Q116" i="33"/>
  <c r="Q117" i="33"/>
  <c r="Q118" i="33"/>
  <c r="Q119" i="33"/>
  <c r="B53" i="33"/>
  <c r="C53" i="33"/>
  <c r="B54" i="33"/>
  <c r="C54" i="33"/>
  <c r="B55" i="33"/>
  <c r="C55" i="33"/>
  <c r="B56" i="33"/>
  <c r="C56" i="33"/>
  <c r="B57" i="33"/>
  <c r="C57" i="33"/>
  <c r="B58" i="33"/>
  <c r="C58" i="33"/>
  <c r="B59" i="33"/>
  <c r="C59" i="33"/>
  <c r="B60" i="33"/>
  <c r="C60" i="33"/>
  <c r="B61" i="33"/>
  <c r="C61" i="33"/>
  <c r="B62" i="33"/>
  <c r="C62" i="33"/>
  <c r="B63" i="33"/>
  <c r="C63" i="33"/>
  <c r="B64" i="33"/>
  <c r="C64" i="33"/>
  <c r="B65" i="33"/>
  <c r="C65" i="33"/>
  <c r="B66" i="33"/>
  <c r="B67" i="33"/>
  <c r="C67" i="33"/>
  <c r="B68" i="33"/>
  <c r="C68" i="33"/>
  <c r="B69" i="33"/>
  <c r="C69" i="33"/>
  <c r="B70" i="33"/>
  <c r="C70" i="33"/>
  <c r="B71" i="33"/>
  <c r="C71" i="33"/>
  <c r="B72" i="33"/>
  <c r="C72" i="33"/>
  <c r="B73" i="33"/>
  <c r="C73" i="33"/>
  <c r="B74" i="33"/>
  <c r="C74" i="33"/>
  <c r="B75" i="33"/>
  <c r="C75" i="33"/>
  <c r="B76" i="33"/>
  <c r="C76" i="33"/>
  <c r="B77" i="33"/>
  <c r="C77" i="33"/>
  <c r="B78" i="33"/>
  <c r="C78" i="33"/>
  <c r="B79" i="33"/>
  <c r="C79" i="33"/>
  <c r="B80" i="33"/>
  <c r="C80" i="33"/>
  <c r="B81" i="33"/>
  <c r="C81" i="33"/>
  <c r="B82" i="33"/>
  <c r="C82" i="33"/>
  <c r="B83" i="33"/>
  <c r="C83" i="33"/>
  <c r="B84" i="33"/>
  <c r="C84" i="33"/>
  <c r="B85" i="33"/>
  <c r="C85" i="33"/>
  <c r="B86" i="33"/>
  <c r="C86" i="33"/>
  <c r="B87" i="33"/>
  <c r="C87" i="33"/>
  <c r="B88" i="33"/>
  <c r="C88" i="33"/>
  <c r="B89" i="33"/>
  <c r="C89" i="33"/>
  <c r="B90" i="33"/>
  <c r="C90" i="33"/>
  <c r="B91" i="33"/>
  <c r="C91" i="33"/>
  <c r="B92" i="33"/>
  <c r="C92" i="33"/>
  <c r="B94" i="33"/>
  <c r="C94" i="33"/>
  <c r="B95" i="33"/>
  <c r="C95" i="33"/>
  <c r="B96" i="33"/>
  <c r="C96" i="33"/>
  <c r="B97" i="33"/>
  <c r="C97" i="33"/>
  <c r="B98" i="33"/>
  <c r="C98" i="33"/>
  <c r="B99" i="33"/>
  <c r="C99" i="33"/>
  <c r="B100" i="33"/>
  <c r="C100" i="33"/>
  <c r="B101" i="33"/>
  <c r="C101" i="33"/>
  <c r="B102" i="33"/>
  <c r="C102" i="33"/>
  <c r="B103" i="33"/>
  <c r="C103" i="33"/>
  <c r="B104" i="33"/>
  <c r="C104" i="33"/>
  <c r="B105" i="33"/>
  <c r="C105" i="33"/>
  <c r="B106" i="33"/>
  <c r="C106" i="33"/>
  <c r="B107" i="33"/>
  <c r="C107" i="33"/>
  <c r="B108" i="33"/>
  <c r="C108" i="33"/>
  <c r="B109" i="33"/>
  <c r="C109" i="33"/>
  <c r="B110" i="33"/>
  <c r="C110" i="33"/>
  <c r="B111" i="33"/>
  <c r="C111" i="33"/>
  <c r="B112" i="33"/>
  <c r="C112" i="33"/>
  <c r="B114" i="33"/>
  <c r="C114" i="33"/>
  <c r="B115" i="33"/>
  <c r="B116" i="33"/>
  <c r="B117" i="33"/>
  <c r="B118" i="33"/>
  <c r="B51" i="32"/>
  <c r="C51" i="32"/>
  <c r="B52" i="32"/>
  <c r="C52" i="32"/>
  <c r="B53" i="32"/>
  <c r="C53" i="32"/>
  <c r="B54" i="32"/>
  <c r="C54" i="32"/>
  <c r="B55" i="32"/>
  <c r="C55" i="32"/>
  <c r="B56" i="32"/>
  <c r="C56" i="32"/>
  <c r="B57" i="32"/>
  <c r="C57" i="32"/>
  <c r="B58" i="32"/>
  <c r="C58" i="32"/>
  <c r="B59" i="32"/>
  <c r="C59" i="32"/>
  <c r="B60" i="32"/>
  <c r="C60" i="32"/>
  <c r="B61" i="32"/>
  <c r="C61" i="32"/>
  <c r="B62" i="32"/>
  <c r="C62" i="32"/>
  <c r="B63" i="32"/>
  <c r="C63" i="32"/>
  <c r="B64" i="32"/>
  <c r="C64" i="32"/>
  <c r="B65" i="32"/>
  <c r="C65" i="32"/>
  <c r="B66" i="32"/>
  <c r="C66" i="32"/>
  <c r="B67" i="32"/>
  <c r="C67" i="32"/>
  <c r="B68" i="32"/>
  <c r="C68" i="32"/>
  <c r="B69" i="32"/>
  <c r="C69" i="32"/>
  <c r="B70" i="32"/>
  <c r="C70" i="32"/>
  <c r="B71" i="32"/>
  <c r="C71" i="32"/>
  <c r="B72" i="32"/>
  <c r="C72" i="32"/>
  <c r="B73" i="32"/>
  <c r="C73" i="32"/>
  <c r="B74" i="32"/>
  <c r="C74" i="32"/>
  <c r="B75" i="32"/>
  <c r="C75" i="32"/>
  <c r="B76" i="32"/>
  <c r="C76" i="32"/>
  <c r="B77" i="32"/>
  <c r="C77" i="32"/>
  <c r="B78" i="32"/>
  <c r="C78" i="32"/>
  <c r="B79" i="32"/>
  <c r="C79" i="32"/>
  <c r="B80" i="32"/>
  <c r="C80" i="32"/>
  <c r="B81" i="32"/>
  <c r="C81" i="32"/>
  <c r="B82" i="32"/>
  <c r="C82" i="32"/>
  <c r="B83" i="32"/>
  <c r="C83" i="32"/>
  <c r="B84" i="32"/>
  <c r="C84" i="32"/>
  <c r="B85" i="32"/>
  <c r="C85" i="32"/>
  <c r="B86" i="32"/>
  <c r="C86" i="32"/>
  <c r="B87" i="32"/>
  <c r="C87" i="32"/>
  <c r="B88" i="32"/>
  <c r="C88" i="32"/>
  <c r="B89" i="32"/>
  <c r="C89" i="32"/>
  <c r="B90" i="32"/>
  <c r="C90" i="32"/>
  <c r="B92" i="32"/>
  <c r="C92" i="32"/>
  <c r="B93" i="32"/>
  <c r="C93" i="32"/>
  <c r="B94" i="32"/>
  <c r="C94" i="32"/>
  <c r="B95" i="32"/>
  <c r="C95" i="32"/>
  <c r="B96" i="32"/>
  <c r="C96" i="32"/>
  <c r="B97" i="32"/>
  <c r="C97" i="32"/>
  <c r="B98" i="32"/>
  <c r="C98" i="32"/>
  <c r="B99" i="32"/>
  <c r="C99" i="32"/>
  <c r="B100" i="32"/>
  <c r="C100" i="32"/>
  <c r="B101" i="32"/>
  <c r="C101" i="32"/>
  <c r="B102" i="32"/>
  <c r="C102" i="32"/>
  <c r="B103" i="32"/>
  <c r="C103" i="32"/>
  <c r="B104" i="32"/>
  <c r="C104" i="32"/>
  <c r="B105" i="32"/>
  <c r="C105" i="32"/>
  <c r="B106" i="32"/>
  <c r="C106" i="32"/>
  <c r="B107" i="32"/>
  <c r="C107" i="32"/>
  <c r="B108" i="32"/>
  <c r="C108" i="32"/>
  <c r="B109" i="32"/>
  <c r="C109" i="32"/>
  <c r="B110" i="32"/>
  <c r="C110" i="32"/>
  <c r="B112" i="32"/>
  <c r="C112" i="32"/>
  <c r="B113" i="32"/>
  <c r="F16" i="43"/>
  <c r="D98" i="3"/>
  <c r="D99" i="3"/>
  <c r="D100" i="3"/>
  <c r="D112" i="3"/>
  <c r="D113" i="3"/>
  <c r="D114" i="3"/>
  <c r="D101" i="3"/>
  <c r="D115" i="3"/>
  <c r="D103" i="3"/>
  <c r="D117" i="3"/>
  <c r="D122" i="3"/>
  <c r="E122" i="3"/>
  <c r="E17" i="46"/>
  <c r="D143" i="33"/>
  <c r="R143" i="33"/>
  <c r="E33" i="46"/>
  <c r="D23" i="33"/>
  <c r="E23" i="33"/>
  <c r="D27" i="33"/>
  <c r="E27" i="33"/>
  <c r="F27" i="33"/>
  <c r="Q27" i="33"/>
  <c r="R27" i="33"/>
  <c r="D28" i="33"/>
  <c r="E28" i="33"/>
  <c r="F28" i="33"/>
  <c r="Q28" i="33"/>
  <c r="R28" i="33"/>
  <c r="F29" i="33"/>
  <c r="Q29" i="33"/>
  <c r="R29" i="33"/>
  <c r="F30" i="33"/>
  <c r="Q30" i="33"/>
  <c r="R30" i="33"/>
  <c r="F31" i="33"/>
  <c r="Q31" i="33"/>
  <c r="R31" i="33"/>
  <c r="F32" i="33"/>
  <c r="Q32" i="33"/>
  <c r="R32" i="33"/>
  <c r="F33" i="33"/>
  <c r="Q33" i="33"/>
  <c r="R33" i="33"/>
  <c r="F34" i="33"/>
  <c r="Q34" i="33"/>
  <c r="R34" i="33"/>
  <c r="F35" i="33"/>
  <c r="Q35" i="33"/>
  <c r="R35" i="33"/>
  <c r="F36" i="33"/>
  <c r="Q36" i="33"/>
  <c r="R36" i="33"/>
  <c r="F37" i="33"/>
  <c r="Q37" i="33"/>
  <c r="R37" i="33"/>
  <c r="F38" i="33"/>
  <c r="Q38" i="33"/>
  <c r="R38" i="33"/>
  <c r="F39" i="33"/>
  <c r="Q39" i="33"/>
  <c r="R39" i="33"/>
  <c r="F40" i="33"/>
  <c r="Q40" i="33"/>
  <c r="R40" i="33"/>
  <c r="F41" i="33"/>
  <c r="Q41" i="33"/>
  <c r="R41" i="33"/>
  <c r="F42" i="33"/>
  <c r="Q42" i="33"/>
  <c r="R42" i="33"/>
  <c r="F43" i="33"/>
  <c r="Q43" i="33"/>
  <c r="R43" i="33"/>
  <c r="F44" i="33"/>
  <c r="Q44" i="33"/>
  <c r="R44" i="33"/>
  <c r="R45" i="33"/>
  <c r="D52" i="33"/>
  <c r="E52" i="33"/>
  <c r="F52" i="33"/>
  <c r="R52" i="33"/>
  <c r="D53" i="33"/>
  <c r="E53" i="33"/>
  <c r="F53" i="33"/>
  <c r="R53" i="33"/>
  <c r="F54" i="33"/>
  <c r="R54" i="33"/>
  <c r="F55" i="33"/>
  <c r="R55" i="33"/>
  <c r="F56" i="33"/>
  <c r="R56" i="33"/>
  <c r="F57" i="33"/>
  <c r="R57" i="33"/>
  <c r="F58" i="33"/>
  <c r="R58" i="33"/>
  <c r="F59" i="33"/>
  <c r="R59" i="33"/>
  <c r="F60" i="33"/>
  <c r="R60" i="33"/>
  <c r="F61" i="33"/>
  <c r="R61" i="33"/>
  <c r="F62" i="33"/>
  <c r="R62" i="33"/>
  <c r="F63" i="33"/>
  <c r="R63" i="33"/>
  <c r="F64" i="33"/>
  <c r="R64" i="33"/>
  <c r="F65" i="33"/>
  <c r="R65" i="33"/>
  <c r="F66" i="33"/>
  <c r="R66" i="33"/>
  <c r="F67" i="33"/>
  <c r="R67" i="33"/>
  <c r="F68" i="33"/>
  <c r="R68" i="33"/>
  <c r="F69" i="33"/>
  <c r="R69" i="33"/>
  <c r="F70" i="33"/>
  <c r="R70" i="33"/>
  <c r="F71" i="33"/>
  <c r="R71" i="33"/>
  <c r="F72" i="33"/>
  <c r="R72" i="33"/>
  <c r="F73" i="33"/>
  <c r="R73" i="33"/>
  <c r="F74" i="33"/>
  <c r="R74" i="33"/>
  <c r="F75" i="33"/>
  <c r="R75" i="33"/>
  <c r="F76" i="33"/>
  <c r="R76" i="33"/>
  <c r="F77" i="33"/>
  <c r="R77" i="33"/>
  <c r="F78" i="33"/>
  <c r="R78" i="33"/>
  <c r="F79" i="33"/>
  <c r="R79" i="33"/>
  <c r="F80" i="33"/>
  <c r="R80" i="33"/>
  <c r="F81" i="33"/>
  <c r="R81" i="33"/>
  <c r="F82" i="33"/>
  <c r="R82" i="33"/>
  <c r="F83" i="33"/>
  <c r="R83" i="33"/>
  <c r="F84" i="33"/>
  <c r="R84" i="33"/>
  <c r="F85" i="33"/>
  <c r="R85" i="33"/>
  <c r="F86" i="33"/>
  <c r="R86" i="33"/>
  <c r="F87" i="33"/>
  <c r="R87" i="33"/>
  <c r="F88" i="33"/>
  <c r="R88" i="33"/>
  <c r="F89" i="33"/>
  <c r="R89" i="33"/>
  <c r="F90" i="33"/>
  <c r="R90" i="33"/>
  <c r="F91" i="33"/>
  <c r="R91" i="33"/>
  <c r="F92" i="33"/>
  <c r="R92" i="33"/>
  <c r="F94" i="33"/>
  <c r="R94" i="33"/>
  <c r="F95" i="33"/>
  <c r="R95" i="33"/>
  <c r="F96" i="33"/>
  <c r="R96" i="33"/>
  <c r="F97" i="33"/>
  <c r="R97" i="33"/>
  <c r="F98" i="33"/>
  <c r="R98" i="33"/>
  <c r="F99" i="33"/>
  <c r="R99" i="33"/>
  <c r="F100" i="33"/>
  <c r="R100" i="33"/>
  <c r="F101" i="33"/>
  <c r="R101" i="33"/>
  <c r="F102" i="33"/>
  <c r="R102" i="33"/>
  <c r="F103" i="33"/>
  <c r="R103" i="33"/>
  <c r="F104" i="33"/>
  <c r="R104" i="33"/>
  <c r="F105" i="33"/>
  <c r="R105" i="33"/>
  <c r="F106" i="33"/>
  <c r="R106" i="33"/>
  <c r="F107" i="33"/>
  <c r="R107" i="33"/>
  <c r="F108" i="33"/>
  <c r="R108" i="33"/>
  <c r="F109" i="33"/>
  <c r="R109" i="33"/>
  <c r="F110" i="33"/>
  <c r="R110" i="33"/>
  <c r="F111" i="33"/>
  <c r="R111" i="33"/>
  <c r="F112" i="33"/>
  <c r="R112" i="33"/>
  <c r="F114" i="33"/>
  <c r="R114" i="33"/>
  <c r="F115" i="33"/>
  <c r="R115" i="33"/>
  <c r="F116" i="33"/>
  <c r="R116" i="33"/>
  <c r="F117" i="33"/>
  <c r="R117" i="33"/>
  <c r="F118" i="33"/>
  <c r="R118" i="33"/>
  <c r="R119" i="33"/>
  <c r="F124" i="33"/>
  <c r="Q124" i="33"/>
  <c r="R124" i="33"/>
  <c r="F125" i="33"/>
  <c r="Q125" i="33"/>
  <c r="R125" i="33"/>
  <c r="F126" i="33"/>
  <c r="Q126" i="33"/>
  <c r="R126" i="33"/>
  <c r="F127" i="33"/>
  <c r="Q127" i="33"/>
  <c r="R127" i="33"/>
  <c r="F128" i="33"/>
  <c r="Q128" i="33"/>
  <c r="R128" i="33"/>
  <c r="F129" i="33"/>
  <c r="Q129" i="33"/>
  <c r="R129" i="33"/>
  <c r="F130" i="33"/>
  <c r="Q130" i="33"/>
  <c r="R130" i="33"/>
  <c r="R131" i="33"/>
  <c r="R135" i="33"/>
  <c r="E35" i="46"/>
  <c r="F37" i="46"/>
  <c r="A1" i="46"/>
  <c r="E7" i="46"/>
  <c r="B21" i="36"/>
  <c r="B160" i="3"/>
  <c r="B162" i="3"/>
  <c r="B163" i="3"/>
  <c r="E43" i="46"/>
  <c r="E11" i="46"/>
  <c r="E51" i="32"/>
  <c r="D51" i="32"/>
  <c r="B28" i="33"/>
  <c r="B29" i="33"/>
  <c r="B30" i="33"/>
  <c r="B31" i="33"/>
  <c r="B32" i="33"/>
  <c r="B33" i="33"/>
  <c r="B34" i="33"/>
  <c r="B35" i="33"/>
  <c r="B36" i="33"/>
  <c r="B37" i="33"/>
  <c r="B38" i="33"/>
  <c r="B39" i="33"/>
  <c r="B40" i="33"/>
  <c r="B41" i="33"/>
  <c r="B42" i="33"/>
  <c r="B43" i="33"/>
  <c r="B44" i="33"/>
  <c r="B27" i="33"/>
  <c r="B26" i="32"/>
  <c r="B27" i="32"/>
  <c r="B28" i="32"/>
  <c r="B29" i="32"/>
  <c r="B30" i="32"/>
  <c r="B31" i="32"/>
  <c r="B32" i="32"/>
  <c r="B33" i="32"/>
  <c r="B34" i="32"/>
  <c r="B35" i="32"/>
  <c r="B36" i="32"/>
  <c r="B37" i="32"/>
  <c r="B38" i="32"/>
  <c r="B39" i="32"/>
  <c r="B40" i="32"/>
  <c r="B41" i="32"/>
  <c r="B42" i="32"/>
  <c r="B25" i="32"/>
  <c r="M43" i="32"/>
  <c r="B65" i="3"/>
  <c r="K43" i="32"/>
  <c r="B64" i="3"/>
  <c r="I43" i="32"/>
  <c r="B63" i="3"/>
  <c r="M43" i="13"/>
  <c r="B61" i="3"/>
  <c r="K43" i="13"/>
  <c r="B60" i="3"/>
  <c r="I43" i="13"/>
  <c r="B58" i="3"/>
  <c r="A1" i="31"/>
  <c r="C119" i="3"/>
  <c r="B119" i="3"/>
  <c r="B116" i="3"/>
  <c r="B120" i="3"/>
  <c r="C105" i="3"/>
  <c r="B105" i="3"/>
  <c r="B102" i="3"/>
  <c r="B106" i="3"/>
  <c r="A6" i="36"/>
  <c r="A6" i="33"/>
  <c r="A6" i="32"/>
  <c r="A6" i="13"/>
  <c r="D49" i="13"/>
  <c r="D49" i="32"/>
  <c r="D51" i="33"/>
  <c r="D24" i="32"/>
  <c r="D20" i="32"/>
  <c r="D22" i="33"/>
  <c r="C11" i="36"/>
  <c r="D13" i="36"/>
  <c r="A5" i="36"/>
  <c r="A5" i="33"/>
  <c r="A5" i="32"/>
  <c r="A5" i="13"/>
  <c r="A5" i="3"/>
  <c r="A6" i="3"/>
  <c r="A3" i="46"/>
  <c r="C52" i="33"/>
  <c r="B52" i="33"/>
  <c r="C28" i="33"/>
  <c r="C29" i="33"/>
  <c r="C30" i="33"/>
  <c r="C31" i="33"/>
  <c r="C32" i="33"/>
  <c r="C33" i="33"/>
  <c r="C34" i="33"/>
  <c r="C35" i="33"/>
  <c r="C36" i="33"/>
  <c r="C37" i="33"/>
  <c r="C38" i="33"/>
  <c r="C39" i="33"/>
  <c r="C40" i="33"/>
  <c r="C41" i="33"/>
  <c r="C27" i="33"/>
  <c r="C25" i="32"/>
  <c r="B114" i="32"/>
  <c r="B115" i="32"/>
  <c r="B116" i="32"/>
  <c r="C50" i="32"/>
  <c r="B50" i="32"/>
  <c r="C26" i="32"/>
  <c r="C27" i="32"/>
  <c r="C28" i="32"/>
  <c r="C29" i="32"/>
  <c r="C30" i="32"/>
  <c r="C31" i="32"/>
  <c r="C32" i="32"/>
  <c r="C33" i="32"/>
  <c r="C34" i="32"/>
  <c r="C35" i="32"/>
  <c r="C36" i="32"/>
  <c r="C37" i="32"/>
  <c r="C38" i="32"/>
  <c r="C39" i="32"/>
  <c r="A3" i="31"/>
  <c r="A10" i="43"/>
  <c r="A8" i="3"/>
  <c r="E15" i="46"/>
  <c r="E21" i="46"/>
  <c r="E52" i="32"/>
  <c r="E53" i="32"/>
  <c r="E54" i="32"/>
  <c r="E55" i="32"/>
  <c r="E56" i="32"/>
  <c r="E57" i="32"/>
  <c r="E58" i="32"/>
  <c r="E59" i="32"/>
  <c r="E60" i="32"/>
  <c r="E61" i="32"/>
  <c r="E62" i="32"/>
  <c r="E63" i="32"/>
  <c r="E64" i="32"/>
  <c r="E65" i="32"/>
  <c r="E66" i="32"/>
  <c r="E67" i="32"/>
  <c r="E68" i="32"/>
  <c r="E69" i="32"/>
  <c r="E70" i="32"/>
  <c r="E71" i="32"/>
  <c r="E72" i="32"/>
  <c r="E73" i="32"/>
  <c r="E74" i="32"/>
  <c r="E75" i="32"/>
  <c r="E76" i="32"/>
  <c r="E77" i="32"/>
  <c r="E78" i="32"/>
  <c r="E79" i="32"/>
  <c r="E80" i="32"/>
  <c r="E81" i="32"/>
  <c r="E82" i="32"/>
  <c r="E83" i="32"/>
  <c r="E84" i="32"/>
  <c r="E85" i="32"/>
  <c r="E86" i="32"/>
  <c r="E87" i="32"/>
  <c r="E88" i="32"/>
  <c r="E89" i="32"/>
  <c r="E90" i="32"/>
  <c r="E92" i="32"/>
  <c r="E93" i="32"/>
  <c r="E94" i="32"/>
  <c r="E95" i="32"/>
  <c r="E96" i="32"/>
  <c r="E97" i="32"/>
  <c r="E98" i="32"/>
  <c r="E99" i="32"/>
  <c r="E100" i="32"/>
  <c r="E101" i="32"/>
  <c r="E102" i="32"/>
  <c r="E103" i="32"/>
  <c r="E104" i="32"/>
  <c r="E105" i="32"/>
  <c r="E106" i="32"/>
  <c r="E107" i="32"/>
  <c r="E108" i="32"/>
  <c r="E109" i="32"/>
  <c r="E110" i="32"/>
  <c r="E112" i="32"/>
  <c r="E113" i="32"/>
  <c r="E114" i="32"/>
  <c r="E115" i="32"/>
  <c r="E116"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2" i="32"/>
  <c r="D93" i="32"/>
  <c r="D94" i="32"/>
  <c r="D95" i="32"/>
  <c r="D96" i="32"/>
  <c r="D97" i="32"/>
  <c r="D98" i="32"/>
  <c r="D99" i="32"/>
  <c r="D100" i="32"/>
  <c r="D101" i="32"/>
  <c r="D102" i="32"/>
  <c r="D103" i="32"/>
  <c r="D104" i="32"/>
  <c r="D105" i="32"/>
  <c r="D106" i="32"/>
  <c r="D107" i="32"/>
  <c r="D108" i="32"/>
  <c r="D109" i="32"/>
  <c r="D110" i="32"/>
  <c r="D112" i="32"/>
  <c r="D113" i="32"/>
  <c r="D114" i="32"/>
  <c r="D115" i="32"/>
  <c r="D116" i="32"/>
  <c r="E50" i="32"/>
  <c r="D50" i="32"/>
  <c r="E26" i="32"/>
  <c r="E27" i="32"/>
  <c r="E28" i="32"/>
  <c r="E29" i="32"/>
  <c r="E30" i="32"/>
  <c r="E31" i="32"/>
  <c r="E32" i="32"/>
  <c r="E33" i="32"/>
  <c r="E34" i="32"/>
  <c r="E35" i="32"/>
  <c r="E36" i="32"/>
  <c r="E37" i="32"/>
  <c r="E38" i="32"/>
  <c r="E39" i="32"/>
  <c r="E40" i="32"/>
  <c r="E41" i="32"/>
  <c r="E42" i="32"/>
  <c r="D26" i="32"/>
  <c r="D27" i="32"/>
  <c r="D28" i="32"/>
  <c r="D29" i="32"/>
  <c r="D30" i="32"/>
  <c r="D31" i="32"/>
  <c r="D32" i="32"/>
  <c r="D33" i="32"/>
  <c r="D34" i="32"/>
  <c r="D35" i="32"/>
  <c r="D36" i="32"/>
  <c r="D37" i="32"/>
  <c r="D38" i="32"/>
  <c r="D39" i="32"/>
  <c r="D40" i="32"/>
  <c r="D41" i="32"/>
  <c r="D42" i="32"/>
  <c r="E25" i="32"/>
  <c r="D25" i="32"/>
  <c r="Q131" i="33"/>
  <c r="O131" i="33"/>
  <c r="N131" i="33"/>
  <c r="M131" i="33"/>
  <c r="L131" i="33"/>
  <c r="K131" i="33"/>
  <c r="J131" i="33"/>
  <c r="I131" i="33"/>
  <c r="H131" i="33"/>
  <c r="P131" i="33"/>
  <c r="Q123" i="32"/>
  <c r="Q124" i="32"/>
  <c r="Q125" i="32"/>
  <c r="Q126" i="32"/>
  <c r="Q127" i="32"/>
  <c r="Q128" i="32"/>
  <c r="Q129" i="32"/>
  <c r="Q130" i="32"/>
  <c r="G131" i="33"/>
  <c r="N130" i="32"/>
  <c r="M130" i="32"/>
  <c r="L130" i="32"/>
  <c r="K130" i="32"/>
  <c r="J130" i="32"/>
  <c r="I130" i="32"/>
  <c r="H130" i="32"/>
  <c r="G130" i="32"/>
  <c r="Q130" i="13"/>
  <c r="N130" i="13"/>
  <c r="M130" i="13"/>
  <c r="L130" i="13"/>
  <c r="K130" i="13"/>
  <c r="J130" i="13"/>
  <c r="I130" i="13"/>
  <c r="H130" i="13"/>
  <c r="G130" i="13"/>
  <c r="Q45" i="33"/>
  <c r="D28" i="37"/>
  <c r="G43" i="32"/>
  <c r="B62" i="3"/>
  <c r="C114" i="3"/>
  <c r="C116" i="3"/>
  <c r="C120" i="3"/>
  <c r="B114" i="3"/>
  <c r="O45" i="33"/>
  <c r="P45" i="33"/>
  <c r="P119" i="33"/>
  <c r="Q25" i="32"/>
  <c r="Q26" i="32"/>
  <c r="Q27" i="32"/>
  <c r="Q28" i="32"/>
  <c r="Q29" i="32"/>
  <c r="Q30" i="32"/>
  <c r="Q31" i="32"/>
  <c r="Q32" i="32"/>
  <c r="Q33" i="32"/>
  <c r="Q34" i="32"/>
  <c r="Q35" i="32"/>
  <c r="Q36" i="32"/>
  <c r="Q37" i="32"/>
  <c r="Q38" i="32"/>
  <c r="Q39" i="32"/>
  <c r="Q40" i="32"/>
  <c r="Q41" i="32"/>
  <c r="Q42" i="32"/>
  <c r="Q43" i="32"/>
  <c r="D23" i="37"/>
  <c r="G119" i="33"/>
  <c r="H119" i="33"/>
  <c r="I119" i="33"/>
  <c r="J119" i="33"/>
  <c r="K119" i="33"/>
  <c r="L119" i="33"/>
  <c r="M119" i="33"/>
  <c r="N119" i="33"/>
  <c r="H117" i="32"/>
  <c r="J117" i="32"/>
  <c r="L117" i="32"/>
  <c r="N117" i="32"/>
  <c r="G43" i="13"/>
  <c r="B57" i="3"/>
  <c r="H117" i="13"/>
  <c r="J117" i="13"/>
  <c r="L117" i="13"/>
  <c r="N117" i="13"/>
  <c r="B98" i="6"/>
  <c r="C98" i="6"/>
  <c r="F98" i="6"/>
  <c r="B99" i="6"/>
  <c r="C99" i="6"/>
  <c r="F99" i="6"/>
  <c r="F100" i="6"/>
  <c r="B101" i="6"/>
  <c r="C101" i="6"/>
  <c r="F101" i="6"/>
  <c r="A29" i="3"/>
  <c r="B46" i="3"/>
  <c r="C46" i="3"/>
  <c r="B54" i="3"/>
  <c r="F9" i="43"/>
  <c r="B77" i="3"/>
  <c r="D102" i="3"/>
  <c r="B100" i="3"/>
  <c r="C100" i="3"/>
  <c r="C102" i="3"/>
  <c r="C106" i="3"/>
  <c r="D105" i="3"/>
  <c r="L3" i="36"/>
  <c r="M3" i="36"/>
  <c r="H9" i="37"/>
  <c r="G9" i="37"/>
  <c r="E49" i="13"/>
  <c r="N3" i="36"/>
  <c r="D26" i="33"/>
  <c r="B9" i="37"/>
  <c r="K9" i="37"/>
  <c r="D9" i="43"/>
  <c r="D9" i="38"/>
  <c r="E41" i="46"/>
  <c r="C9" i="37"/>
  <c r="E9" i="38"/>
  <c r="D119" i="3"/>
  <c r="D116" i="3"/>
  <c r="D106" i="3"/>
  <c r="B66" i="3"/>
  <c r="Q43" i="13"/>
  <c r="D18" i="37"/>
  <c r="D120" i="3"/>
  <c r="B7" i="43"/>
  <c r="B7" i="38"/>
  <c r="D21" i="32"/>
  <c r="E49" i="32"/>
  <c r="E51" i="33"/>
  <c r="E21" i="32"/>
  <c r="E26" i="33"/>
  <c r="J9" i="37"/>
  <c r="E24" i="32"/>
  <c r="E9" i="43"/>
  <c r="F51" i="32"/>
  <c r="R51" i="32"/>
  <c r="F69" i="32"/>
  <c r="R69" i="32"/>
  <c r="F57" i="32"/>
  <c r="R57" i="32"/>
  <c r="F106" i="32"/>
  <c r="R106" i="32"/>
  <c r="F77" i="32"/>
  <c r="R77" i="32"/>
  <c r="F104" i="32"/>
  <c r="R104" i="32"/>
  <c r="F109" i="32"/>
  <c r="R109" i="32"/>
  <c r="F73" i="32"/>
  <c r="R73" i="32"/>
  <c r="F55" i="32"/>
  <c r="R55" i="32"/>
  <c r="F66" i="32"/>
  <c r="R66" i="32"/>
  <c r="F96" i="32"/>
  <c r="R96" i="32"/>
  <c r="F92" i="32"/>
  <c r="R92" i="32"/>
  <c r="F54" i="32"/>
  <c r="R54" i="32"/>
  <c r="F81" i="32"/>
  <c r="R81" i="32"/>
  <c r="F50" i="32"/>
  <c r="R50" i="32"/>
  <c r="F52" i="32"/>
  <c r="R52" i="32"/>
  <c r="F105" i="32"/>
  <c r="R105" i="32"/>
  <c r="F86" i="32"/>
  <c r="R86" i="32"/>
  <c r="F79" i="32"/>
  <c r="R79" i="32"/>
  <c r="F70" i="32"/>
  <c r="R70" i="32"/>
  <c r="F59" i="32"/>
  <c r="R59" i="32"/>
  <c r="F60" i="32"/>
  <c r="R60" i="32"/>
  <c r="F101" i="32"/>
  <c r="R101" i="32"/>
  <c r="F113" i="32"/>
  <c r="R113" i="32"/>
  <c r="F76" i="32"/>
  <c r="R76" i="32"/>
  <c r="F115" i="32"/>
  <c r="R115" i="32"/>
  <c r="F112" i="32"/>
  <c r="R112" i="32"/>
  <c r="F68" i="32"/>
  <c r="R68" i="32"/>
  <c r="F116" i="32"/>
  <c r="R116" i="32"/>
  <c r="F85" i="32"/>
  <c r="R85" i="32"/>
  <c r="F103" i="32"/>
  <c r="R103" i="32"/>
  <c r="F108" i="32"/>
  <c r="R108" i="32"/>
  <c r="F90" i="32"/>
  <c r="R90" i="32"/>
  <c r="F75" i="32"/>
  <c r="R75" i="32"/>
  <c r="F88" i="32"/>
  <c r="R88" i="32"/>
  <c r="F61" i="32"/>
  <c r="R61" i="32"/>
  <c r="F97" i="32"/>
  <c r="R97" i="32"/>
  <c r="F53" i="32"/>
  <c r="R53" i="32"/>
  <c r="F99" i="32"/>
  <c r="R99" i="32"/>
  <c r="F95" i="32"/>
  <c r="R95" i="32"/>
  <c r="F100" i="32"/>
  <c r="R100" i="32"/>
  <c r="F80" i="32"/>
  <c r="R80" i="32"/>
  <c r="F58" i="32"/>
  <c r="R58" i="32"/>
  <c r="F93" i="32"/>
  <c r="R93" i="32"/>
  <c r="F114" i="32"/>
  <c r="R114" i="32"/>
  <c r="F110" i="32"/>
  <c r="R110" i="32"/>
  <c r="F62" i="32"/>
  <c r="R62" i="32"/>
  <c r="F78" i="32"/>
  <c r="R78" i="32"/>
  <c r="F63" i="32"/>
  <c r="R63" i="32"/>
  <c r="F74" i="32"/>
  <c r="R74" i="32"/>
  <c r="F67" i="32"/>
  <c r="R67" i="32"/>
  <c r="F65" i="32"/>
  <c r="R65" i="32"/>
  <c r="F83" i="32"/>
  <c r="R83" i="32"/>
  <c r="F102" i="32"/>
  <c r="R102" i="32"/>
  <c r="F71" i="32"/>
  <c r="R71" i="32"/>
  <c r="F82" i="32"/>
  <c r="R82" i="32"/>
  <c r="F107" i="32"/>
  <c r="R107" i="32"/>
  <c r="F94" i="32"/>
  <c r="R94" i="32"/>
  <c r="F64" i="32"/>
  <c r="R64" i="32"/>
  <c r="F84" i="32"/>
  <c r="R84" i="32"/>
  <c r="F98" i="32"/>
  <c r="R98" i="32"/>
  <c r="F89" i="32"/>
  <c r="R89" i="32"/>
  <c r="F87" i="32"/>
  <c r="R87" i="32"/>
  <c r="F56" i="32"/>
  <c r="R56" i="32"/>
  <c r="F72" i="32"/>
  <c r="R72" i="32"/>
  <c r="F11" i="43"/>
  <c r="F17" i="38"/>
  <c r="F12" i="38"/>
  <c r="F42" i="38"/>
  <c r="F31" i="38"/>
  <c r="F27" i="38"/>
  <c r="F37" i="38"/>
  <c r="F36" i="38"/>
  <c r="F41" i="38"/>
  <c r="F21" i="38"/>
  <c r="F22" i="38"/>
  <c r="F11" i="38"/>
  <c r="F32" i="38"/>
  <c r="F16" i="38"/>
  <c r="F26" i="38"/>
  <c r="F37" i="32"/>
  <c r="R37" i="32"/>
  <c r="F40" i="32"/>
  <c r="R40" i="32"/>
  <c r="F29" i="32"/>
  <c r="R29" i="32"/>
  <c r="F25" i="32"/>
  <c r="R25" i="32"/>
  <c r="F41" i="32"/>
  <c r="R41" i="32"/>
  <c r="F33" i="32"/>
  <c r="R33" i="32"/>
  <c r="F36" i="32"/>
  <c r="R36" i="32"/>
  <c r="F28" i="32"/>
  <c r="R28" i="32"/>
  <c r="F32" i="32"/>
  <c r="R32" i="32"/>
  <c r="F31" i="32"/>
  <c r="R31" i="32"/>
  <c r="F30" i="32"/>
  <c r="R30" i="32"/>
  <c r="F26" i="32"/>
  <c r="R26" i="32"/>
  <c r="F35" i="32"/>
  <c r="R35" i="32"/>
  <c r="F34" i="32"/>
  <c r="R34" i="32"/>
  <c r="F42" i="32"/>
  <c r="R42" i="32"/>
  <c r="F39" i="32"/>
  <c r="R39" i="32"/>
  <c r="F38" i="32"/>
  <c r="R38" i="32"/>
  <c r="F27" i="32"/>
  <c r="R27" i="32"/>
  <c r="L10" i="37"/>
  <c r="D13" i="37"/>
  <c r="D11" i="37"/>
  <c r="L18" i="37"/>
  <c r="L15" i="37"/>
  <c r="L19" i="37"/>
  <c r="L17" i="37"/>
  <c r="D10" i="37"/>
  <c r="L14" i="37"/>
  <c r="D12" i="37"/>
  <c r="L16" i="37"/>
  <c r="L13" i="37"/>
  <c r="C7" i="38"/>
  <c r="C7" i="43"/>
  <c r="C72" i="3"/>
  <c r="F124" i="32"/>
  <c r="R124" i="32"/>
  <c r="F126" i="32"/>
  <c r="R126" i="32"/>
  <c r="F27" i="46"/>
  <c r="R43" i="32"/>
  <c r="F125" i="32"/>
  <c r="R125" i="32"/>
  <c r="F123" i="32"/>
  <c r="R123" i="32"/>
  <c r="F46" i="38"/>
  <c r="F129" i="32"/>
  <c r="R129" i="32"/>
  <c r="F128" i="32"/>
  <c r="R128" i="32"/>
  <c r="F127" i="32"/>
  <c r="R127" i="32"/>
  <c r="R117" i="32"/>
  <c r="R130" i="32"/>
  <c r="R134" i="32"/>
  <c r="R141" i="32"/>
  <c r="D32" i="37"/>
  <c r="I31" i="46"/>
  <c r="B151" i="3"/>
  <c r="R145" i="33"/>
  <c r="E29" i="46"/>
  <c r="B152" i="3"/>
  <c r="E37" i="46"/>
  <c r="G37" i="46"/>
  <c r="B150" i="3"/>
  <c r="B153" i="3"/>
  <c r="E39" i="46"/>
  <c r="E31" i="46"/>
  <c r="F39" i="46"/>
  <c r="G39" i="46"/>
  <c r="E27" i="46"/>
  <c r="F31" i="46"/>
  <c r="G31" i="46"/>
  <c r="H31" i="46"/>
  <c r="G27" i="46"/>
</calcChain>
</file>

<file path=xl/sharedStrings.xml><?xml version="1.0" encoding="utf-8"?>
<sst xmlns="http://schemas.openxmlformats.org/spreadsheetml/2006/main" count="1252" uniqueCount="788">
  <si>
    <t>ARRA</t>
  </si>
  <si>
    <t>American Recovery and Reinvestment Act of 2009</t>
  </si>
  <si>
    <t>ASC</t>
  </si>
  <si>
    <t>Ambulatory Surgical Center</t>
  </si>
  <si>
    <t>BBA</t>
  </si>
  <si>
    <t>Balanced Budget Act</t>
  </si>
  <si>
    <t>BBRA</t>
  </si>
  <si>
    <t>Balanced Budget Reform Act</t>
  </si>
  <si>
    <t>BIPA</t>
  </si>
  <si>
    <t>Benefits Improvement and Protection Act</t>
  </si>
  <si>
    <t>CAH</t>
  </si>
  <si>
    <t>Critical Access Hospitals (10/97)</t>
  </si>
  <si>
    <t>CAPD</t>
  </si>
  <si>
    <t>Continuous Ambulatory Peritoneal Dialysis</t>
  </si>
  <si>
    <t>CAP-REL</t>
  </si>
  <si>
    <t>Capital-Related</t>
  </si>
  <si>
    <t>CBSA</t>
  </si>
  <si>
    <t>Core Based Statistical Areas</t>
  </si>
  <si>
    <t>CCN</t>
  </si>
  <si>
    <t xml:space="preserve">CMS Certification Number (formerly known as a provider number) </t>
  </si>
  <si>
    <t>CCPD</t>
  </si>
  <si>
    <t>Continuous Cycling Peritoneal Dialysis</t>
  </si>
  <si>
    <t>CCU</t>
  </si>
  <si>
    <t>Coronary Care Unit</t>
  </si>
  <si>
    <t>CFR</t>
  </si>
  <si>
    <t>Code of Federal Regulations</t>
  </si>
  <si>
    <t>CMHC</t>
  </si>
  <si>
    <t>Community Mental Health Center</t>
  </si>
  <si>
    <t>CMS</t>
  </si>
  <si>
    <t>Center for Medicare and Medicaid Services</t>
  </si>
  <si>
    <t>COL</t>
  </si>
  <si>
    <t>Column</t>
  </si>
  <si>
    <t>CORF</t>
  </si>
  <si>
    <t>Comprehensive Outpatient Rehabilitation Facility</t>
  </si>
  <si>
    <t>CRNA</t>
  </si>
  <si>
    <t>Certified Registered Nurse Anesthetist</t>
  </si>
  <si>
    <t>CTC</t>
  </si>
  <si>
    <t>Certified Transplant Center</t>
  </si>
  <si>
    <t>DRA</t>
  </si>
  <si>
    <t>Deficit Reduction Act of 2005</t>
  </si>
  <si>
    <t>DRG</t>
  </si>
  <si>
    <t>Diagnostic Related Group</t>
  </si>
  <si>
    <t>DSH</t>
  </si>
  <si>
    <t>EACH</t>
  </si>
  <si>
    <t>Essential Access Community Hospital</t>
  </si>
  <si>
    <t>ESRD</t>
  </si>
  <si>
    <t>End Stage Renal Disease</t>
  </si>
  <si>
    <t>FQHC</t>
  </si>
  <si>
    <t>Federally Qualified Health Center</t>
  </si>
  <si>
    <t>FR</t>
  </si>
  <si>
    <t>Federal Register</t>
  </si>
  <si>
    <t>FTE</t>
  </si>
  <si>
    <t>Full Time Equivalent</t>
  </si>
  <si>
    <t>GME</t>
  </si>
  <si>
    <t>Graduate Medical Education</t>
  </si>
  <si>
    <t>HHA</t>
  </si>
  <si>
    <t>HMO</t>
  </si>
  <si>
    <t>Health Maintenance Organization</t>
  </si>
  <si>
    <t>HSR</t>
  </si>
  <si>
    <t>Hospital Specific Rate</t>
  </si>
  <si>
    <t>I &amp; Rs</t>
  </si>
  <si>
    <t>Interns and Residents</t>
  </si>
  <si>
    <t>ICF/MR</t>
  </si>
  <si>
    <t>Intermediate Care Facility for the Mentally Retarded (9/96)</t>
  </si>
  <si>
    <t>ICU</t>
  </si>
  <si>
    <t>Intensive Care Unit</t>
  </si>
  <si>
    <t>IME</t>
  </si>
  <si>
    <t>Indirect Medical Education</t>
  </si>
  <si>
    <t>INPT</t>
  </si>
  <si>
    <t>IPF</t>
  </si>
  <si>
    <t xml:space="preserve">Inpatient Psychiatric Facility </t>
  </si>
  <si>
    <t>IRF</t>
  </si>
  <si>
    <t>Inpatient Rehabilitation Facility</t>
  </si>
  <si>
    <t>LIP</t>
  </si>
  <si>
    <t>Low Income Patient</t>
  </si>
  <si>
    <t>LOS</t>
  </si>
  <si>
    <t>Length of Stay</t>
  </si>
  <si>
    <t>LCC</t>
  </si>
  <si>
    <t>Lesser of Reasonable Cost or Customary Charges</t>
  </si>
  <si>
    <t>LTCH</t>
  </si>
  <si>
    <t>Long Term Care Hospital</t>
  </si>
  <si>
    <t>MA</t>
  </si>
  <si>
    <t>Medicare Advantage (previously known as M+C)</t>
  </si>
  <si>
    <t>M+C</t>
  </si>
  <si>
    <t>Medicare + Choice (also known as Medicare Part C)</t>
  </si>
  <si>
    <t>MCP</t>
  </si>
  <si>
    <t>Monthly Capitation Payment</t>
  </si>
  <si>
    <t>MDH</t>
  </si>
  <si>
    <t>Medicare Dependent Hospital (10/97)</t>
  </si>
  <si>
    <t>MED-ED</t>
  </si>
  <si>
    <t>Medical Education</t>
  </si>
  <si>
    <t>MIPPA</t>
  </si>
  <si>
    <t>Medicare Improvements for Patients and Providers Act of 2008</t>
  </si>
  <si>
    <t>MMA</t>
  </si>
  <si>
    <t>Medicare Prescription Drug Improvement and Modernization Act of 2003</t>
  </si>
  <si>
    <t>MSA</t>
  </si>
  <si>
    <t>Metropolitan Statistical Area (10/97)</t>
  </si>
  <si>
    <t>MS-DRG</t>
  </si>
  <si>
    <t>Medicare Severity Diagnosis-Related Group</t>
  </si>
  <si>
    <t>MSP</t>
  </si>
  <si>
    <t>Medicare Secondary Payer</t>
  </si>
  <si>
    <t>NF</t>
  </si>
  <si>
    <t>Nursing Facility</t>
  </si>
  <si>
    <t>NHCMQ</t>
  </si>
  <si>
    <t>Nursing Home Case Mix and Quality Demonstration</t>
  </si>
  <si>
    <t>NPI</t>
  </si>
  <si>
    <t>National Provider Identifier</t>
  </si>
  <si>
    <t xml:space="preserve">OBRA </t>
  </si>
  <si>
    <t>Omnibus Budget Reconciliation Act</t>
  </si>
  <si>
    <t>OLTC</t>
  </si>
  <si>
    <t>Other Long Term Care</t>
  </si>
  <si>
    <t>OOT</t>
  </si>
  <si>
    <t>Outpatient Occupational Therapy</t>
  </si>
  <si>
    <t>OPD</t>
  </si>
  <si>
    <t>Outpatient Department</t>
  </si>
  <si>
    <t>OPO</t>
  </si>
  <si>
    <t>Organ Procurement Organization</t>
  </si>
  <si>
    <t>OPPS</t>
  </si>
  <si>
    <t>Outpatient Prospective Payment System</t>
  </si>
  <si>
    <t>OPT</t>
  </si>
  <si>
    <t>Outpatient Physical Therapy</t>
  </si>
  <si>
    <t>OSP</t>
  </si>
  <si>
    <t>Outpatient Speech Pathology</t>
  </si>
  <si>
    <t>ORF</t>
  </si>
  <si>
    <t>Outpatient Rehabilitation Facility</t>
  </si>
  <si>
    <t>PBP</t>
  </si>
  <si>
    <t>Provider-Based Physician</t>
  </si>
  <si>
    <t>PPS</t>
  </si>
  <si>
    <t>Prospective Payment System</t>
  </si>
  <si>
    <t>PRM</t>
  </si>
  <si>
    <t>Provider Reimbursement Manual</t>
  </si>
  <si>
    <t>PRO</t>
  </si>
  <si>
    <t>Professional Review Organization</t>
  </si>
  <si>
    <t>PS&amp;R</t>
  </si>
  <si>
    <t>PT</t>
  </si>
  <si>
    <t>RCE</t>
  </si>
  <si>
    <t>Reasonable Compensation Equivalent</t>
  </si>
  <si>
    <t>RHC</t>
  </si>
  <si>
    <t>Rural Health Clinic</t>
  </si>
  <si>
    <t>RPCH</t>
  </si>
  <si>
    <t>Rural Primary Care Hospitals</t>
  </si>
  <si>
    <t>RT</t>
  </si>
  <si>
    <t>RUG</t>
  </si>
  <si>
    <t>Resource Utilization Group</t>
  </si>
  <si>
    <t>SCH</t>
  </si>
  <si>
    <t>Sole Community Hospitals</t>
  </si>
  <si>
    <t>SCHIP</t>
  </si>
  <si>
    <t xml:space="preserve">State Children Health Insurance Program </t>
  </si>
  <si>
    <t>SNF</t>
  </si>
  <si>
    <t>Skilled Nursing Facility</t>
  </si>
  <si>
    <t>SSI</t>
  </si>
  <si>
    <t>Supplemental Security Income</t>
  </si>
  <si>
    <t>WKST</t>
  </si>
  <si>
    <t>Worksheet</t>
  </si>
  <si>
    <t>Acronyms and Abbreviations</t>
  </si>
  <si>
    <t>FFS</t>
  </si>
  <si>
    <t>Fee-For-Service</t>
  </si>
  <si>
    <t>Provider Statistical and Reimbursement System aka Remittance Advice Summary or Paid Claims Summary</t>
  </si>
  <si>
    <t>PHI</t>
  </si>
  <si>
    <t xml:space="preserve">Protected Health Information </t>
  </si>
  <si>
    <t>State of Utah</t>
  </si>
  <si>
    <t xml:space="preserve">E-mail Address of Contact Person:  </t>
  </si>
  <si>
    <t xml:space="preserve">SECTION 1: HOSPITAL INFORMATION </t>
  </si>
  <si>
    <t xml:space="preserve">SECTION 2: VOLUMES AND REVENUES </t>
  </si>
  <si>
    <t>Disproportionate Share Hospital</t>
  </si>
  <si>
    <t>Provide the following information for the 12 months ending:</t>
  </si>
  <si>
    <t>Out-of-State Medicaid - Managed Care Crossover</t>
  </si>
  <si>
    <t xml:space="preserve">Utah Medicaid - FFS Crossover </t>
  </si>
  <si>
    <t>Utah Medicaid - FFS (Regular Medicaid)</t>
  </si>
  <si>
    <t>Out-of-State Medicaid - FFS (Regular Medicaid)</t>
  </si>
  <si>
    <t xml:space="preserve">Out-of-State Medicaid - FFS Crossover </t>
  </si>
  <si>
    <t>Total Inpatient Days</t>
  </si>
  <si>
    <t xml:space="preserve">  Exempt Under this Exception (Initial of Authorized Person &amp; Date)</t>
  </si>
  <si>
    <t xml:space="preserve">SECTION 3: OBSTETRICIAN QUALIFYING INFORMATION </t>
  </si>
  <si>
    <t xml:space="preserve">SECTION 4: LOW INCOME UTILIZATION RATE (LIUR) </t>
  </si>
  <si>
    <r>
      <rPr>
        <u/>
        <sz val="10"/>
        <rFont val="Arial"/>
        <family val="2"/>
      </rPr>
      <t>Line 4</t>
    </r>
    <r>
      <rPr>
        <sz val="10"/>
        <rFont val="Arial"/>
      </rPr>
      <t>:  Total  patient net revenues &amp; cash subsides for patient services (gross revenues less contractuals)</t>
    </r>
  </si>
  <si>
    <r>
      <rPr>
        <u/>
        <sz val="10"/>
        <rFont val="Arial"/>
        <family val="2"/>
      </rPr>
      <t>Line 3</t>
    </r>
    <r>
      <rPr>
        <sz val="10"/>
        <rFont val="Arial"/>
      </rPr>
      <t>:  Total low income payments for patient care (Line 1 plus Line 2)</t>
    </r>
  </si>
  <si>
    <r>
      <rPr>
        <u/>
        <sz val="10"/>
        <rFont val="Arial"/>
        <family val="2"/>
      </rPr>
      <t>Line 5</t>
    </r>
    <r>
      <rPr>
        <sz val="10"/>
        <rFont val="Arial"/>
      </rPr>
      <t>:  Low income revenue percentage (Line 3 divided by Line 4)</t>
    </r>
  </si>
  <si>
    <r>
      <rPr>
        <u/>
        <sz val="10"/>
        <rFont val="Arial"/>
        <family val="2"/>
      </rPr>
      <t>Line 8</t>
    </r>
    <r>
      <rPr>
        <sz val="10"/>
        <rFont val="Arial"/>
      </rPr>
      <t>:  Charity care charge percentage (Line 6 divided by Line 7)</t>
    </r>
  </si>
  <si>
    <t>SECTION 5: MEDICAID RETURNS</t>
  </si>
  <si>
    <t xml:space="preserve">SECTION 7: CERTIFICATION </t>
  </si>
  <si>
    <t>Net Uncompensated Costs</t>
  </si>
  <si>
    <t>Total Medicaid Days</t>
  </si>
  <si>
    <t>Identify the Medicare Cost Report(s) related to the audited DSH Year:</t>
  </si>
  <si>
    <t>&lt;&lt;Please provide additional Out-of-State provider's name here if needed&gt;&gt;</t>
  </si>
  <si>
    <t>Out-of-State Hospital Information</t>
  </si>
  <si>
    <t>Complete the following in-state hospital information in the space provided.</t>
  </si>
  <si>
    <t>&lt;&lt;Please provide additional Out-of-State Medicaid Provider # here if needed&gt;&gt;</t>
  </si>
  <si>
    <t>&lt;&lt;Please provide additional Out-of-State Medicare Provider # here if needed&gt;&gt;</t>
  </si>
  <si>
    <r>
      <t xml:space="preserve">Hospital Name </t>
    </r>
    <r>
      <rPr>
        <sz val="10"/>
        <rFont val="Arial"/>
      </rPr>
      <t>(select your facility from the drop down menu provided):</t>
    </r>
  </si>
  <si>
    <t>A hospital is exempt from this requirement if that hospital did not offer non-emergency obstetric services to the general public when federal Medicaid DSH regulations were enacted on December 22, 1987.</t>
  </si>
  <si>
    <t xml:space="preserve">A hospital is exempt from this requirement if the patients served are predominantly under 18 years of age. </t>
  </si>
  <si>
    <t>&lt;&lt;Please provide additional cost report information here if needed&gt;&gt;</t>
  </si>
  <si>
    <t>Did you retain 100% of the DSH payments for the DSH year under audit?</t>
  </si>
  <si>
    <t>Medicare Cost Report Information</t>
  </si>
  <si>
    <t>ROUTINE COSTS (ROOM &amp; BOARD):</t>
  </si>
  <si>
    <t xml:space="preserve">ANCILLARY COSTS: </t>
  </si>
  <si>
    <t>Cost Center Description</t>
  </si>
  <si>
    <t xml:space="preserve">Medicaid Payments (excludes TPL) </t>
  </si>
  <si>
    <t>I/P</t>
  </si>
  <si>
    <t>O/P</t>
  </si>
  <si>
    <t>MCR</t>
  </si>
  <si>
    <t>MMIS</t>
  </si>
  <si>
    <t>Medical Management Information Systems</t>
  </si>
  <si>
    <t>PCN</t>
  </si>
  <si>
    <t>UMAP</t>
  </si>
  <si>
    <t xml:space="preserve">LTC </t>
  </si>
  <si>
    <t>Long Term Care</t>
  </si>
  <si>
    <t>CDU</t>
  </si>
  <si>
    <t xml:space="preserve">Chemical Dependence Unit </t>
  </si>
  <si>
    <t>ICF</t>
  </si>
  <si>
    <t xml:space="preserve">Intermediate Care Facility </t>
  </si>
  <si>
    <t>PRTF</t>
  </si>
  <si>
    <t>Psychiatric Residential Treatment Facility</t>
  </si>
  <si>
    <t>Total Days</t>
  </si>
  <si>
    <t>UPL</t>
  </si>
  <si>
    <t>Upper Payment Limit</t>
  </si>
  <si>
    <t>Signature of Officer / Administrator</t>
  </si>
  <si>
    <t>Printed Name</t>
  </si>
  <si>
    <t>Date</t>
  </si>
  <si>
    <t>Disproportionate Share Hospital (DSH) Audit Survey</t>
  </si>
  <si>
    <t>Notes:</t>
  </si>
  <si>
    <t xml:space="preserve">Per federal regulation, the DSH audit must examine both in-state and out-of-state Medicaid services.  Provide all out-of-state name(s) and provider number(s) in the space provided.  </t>
  </si>
  <si>
    <r>
      <rPr>
        <u/>
        <sz val="10"/>
        <rFont val="Arial"/>
        <family val="2"/>
      </rPr>
      <t>Line 1</t>
    </r>
    <r>
      <rPr>
        <sz val="10"/>
        <rFont val="Arial"/>
      </rPr>
      <t>:  Allowable patient total Medicaid payments</t>
    </r>
    <r>
      <rPr>
        <vertAlign val="superscript"/>
        <sz val="10"/>
        <rFont val="Arial"/>
        <family val="2"/>
      </rPr>
      <t>[1]</t>
    </r>
  </si>
  <si>
    <r>
      <rPr>
        <u/>
        <sz val="10"/>
        <rFont val="Arial"/>
        <family val="2"/>
      </rPr>
      <t>Line 2</t>
    </r>
    <r>
      <rPr>
        <sz val="10"/>
        <rFont val="Arial"/>
      </rPr>
      <t>:  Cash subsidies</t>
    </r>
    <r>
      <rPr>
        <vertAlign val="superscript"/>
        <sz val="10"/>
        <rFont val="Arial"/>
        <family val="2"/>
      </rPr>
      <t>[2]</t>
    </r>
    <r>
      <rPr>
        <sz val="10"/>
        <rFont val="Arial"/>
      </rPr>
      <t xml:space="preserve"> for patient services received from state &amp; local governments</t>
    </r>
  </si>
  <si>
    <r>
      <t xml:space="preserve">[2]: </t>
    </r>
    <r>
      <rPr>
        <u/>
        <sz val="8"/>
        <rFont val="Arial"/>
        <family val="2"/>
      </rPr>
      <t>State and Local Subsidies</t>
    </r>
    <r>
      <rPr>
        <sz val="8"/>
        <rFont val="Arial"/>
        <family val="2"/>
      </rPr>
      <t xml:space="preserve"> - Subsidies are funds the hospital received from state or local government sources to assist hospitals to provide care to uninsured and underinsured patients, includes local taxes collected to be used for patient care.  Do not include regular Medicaid payments, supplemental (UPL) Medicaid payments, or Medicaid/Medicare DSH payments.  If the subsidies cannot be specified as inpatient or outpatient, record the subsidies in the total column.</t>
    </r>
  </si>
  <si>
    <r>
      <rPr>
        <u/>
        <sz val="10"/>
        <rFont val="Arial"/>
        <family val="2"/>
      </rPr>
      <t>Line 6</t>
    </r>
    <r>
      <rPr>
        <sz val="10"/>
        <rFont val="Arial"/>
      </rPr>
      <t>:  Amount of patient hospital charges attributable to charity care</t>
    </r>
    <r>
      <rPr>
        <vertAlign val="superscript"/>
        <sz val="10"/>
        <rFont val="Arial"/>
        <family val="2"/>
      </rPr>
      <t>[3]</t>
    </r>
    <r>
      <rPr>
        <sz val="10"/>
        <rFont val="Arial"/>
      </rPr>
      <t xml:space="preserve"> (not including contractual allowances and discounts)</t>
    </r>
  </si>
  <si>
    <r>
      <t xml:space="preserve">[3]: </t>
    </r>
    <r>
      <rPr>
        <u/>
        <sz val="8"/>
        <rFont val="Arial"/>
        <family val="2"/>
      </rPr>
      <t>Charity Care Charges</t>
    </r>
    <r>
      <rPr>
        <sz val="8"/>
        <rFont val="Arial"/>
        <family val="2"/>
      </rPr>
      <t xml:space="preserve"> - Health care services that were never expected to result in cash inflows.  Charity care results from a provider's policy to provide health care services free-of-charge to individuals who meet certain financial criteria.  Charity care does not include contractual allowances, discounts, partial payments, patients that have a third party with any responsibility for their care, care paid for in full or part by local governments, etc.  Bad debts are not considered charity care for DSH qualification purposes.</t>
    </r>
  </si>
  <si>
    <r>
      <rPr>
        <u/>
        <sz val="10"/>
        <rFont val="Arial"/>
        <family val="2"/>
      </rPr>
      <t>Line 7</t>
    </r>
    <r>
      <rPr>
        <sz val="10"/>
        <rFont val="Arial"/>
      </rPr>
      <t>:  Total amount of patient hospital charges</t>
    </r>
    <r>
      <rPr>
        <vertAlign val="superscript"/>
        <sz val="10"/>
        <rFont val="Arial"/>
        <family val="2"/>
      </rPr>
      <t>[4]</t>
    </r>
    <r>
      <rPr>
        <sz val="10"/>
        <rFont val="Arial"/>
      </rPr>
      <t xml:space="preserve"> (gross revenue per Worksheet G-2 of the Medicare cost report less SNF - or financial statements)</t>
    </r>
  </si>
  <si>
    <r>
      <t xml:space="preserve">[4]: </t>
    </r>
    <r>
      <rPr>
        <u/>
        <sz val="8"/>
        <rFont val="Arial"/>
        <family val="2"/>
      </rPr>
      <t>Total Charges</t>
    </r>
    <r>
      <rPr>
        <sz val="8"/>
        <rFont val="Arial"/>
        <family val="2"/>
      </rPr>
      <t xml:space="preserve"> - All hospital billed charges for all types of services rendered.  Do not include billed charges for SNF, NF, HHA or off-site PRTF units.</t>
    </r>
  </si>
  <si>
    <r>
      <rPr>
        <u/>
        <sz val="10"/>
        <rFont val="Arial"/>
        <family val="2"/>
      </rPr>
      <t>Line 9</t>
    </r>
    <r>
      <rPr>
        <sz val="10"/>
        <rFont val="Arial"/>
      </rPr>
      <t>: LIUR</t>
    </r>
    <r>
      <rPr>
        <vertAlign val="superscript"/>
        <sz val="10"/>
        <rFont val="Arial"/>
        <family val="2"/>
      </rPr>
      <t>[5]</t>
    </r>
    <r>
      <rPr>
        <sz val="10"/>
        <rFont val="Arial"/>
      </rPr>
      <t xml:space="preserve"> (Line 5 plus Line 8)</t>
    </r>
  </si>
  <si>
    <t>This section is designed to report the "uncompensated care" that you as a provider have rendered.  
The Medicare Prescription Drug, Improvement, and Modernization Act of 2003 (MMA) requires states to ensure that only uncompensated care costs of providing inpatient hospital and outpatient hospital services to Medicaid eligible individuals and uninsured individuals are to be included in the calculation of total uncompensated care which represents hospital-specific DSH limits.  Section 1923(g)(1) of the Act requires the calculation of hospital-specific DSH limits to be determined under Medicare cost principles.   Furthermore, in calculating the hospital specific DSH limits, services that are not defined under the State Medicaid Plan as allowable inpatient or outpatient services, should not be included.  42 CFR Parts 447 and 455 clarify that bad debt arising from non-payment on behalf of individuals who have third party coverage is not part of services to Medicaid and other uninsured patients and is not to be included in the determination of hospital-specific DSH limits.</t>
  </si>
  <si>
    <t>Source: Medicare Cost Report</t>
  </si>
  <si>
    <r>
      <rPr>
        <sz val="7"/>
        <rFont val="Arial"/>
        <family val="2"/>
      </rPr>
      <t>(Worksheet C, I)</t>
    </r>
    <r>
      <rPr>
        <sz val="8"/>
        <rFont val="Arial"/>
        <family val="2"/>
      </rPr>
      <t xml:space="preserve">
Cost to Charge Ratio for MCR ended</t>
    </r>
  </si>
  <si>
    <t>Please return to:</t>
  </si>
  <si>
    <r>
      <t xml:space="preserve">Medicaid Supplemental/Enhanced Payments </t>
    </r>
    <r>
      <rPr>
        <sz val="6"/>
        <rFont val="Arial"/>
        <family val="2"/>
      </rPr>
      <t>(UPL, IME, GME, non-claim specific)</t>
    </r>
  </si>
  <si>
    <t>1/31</t>
  </si>
  <si>
    <t>4/30</t>
  </si>
  <si>
    <t>5/31</t>
  </si>
  <si>
    <t>7/31</t>
  </si>
  <si>
    <t>8/31</t>
  </si>
  <si>
    <t>10/31</t>
  </si>
  <si>
    <t>11/30</t>
  </si>
  <si>
    <t>Composite</t>
  </si>
  <si>
    <t xml:space="preserve">CLAIMS AND OTHER PAYMENTS APPLICABLE TO THE UNINSURED: </t>
  </si>
  <si>
    <t xml:space="preserve">ORGAN ACQUISITION COSTS: </t>
  </si>
  <si>
    <t>Utah Organ Acquisition Costs</t>
  </si>
  <si>
    <t>Composite Cost to Charge Ratio</t>
  </si>
  <si>
    <t>Intestinal Acquisition</t>
  </si>
  <si>
    <t>Charges</t>
  </si>
  <si>
    <t>Total Organs</t>
  </si>
  <si>
    <t>Organ Acquisition Cost for MCR ended</t>
  </si>
  <si>
    <t>Composite Cost per Organ</t>
  </si>
  <si>
    <t>Other</t>
  </si>
  <si>
    <t xml:space="preserve">Instructions:  This section is only to be completed by hospitals that have incurred Medicaid or uninsured organ acquisition costs.  </t>
  </si>
  <si>
    <t>Uninsured Organ Acquisition Costs</t>
  </si>
  <si>
    <t>Out-of-State Organ Acquisition Costs</t>
  </si>
  <si>
    <t>GME for MCR ended</t>
  </si>
  <si>
    <t>Type: Unaudited, Audited, Final, As Filed, etc.?</t>
  </si>
  <si>
    <t>E) Aggregate Approved Amount (Line A x Line B) + (Line C x Line D)</t>
  </si>
  <si>
    <t>IN-STATE ALLOCATION OF GME:</t>
  </si>
  <si>
    <t>OUT-OF-STATE ALLOCATION OF GME:</t>
  </si>
  <si>
    <t>UNINSURED ALLOCATION OF GME:</t>
  </si>
  <si>
    <t>I) In-State GME Allocation (Line E x Line H)</t>
  </si>
  <si>
    <t>O) Uninsured GME Allocation (Line E x Line N)</t>
  </si>
  <si>
    <t>L) Out-of-State GME Allocation (Line E x Line K)</t>
  </si>
  <si>
    <t>H) Ratio of Medicaid In-State Days to Total Inpatient Days ( Line G ÷ Line F)</t>
  </si>
  <si>
    <t>K) Ratio of Medicaid Out-of-State Days to Total Inpatient Days ( Line J ÷ Line F)</t>
  </si>
  <si>
    <t xml:space="preserve">Names of Qualifying Other-Non Obstetrical Physicians Who supply obstetric services (Rural Areas Only)  </t>
  </si>
  <si>
    <t>Utah Medicaid Routine Costs</t>
  </si>
  <si>
    <t>Total Uninsured Days</t>
  </si>
  <si>
    <t>Uninsured Ancillary Costs</t>
  </si>
  <si>
    <t>Total Uninsured Service Costs</t>
  </si>
  <si>
    <t>Total Out-of-State Medicaid Service Costs</t>
  </si>
  <si>
    <t>Total In-State Medicaid Service Costs</t>
  </si>
  <si>
    <t>Uninsured Ancillary Charges</t>
  </si>
  <si>
    <t>SECTION 6.4: DSH PAYMENTS</t>
  </si>
  <si>
    <t>&lt;&lt;Please provide additional payments here if needed&gt;&gt;</t>
  </si>
  <si>
    <t xml:space="preserve">Inpatient Days </t>
  </si>
  <si>
    <t>Outpatient Charges</t>
  </si>
  <si>
    <t>Primary Care Network</t>
  </si>
  <si>
    <t>Utah Medical Assistance Program</t>
  </si>
  <si>
    <t>MCO</t>
  </si>
  <si>
    <t>Managed Care Organization</t>
  </si>
  <si>
    <t>&lt;&lt;Please provide additional items here if needed&gt;&gt;</t>
  </si>
  <si>
    <t xml:space="preserve">Inpatient 
Days </t>
  </si>
  <si>
    <t>Inpatient Charges</t>
  </si>
  <si>
    <t>Inpatient 
Charges</t>
  </si>
  <si>
    <r>
      <rPr>
        <b/>
        <u/>
        <sz val="10"/>
        <rFont val="Arial"/>
        <family val="2"/>
      </rPr>
      <t>Payments from the Uninsured</t>
    </r>
    <r>
      <rPr>
        <b/>
        <sz val="10"/>
        <rFont val="Arial"/>
        <family val="2"/>
      </rPr>
      <t xml:space="preserve">:  </t>
    </r>
    <r>
      <rPr>
        <sz val="10"/>
        <rFont val="Arial"/>
      </rPr>
      <t>Input all payments received for and in behalf of patients with no source of third party coverage (uninsured), excluding DSH payments. Report all payments received for hospital patients that met the uninsured definition at the time of the service.  There will be no attempt to allocate payments received during the state plan rate year to services provided in prior periods. Since the goal of the audit is to determine uncompensated DSH costs for the DSH year under audit, all payments received in the year will be counted as revenue to the hospital in that same year. It is understood that some costs incurred during the DSH year under audit may be associated with future revenue streams (legal decisions, payment plans, recoveries), but that the payments are not counted as revenue until actually received.  Report all payments on a cash basis (report in the year received, regardless of the year of service).  Exclude state, county or other municipal subsidy payments made to hospitals for indigent care.  Since the State’s MMIS system will not have information about payments generated from the uninsured, hospitals must use their financial statements and other auditable hospital accounting records to substantiate claims.  Note: IP/OP hospital payments received from state or local government programs for individuals with no source of third party coverage for the hospital services they received should NOT be included as a revenue in this category.</t>
    </r>
  </si>
  <si>
    <t xml:space="preserve"> MEDICAID UTILIZATION INFORMATION 
(Traditional, HMO, PCN, UMAP Etc.)</t>
  </si>
  <si>
    <r>
      <t xml:space="preserve">[1]: </t>
    </r>
    <r>
      <rPr>
        <u/>
        <sz val="8"/>
        <rFont val="Arial"/>
        <family val="2"/>
      </rPr>
      <t>Medicaid Payment</t>
    </r>
    <r>
      <rPr>
        <sz val="8"/>
        <rFont val="Arial"/>
        <family val="2"/>
      </rPr>
      <t xml:space="preserve"> - All Medicaid payments received for IP/OP hospital services, do not include non-hospital services i.e., physician, ambulance, lab, etc.  Also include any supplemental Medicaid program payments made to your facility outside the rate structure such as GME and UPL programs, excluding DSH.   </t>
    </r>
  </si>
  <si>
    <t>Lung Acquisition</t>
  </si>
  <si>
    <t>Pancreas Acquisition</t>
  </si>
  <si>
    <t>Coinsurance, Deductible &amp; Other Payment (patient's responsibility)</t>
  </si>
  <si>
    <t>Payment from Uninsured/Self pay (cash basis)</t>
  </si>
  <si>
    <r>
      <rPr>
        <b/>
        <u/>
        <sz val="10"/>
        <rFont val="Arial"/>
        <family val="2"/>
      </rPr>
      <t>Section 1011 Payments</t>
    </r>
    <r>
      <rPr>
        <sz val="10"/>
        <rFont val="Arial"/>
      </rPr>
      <t xml:space="preserve">: Section 1011 of the Medicare Prescription Drug Improvement and Modernization Act of 2003 provides federal reimbursement for emergency health services furnished to undocumented aliens.  If your hospital received these funds during any cost report year covered by the survey, they must be reported here.  If you can document that a portion of the payment received is related to non-hospital services (physician or ambulance services) report that amount in the Section 1011 non-hospital payments.  Include hospital charges for undocumented aliens with no source of third party coverage for hospital services.  </t>
    </r>
  </si>
  <si>
    <r>
      <t xml:space="preserve">Inpatient Days for Dual Eligibles </t>
    </r>
    <r>
      <rPr>
        <sz val="8"/>
        <rFont val="Arial"/>
        <family val="2"/>
      </rPr>
      <t>(dual eligible days that qualify as Medicaid days)</t>
    </r>
  </si>
  <si>
    <r>
      <t xml:space="preserve">[5]: </t>
    </r>
    <r>
      <rPr>
        <u/>
        <sz val="8"/>
        <rFont val="Arial"/>
        <family val="2"/>
      </rPr>
      <t>LIUR</t>
    </r>
    <r>
      <rPr>
        <sz val="8"/>
        <rFont val="Arial"/>
        <family val="2"/>
      </rPr>
      <t xml:space="preserve"> - The percentage derived by dividing total Medicaid revenues (including Medicaid managed care revenues) plus UMAP revenues by total revenues and adding the percentage to the percentage derived from dividing total charges for charity care by total charges. </t>
    </r>
  </si>
  <si>
    <t xml:space="preserve">This section summarizes the DSH payment information provided in Sections 6.2 and 6.4. </t>
  </si>
  <si>
    <t>Net Uncompensated Care Costs (See Section 6.1-6.3)</t>
  </si>
  <si>
    <t>DSH Payments (See Section 6.2 &amp; 6.4)</t>
  </si>
  <si>
    <r>
      <rPr>
        <b/>
        <sz val="10"/>
        <rFont val="Arial"/>
        <family val="2"/>
      </rPr>
      <t>Inpatient Days</t>
    </r>
    <r>
      <rPr>
        <sz val="10"/>
        <rFont val="Arial"/>
      </rPr>
      <t xml:space="preserve"> </t>
    </r>
    <r>
      <rPr>
        <sz val="8"/>
        <rFont val="Arial"/>
        <family val="2"/>
      </rPr>
      <t>(Inpatient hospital days only)</t>
    </r>
  </si>
  <si>
    <t>Leave Cells Blank</t>
  </si>
  <si>
    <t>Cost Report Line</t>
  </si>
  <si>
    <t>Total</t>
  </si>
  <si>
    <t>Utah Medicaid Ancillary Costs</t>
  </si>
  <si>
    <t>State</t>
  </si>
  <si>
    <t>Composite Per Diem Costs</t>
  </si>
  <si>
    <t>Out-of-State Medicaid Ancillary Costs</t>
  </si>
  <si>
    <t>Medicaid In-State</t>
  </si>
  <si>
    <t>Uninsured</t>
  </si>
  <si>
    <t>Operating Room</t>
  </si>
  <si>
    <t>Recovery Room</t>
  </si>
  <si>
    <t>Provider Completes Blue Cells</t>
  </si>
  <si>
    <t>Yellow Cells Calculated</t>
  </si>
  <si>
    <t xml:space="preserve">Contact Person: </t>
  </si>
  <si>
    <t>Utah Medicaid Provider #:</t>
  </si>
  <si>
    <t>Days</t>
  </si>
  <si>
    <t>Names of Qualifying OB Physicians</t>
  </si>
  <si>
    <t xml:space="preserve">Physician #1: </t>
  </si>
  <si>
    <t xml:space="preserve">Physician #2: </t>
  </si>
  <si>
    <t>Title</t>
  </si>
  <si>
    <t>Nursery</t>
  </si>
  <si>
    <t>Anesthesiology</t>
  </si>
  <si>
    <t>Radiology-Diagnostic</t>
  </si>
  <si>
    <t>Radiology-Diagnostic Ultrasound</t>
  </si>
  <si>
    <t>Radiology-Therapeutic</t>
  </si>
  <si>
    <t>Radioisotope</t>
  </si>
  <si>
    <t>Laboratory</t>
  </si>
  <si>
    <t>Intravenous Therapy</t>
  </si>
  <si>
    <t>Respiratory Therapy</t>
  </si>
  <si>
    <t>Physical Therapy</t>
  </si>
  <si>
    <t>Occupational Therapy</t>
  </si>
  <si>
    <t>52</t>
  </si>
  <si>
    <t>Speech Pathology</t>
  </si>
  <si>
    <t>53</t>
  </si>
  <si>
    <t>Electrocardiology</t>
  </si>
  <si>
    <t>54</t>
  </si>
  <si>
    <t>Electroencephalography</t>
  </si>
  <si>
    <t>54.01</t>
  </si>
  <si>
    <t>Meg Lab</t>
  </si>
  <si>
    <t>55</t>
  </si>
  <si>
    <t>56</t>
  </si>
  <si>
    <t>Drugs Charged to Patients</t>
  </si>
  <si>
    <t>57</t>
  </si>
  <si>
    <t>Renal Dialysis</t>
  </si>
  <si>
    <t>58</t>
  </si>
  <si>
    <t>ASC (Non-Distinct Part)</t>
  </si>
  <si>
    <t>59</t>
  </si>
  <si>
    <t>59.01</t>
  </si>
  <si>
    <t>Pulmonary Lab</t>
  </si>
  <si>
    <t>60</t>
  </si>
  <si>
    <t>Clinic</t>
  </si>
  <si>
    <t>60.01</t>
  </si>
  <si>
    <t>Clinics Hospital Internal Medicine</t>
  </si>
  <si>
    <t>60.02</t>
  </si>
  <si>
    <t>60.03</t>
  </si>
  <si>
    <t>Community Clinics</t>
  </si>
  <si>
    <t>61</t>
  </si>
  <si>
    <t>Emergency</t>
  </si>
  <si>
    <t>62</t>
  </si>
  <si>
    <t>64</t>
  </si>
  <si>
    <t>Home Program Dialysis</t>
  </si>
  <si>
    <t>65</t>
  </si>
  <si>
    <t>71</t>
  </si>
  <si>
    <t>Home Health Agency</t>
  </si>
  <si>
    <t>Kidney Acquisition</t>
  </si>
  <si>
    <t>Liver Acquisition</t>
  </si>
  <si>
    <t>Heart Acquisition</t>
  </si>
  <si>
    <t>90</t>
  </si>
  <si>
    <t>94</t>
  </si>
  <si>
    <t>100</t>
  </si>
  <si>
    <t>Year</t>
  </si>
  <si>
    <t>Utah Medicaid Subprovider #:</t>
  </si>
  <si>
    <t>Utah Medicare Provider #:</t>
  </si>
  <si>
    <t>End</t>
  </si>
  <si>
    <t>3/31</t>
  </si>
  <si>
    <t>6/30</t>
  </si>
  <si>
    <t>9/30</t>
  </si>
  <si>
    <t>12/31</t>
  </si>
  <si>
    <t>DSH Year</t>
  </si>
  <si>
    <t>Begin Date</t>
  </si>
  <si>
    <t>End Date</t>
  </si>
  <si>
    <t>Medicare Cost Report</t>
  </si>
  <si>
    <t>&lt;&lt;Please provide additional Medicare Cost Report items here if needed&gt;&gt;</t>
  </si>
  <si>
    <t>Utah Medicaid - Managed Care Crossover</t>
  </si>
  <si>
    <t>Medicaid Inpatient Utilization Rate (MIUR)</t>
  </si>
  <si>
    <t>Inpatient</t>
  </si>
  <si>
    <t>Outpatient</t>
  </si>
  <si>
    <t>CALCULATED</t>
  </si>
  <si>
    <t>Medicaid Out-of-State</t>
  </si>
  <si>
    <t xml:space="preserve">FFS  </t>
  </si>
  <si>
    <t>&lt;&lt;Please provide additional Cost Center items here if needed&gt;&gt;</t>
  </si>
  <si>
    <t xml:space="preserve">Inpatient Medicaid Days </t>
  </si>
  <si>
    <t>Hospitals</t>
  </si>
  <si>
    <t>Outpatient Medicaid Charges</t>
  </si>
  <si>
    <t xml:space="preserve">MCO  </t>
  </si>
  <si>
    <t xml:space="preserve">FFS Crossover  </t>
  </si>
  <si>
    <t xml:space="preserve">MCO Crossover  </t>
  </si>
  <si>
    <t>Inpatient Ancillary Charges</t>
  </si>
  <si>
    <t>Outpatient Ancillary Charges</t>
  </si>
  <si>
    <t>Total Ancillary Charges</t>
  </si>
  <si>
    <t>Third Party Liability Payments (excludes Medicare)</t>
  </si>
  <si>
    <t>DSH Payments</t>
  </si>
  <si>
    <t>Utah</t>
  </si>
  <si>
    <t>Out-of-State Medicaid Routine Costs</t>
  </si>
  <si>
    <t>Total Payments</t>
  </si>
  <si>
    <t>Out-of-State Name</t>
  </si>
  <si>
    <t>Out-of-State Medicaid Provider #:</t>
  </si>
  <si>
    <t>Out-of-State Medicare Provider #:</t>
  </si>
  <si>
    <t>Supplemental</t>
  </si>
  <si>
    <t>Total DSH Payments</t>
  </si>
  <si>
    <t>Ref:</t>
  </si>
  <si>
    <t>CR 1</t>
  </si>
  <si>
    <t>CR 2</t>
  </si>
  <si>
    <t>N/A</t>
  </si>
  <si>
    <t>Add-On</t>
  </si>
  <si>
    <t>Out-of-State</t>
  </si>
  <si>
    <t>Uninsured Routine Costs</t>
  </si>
  <si>
    <t>A&amp;G</t>
  </si>
  <si>
    <t>Administrative and General</t>
  </si>
  <si>
    <t>AHSEA</t>
  </si>
  <si>
    <t>Adjusted Hourly Salary Equivalency Amount</t>
  </si>
  <si>
    <t>Usable Organs</t>
  </si>
  <si>
    <t>DSH PAYMENTS:</t>
  </si>
  <si>
    <t>Amount from Medicare Cost Report ended:</t>
  </si>
  <si>
    <t>Section 455.304 of the final rule requires the independent auditor to verify that each hospital retained their DSH payments.</t>
  </si>
  <si>
    <t>N) Ratio of Uninsured Days to Total Inpatient Days ( Line M ÷ Line F)</t>
  </si>
  <si>
    <t xml:space="preserve">DSH Survey Checklist </t>
  </si>
  <si>
    <t>Utah Medicaid - PCN</t>
  </si>
  <si>
    <t>Instructions:  Per CMS guidelines, hospitals must include the costs and payments attributable to dual eligibles when calculating the uncompensated costs of serving Medicaid eligible individuals.  Medicare payments include the Medicare DSH adjustment, Medicare IME &amp; GME, Medicare allowable bad debt and any other Medicare payments attributable to dual eligibles.</t>
  </si>
  <si>
    <t>Ratio of Medicare/Medicaid Charges to Total Charges:</t>
  </si>
  <si>
    <t>No.</t>
  </si>
  <si>
    <t>Description</t>
  </si>
  <si>
    <t>QC</t>
  </si>
  <si>
    <t>Hospital Name</t>
  </si>
  <si>
    <t>Type of Hospital</t>
  </si>
  <si>
    <t>Rural</t>
  </si>
  <si>
    <t>Estimate of Hospital-Specific DSH Limit</t>
  </si>
  <si>
    <t>Low Income Utilization Rate (LIUR)</t>
  </si>
  <si>
    <t>Supplemental /Enhanced Medicaid IP/OP Payments</t>
  </si>
  <si>
    <t>Total Cost of Care for Medicaid IP/OP Services</t>
  </si>
  <si>
    <t>Uninsured IP/OP Revenues</t>
  </si>
  <si>
    <t>Total Cost of IP/OP Care for the Uninsured</t>
  </si>
  <si>
    <t>Total Uninsured IP/OP Uncompensated Care Costs</t>
  </si>
  <si>
    <t>Total Annual Uncompensated Care Costs</t>
  </si>
  <si>
    <t>Footnotes:</t>
  </si>
  <si>
    <t>Adjustments:</t>
  </si>
  <si>
    <t>Urban</t>
  </si>
  <si>
    <t>Type</t>
  </si>
  <si>
    <t>Teaching</t>
  </si>
  <si>
    <t>IMD</t>
  </si>
  <si>
    <r>
      <t xml:space="preserve">Hospital Type </t>
    </r>
    <r>
      <rPr>
        <sz val="10"/>
        <rFont val="Arial"/>
      </rPr>
      <t>(select your facility type from the drop down menu provided):</t>
    </r>
  </si>
  <si>
    <t xml:space="preserve"> GENERAL INSTRUCTIONS:  TEACHING HOSPITAL COMPLETE ALL SECTIONS  AS OUTLINED.  </t>
  </si>
  <si>
    <t xml:space="preserve"> GENERAL INSTRUCTIONS:  URBAN HOSPITALS COMPLETE ALL SECTIONS  AS OUTLINED.  </t>
  </si>
  <si>
    <t xml:space="preserve"> GENERAL INSTRUCTIONS:  RURAL HOSPITALS COMPLETE ONLY SECTIONS: 1, 2, 3, 5, 6 &amp; 7. </t>
  </si>
  <si>
    <t>Medicaid DSH Payments</t>
  </si>
  <si>
    <t xml:space="preserve">Medicaid DSH Payments made under the Utah State Plan </t>
  </si>
  <si>
    <t>Percent Dual Eligible Charges to Total Medicare Charges</t>
  </si>
  <si>
    <t>DSH Survey for Medicaid State Plan Rate Year ended 9/30/</t>
  </si>
  <si>
    <t>UDOH</t>
  </si>
  <si>
    <t>Utah Department of Health</t>
  </si>
  <si>
    <r>
      <t>Audit verification conducted by</t>
    </r>
    <r>
      <rPr>
        <sz val="12"/>
        <rFont val="Arial"/>
        <family val="2"/>
      </rPr>
      <t xml:space="preserve">:
Carver Florek &amp; James, LLC
Attention: Heidi Herrick
2246 N. University Park Blvd.
Layton, Utah 84041
</t>
    </r>
    <r>
      <rPr>
        <u/>
        <sz val="12"/>
        <rFont val="Arial"/>
        <family val="2"/>
      </rPr>
      <t>hherrick@chfcpas.com</t>
    </r>
    <r>
      <rPr>
        <sz val="12"/>
        <rFont val="Arial"/>
        <family val="2"/>
      </rPr>
      <t xml:space="preserve">
(801) 926-1177</t>
    </r>
  </si>
  <si>
    <r>
      <t>[1]</t>
    </r>
    <r>
      <rPr>
        <sz val="12"/>
        <rFont val="Arial"/>
        <family val="2"/>
      </rPr>
      <t xml:space="preserve"> Preferred format of all electronic copies is Excel (xls), Comma Separated Values (CSV), Access (mdb), or Adobe (PDF).</t>
    </r>
  </si>
  <si>
    <t>Utah DSH Payments (Section 6.4).</t>
  </si>
  <si>
    <t>Relevant financial statement(s) and queries generated by the hospital's accounting system needed to support information provided in DSH survey.</t>
  </si>
  <si>
    <t>Revenue code cross-walk used to allocate costs to the appropriate cost centers.</t>
  </si>
  <si>
    <t>A detailed working trial balance used to prepare each cost report.</t>
  </si>
  <si>
    <t>DGME Cost Allocation</t>
  </si>
  <si>
    <t>GRADUATE MEDICAL EDUCATION (GME) COSTS:</t>
  </si>
  <si>
    <t>GRADUATE MEDICAL EDUCATION (GME) PAYMENTS:</t>
  </si>
  <si>
    <t>MCR ended</t>
  </si>
  <si>
    <t>Organ Acquisition Costs</t>
  </si>
  <si>
    <t>Medicare Settlement
for MCR ended</t>
  </si>
  <si>
    <t>State Defined DSH Qualification Criteria</t>
  </si>
  <si>
    <t>IP/OP Medicaid FFS Basic Rate Payments</t>
  </si>
  <si>
    <t>IP/OP Medicaid MCO Payments</t>
  </si>
  <si>
    <t>Alta View Hospital</t>
  </si>
  <si>
    <t>American Fork Hospital</t>
  </si>
  <si>
    <t>Ashley Regional Medical Center</t>
  </si>
  <si>
    <t>Bear River Valley Hospital</t>
  </si>
  <si>
    <t>Beaver Valley Hospital</t>
  </si>
  <si>
    <t>Brigham City Hospital</t>
  </si>
  <si>
    <t xml:space="preserve">Castleview Hospital </t>
  </si>
  <si>
    <t>Central Valley Medical Center</t>
  </si>
  <si>
    <t>Davis Hospital &amp; Medical Center</t>
  </si>
  <si>
    <t>Delta Community Medical Center</t>
  </si>
  <si>
    <t>Dixie Medical Center</t>
  </si>
  <si>
    <t>Fillmore Hospital</t>
  </si>
  <si>
    <t>Garfield Memorial Hospital</t>
  </si>
  <si>
    <t>Gunnison Valley Hospital</t>
  </si>
  <si>
    <t>Heber Valley Medical Center</t>
  </si>
  <si>
    <t>Intermountain Medical Center</t>
  </si>
  <si>
    <t>Jordan Valley Hospital</t>
  </si>
  <si>
    <t>Kane County Hospital</t>
  </si>
  <si>
    <t>Lakeview Hospital</t>
  </si>
  <si>
    <t>Logan Regional Medical Center</t>
  </si>
  <si>
    <t>Milford Valley Memorial Hospital</t>
  </si>
  <si>
    <t>Mountain West Medical Center</t>
  </si>
  <si>
    <t>Ogden Regional Medical Center</t>
  </si>
  <si>
    <t>Orem Community Hospital</t>
  </si>
  <si>
    <t>Orthopedic Specialty Hospital</t>
  </si>
  <si>
    <t>Pioneer Valley Hospital</t>
  </si>
  <si>
    <t>Salt Lake Regional Medical Center</t>
  </si>
  <si>
    <t>San Juan Hospital</t>
  </si>
  <si>
    <t>Sanpete Valley Hospital</t>
  </si>
  <si>
    <t>Sevier Valley Medical Center</t>
  </si>
  <si>
    <t>Timpanogos Regional Hospital</t>
  </si>
  <si>
    <t>Uintah Basin Medical Center</t>
  </si>
  <si>
    <t>Utah State Hospital</t>
  </si>
  <si>
    <t>Utah Valley Regional Medical Center</t>
  </si>
  <si>
    <t>Valley View Medical Center</t>
  </si>
  <si>
    <t>Instructions:  This section is only to be completed by hospitals that have incurred direct graduate medical education (GME) costs.</t>
  </si>
  <si>
    <t>Medicare Settlement Allocable to Dual Eligibles</t>
  </si>
  <si>
    <t xml:space="preserve"> GENERAL INSTRUCTIONS:  IMD COMPLETE ALL SECTIONS  AS OUTLINED.  </t>
  </si>
  <si>
    <t xml:space="preserve">Qualifying Information: Obstetrical Care.
 SSA§1923(d), [42 U.S.C. §1396r-4(d)] Requires "…at least 2 obstetricians who have staff privileges at the hospital and who have agreed to provide obstetric services to individuals who are entitled to medical assistance for such services ..." Note: Hospitals located in rural settings may utilize other qualified physicians for obstetric services in lieu of obstetricians.  </t>
  </si>
  <si>
    <t xml:space="preserve">Utah Medicaid - Managed Care </t>
  </si>
  <si>
    <t xml:space="preserve">Out-of-State Medicaid - Managed Care </t>
  </si>
  <si>
    <t xml:space="preserve">This section summarizes the information provided in Sections 6.1 - 6.3, and is designed to report net Uncompensated Care Costs for both Routine and Ancillary Inpatient and Outpatient Services for In-State, Out-of-State, and the Uninsured.  </t>
  </si>
  <si>
    <t>Total Uncompensated Care Costs</t>
  </si>
  <si>
    <t>W) Total Non-Managed Care DGME Payments (T + V)</t>
  </si>
  <si>
    <t xml:space="preserve"> I certify that the hospital retained all DSH payments received for the Medicaid State Plan Rate year under audit.</t>
  </si>
  <si>
    <t>I have reviewed the applicable accounting books and records and certify that the hospital incurred additional uncompensated care costs serving the uninsured for the DSH year under audit.</t>
  </si>
  <si>
    <r>
      <rPr>
        <b/>
        <sz val="10"/>
        <rFont val="Arial"/>
        <family val="2"/>
      </rPr>
      <t>Hospitals may be exempt from reporting DSH Audit requirements related to the uninsured if the hospital meets all 3 of the criteria outlined below</t>
    </r>
    <r>
      <rPr>
        <sz val="10"/>
        <rFont val="Arial"/>
      </rPr>
      <t xml:space="preserve">: 
1) Only received DSH Add-on payments 
2) Medicaid uncompensated care costs exceeded DSH payments for the year
3) The provider certifies that they incurred additional uncompensated care costs serving the uninsured (initial &amp; date in the space provided).
</t>
    </r>
  </si>
  <si>
    <t xml:space="preserve">I declare that I have reviewed the accompanying survey worksheets and net uncompensated care cost calculation and that to the best of my knowledge they are correct, complete, and in agreement with the books and records maintained by the hospital.  </t>
  </si>
  <si>
    <t>Section 6.1-B        Organ Acquisition Cost per Organ</t>
  </si>
  <si>
    <t>(Section 6.1-B)</t>
  </si>
  <si>
    <t>Direct Graduate Medical Education Allocation (Section 6.1-A).</t>
  </si>
  <si>
    <t>Organ Acquisition Cost per Organ (Section 6.1-B).</t>
  </si>
  <si>
    <t xml:space="preserve">  ___________________________________________                                                                                                                                  (Initial &amp; Date Above) </t>
  </si>
  <si>
    <t xml:space="preserve">  ___________________________________________                                                                                                                                                                                     (Initial &amp; Date Above) </t>
  </si>
  <si>
    <t>Medicaid In-State Uncompensated Care Costs</t>
  </si>
  <si>
    <t>Medicaid Out-of-State Uncompensated Care Costs</t>
  </si>
  <si>
    <t>Uninsured Uncompensated Care Costs</t>
  </si>
  <si>
    <t>Medicare Cost Report (2552-96)</t>
  </si>
  <si>
    <t>Section 6.1 is used to report the uncompensated care cost of services less related payments provided to Utah Medicaid patients using Medicare cost allocation methodologies.  See the instructions below.</t>
  </si>
  <si>
    <r>
      <rPr>
        <b/>
        <u/>
        <sz val="10"/>
        <rFont val="Arial"/>
        <family val="2"/>
      </rPr>
      <t>Cost to Charge Ratio:</t>
    </r>
    <r>
      <rPr>
        <sz val="10"/>
        <rFont val="Arial"/>
      </rPr>
      <t xml:space="preserve"> A cos</t>
    </r>
    <r>
      <rPr>
        <sz val="10"/>
        <rFont val="Arial"/>
      </rPr>
      <t xml:space="preserve">t-to-charge ratio is computed for each ancillary cost center in MCR Worksheet C Part I.  Input the ancillary cost-to-charge ratio for each hospital cost center present on your Medicare cost report.  Revise any cost report line numbers or descriptions to match the information in the respective MCRs as necessary. In order to provide complete financial information for the Medicaid State Plan rate year under audit, hospitals may need to use two or more MCRs if the cost reporting period does not correspond with the Medicaid State Plan rate year under audit.  The composite cost to charge ratio is determined by applying the weighted average applicable rate over the Medicaid State Plan rate year.  </t>
    </r>
  </si>
  <si>
    <r>
      <t>Dual Eligibles</t>
    </r>
    <r>
      <rPr>
        <sz val="10"/>
        <rFont val="Arial"/>
      </rPr>
      <t>: The total amount of IP/OP charges and related payments attributed to dual eligible patients (Medicaid and any other third party coverage including Medicare) is appropriate to the extent that the IP/OP payments qualify as Medicaid payments. Examples include when a dually eligible patient exhausts their Medicare days (Part A) or are only eligible for Part B Medicare.  Only include outpatient hospital payments that are under the hospital benefit; do not include payments for services paid under some other benefit i,e, physician, lab, drugs, etc. Do not include payments for NF, SNF, HHA, or off-site PRTF.  State MMIS data includes dual eligibles.</t>
    </r>
  </si>
  <si>
    <r>
      <rPr>
        <b/>
        <u/>
        <sz val="10"/>
        <rFont val="Arial"/>
        <family val="2"/>
      </rPr>
      <t>Supporting Documentation for Out-of-State Uncompensated Medicaid Charges/Days &amp; Payments</t>
    </r>
    <r>
      <rPr>
        <b/>
        <sz val="10"/>
        <rFont val="Arial"/>
        <family val="2"/>
      </rPr>
      <t xml:space="preserve">: </t>
    </r>
    <r>
      <rPr>
        <sz val="10"/>
        <rFont val="Arial"/>
      </rPr>
      <t xml:space="preserve">Please provide an electronic copy of the information, by State, relied upon to complete Section 6.2. The information should include: patient ID, claim type (crossover, Medicaid, MCO), claim status (denied claim, paid claim), service date, type of service, revenue/cost center codes, units and payments.  Hospitals must also provide documentation supporting any out-of-state DSH payments received during the DSH year under audit (examples may include remittances and detailed general ledgers). Detailed supporting documentation is required to substantiate the amounts claimed in 6.2. 
</t>
    </r>
  </si>
  <si>
    <r>
      <rPr>
        <b/>
        <u/>
        <sz val="10"/>
        <rFont val="Arial"/>
        <family val="2"/>
      </rPr>
      <t>Cost to Charge Ratio:</t>
    </r>
    <r>
      <rPr>
        <sz val="10"/>
        <rFont val="Arial"/>
      </rPr>
      <t xml:space="preserve"> A cos</t>
    </r>
    <r>
      <rPr>
        <sz val="10"/>
        <rFont val="Arial"/>
      </rPr>
      <t xml:space="preserve">t-to-charge ratio is computed for each ancillary cost center in MCR Worksheet C Part I.  Input the ancillary cost-to-charge ratio for each hospital cost center present on your Medicare cost report.  Revise any cost report line numbers or descriptions to match the information in the respective MCRs as necessary. In order to provide complete financial information for the Medicaid State Plan rate year under audit, hospitals may need to use two or more MCRs if the cost reporting period does not correspond with the Medicaid State Plan rate year under audit.  The composite cost to charge ratio is determined by applying the weighted average applicable rate over the Medicaid State Plan rate year.  Note: the cost-to-charge ratios in this section are linked to the amounts reported on Section 6.1.
</t>
    </r>
  </si>
  <si>
    <r>
      <t>Dual Eligibles</t>
    </r>
    <r>
      <rPr>
        <sz val="10"/>
        <rFont val="Arial"/>
      </rPr>
      <t xml:space="preserve">: The total amount of IP/OP charges and related payments attributed to dual eligible patients (Medicaid and any other third party coverage including Medicare) is appropriate to the extent that the IP/OP payments qualify as Medicaid payments. Examples include when a dually eligible patient exhausts their Medicare days (Part A) or are only eligible for Part B Medicare.  Only include outpatient hospital payments that are under the hospital benefit; do not include payments for services paid under some other benefit i,e, physician, lab, drugs, etc. Do not include payments for NF, SNF, HHA, or off-site PRTF.  </t>
    </r>
  </si>
  <si>
    <r>
      <rPr>
        <b/>
        <u/>
        <sz val="10"/>
        <rFont val="Arial"/>
        <family val="2"/>
      </rPr>
      <t>Supporting Documentation for Uninsured Uncompensated Medicaid Charges/Days &amp; Payments</t>
    </r>
    <r>
      <rPr>
        <b/>
        <sz val="10"/>
        <rFont val="Arial"/>
        <family val="2"/>
      </rPr>
      <t xml:space="preserve">: </t>
    </r>
    <r>
      <rPr>
        <sz val="10"/>
        <rFont val="Arial"/>
      </rPr>
      <t xml:space="preserve">Please provide an electronic copy of the information relied upon to complete Section 6.3 (uninsured charges/days, self-pay payments, section 1011 payments, etc.). The information should include: patient ID, claim type (uninsured), claim status (denied claim, paid claim), TPL status (No TPL, TPL w/Reimb, TPL w/o Reimb), service date, collection date, type of service, revenue/cost center codes, section 1011 payments, amount, payor source, and units.  Detailed supporting documentation is required to substantiate the amounts claimed in 6.3. 
</t>
    </r>
  </si>
  <si>
    <t xml:space="preserve">Section 6.3 is used to report the uncompensated care cost of services less related payments provided to uninsured patients using Medicare cost allocation methodologies.  Federal requirements mandate the uninsured services must be costed using Medicare cost reporting methodologies. This section is used to report the costs of services provided to the uninsured. A detail listing by service date, patient name and type of service will be required to support information summarized in this section. See the instructions below.
</t>
  </si>
  <si>
    <r>
      <rPr>
        <b/>
        <u/>
        <sz val="10"/>
        <rFont val="Arial"/>
        <family val="2"/>
      </rPr>
      <t>Cost to Charge Ratio:</t>
    </r>
    <r>
      <rPr>
        <sz val="10"/>
        <rFont val="Arial"/>
      </rPr>
      <t xml:space="preserve"> A cos</t>
    </r>
    <r>
      <rPr>
        <sz val="10"/>
        <rFont val="Arial"/>
      </rPr>
      <t xml:space="preserve">t-to-charge ratio is computed for each ancillary cost center in MCR Worksheet C Part I.  Input the ancillary cost-to-charge ratio for each hospital cost center present on your Medicare cost report.  Revise any cost report line numbers or descriptions to match the information in the respective MCRs as necessary. In order to provide complete financial information for the Medicaid State Plan rate year under audit, hospitals may need to use two or more MCRs if the cost reporting period does not correspond with the Medicaid State Plan rate year under audit.  The composite cost to charge ratio is determined by applying the weighted average applicable rate over the Medicaid State Plan rate year.  Note: the cost-to-charge ratios in this section are linked to the amounts reported on Section 6.1.
</t>
    </r>
  </si>
  <si>
    <r>
      <t xml:space="preserve">Organ Acquisition Costs: </t>
    </r>
    <r>
      <rPr>
        <sz val="10"/>
        <rFont val="Arial"/>
      </rPr>
      <t xml:space="preserve">This section is to be completed by hospitals that have incurred In-State Medicaid organ acquisition costs.  Input all Medicaid organ acquisitions for the period in the appropriate column. The Medicare organ acquisition cost per organ is calculated on Worksheet 6.1-B.  Organ acquisitions costs are determined by applying the cost per organ to the number of organs for Utah Medicaid eligible patients. </t>
    </r>
  </si>
  <si>
    <r>
      <t xml:space="preserve">Organ Acquisition Costs: </t>
    </r>
    <r>
      <rPr>
        <sz val="10"/>
        <rFont val="Arial"/>
      </rPr>
      <t xml:space="preserve">This section is to be completed by hospitals that have incurred out-of-state Medicaid organ acquisition costs.  Input all Medicaid organ acquisitions for the period in the appropriate column. The Medicare organ acquisition cost per organ is calculated on Worksheet 6.1-B.  Organ acquisitions costs are determined by applying the cost per organ to the number of organs for out-of-state Medicaid eligible patients. </t>
    </r>
  </si>
  <si>
    <t>Section 6.2 is used to report the uncompensated care cost of services less related payments provided to out-of-state Medicaid patients using Medicare cost allocation methodologies.  Information provided in this section is subject to confirmation from the respective State(s).  Amounts reported on this worksheet should reconcile to the out-of-state PS&amp;R (or equivalent schedule) produced by the Medicaid program or managed care entity. See the instructions below.</t>
  </si>
  <si>
    <r>
      <rPr>
        <b/>
        <u/>
        <sz val="10"/>
        <rFont val="Arial"/>
        <family val="2"/>
      </rPr>
      <t>Routine Costs</t>
    </r>
    <r>
      <rPr>
        <b/>
        <sz val="10"/>
        <rFont val="Arial"/>
        <family val="2"/>
      </rPr>
      <t xml:space="preserve">: </t>
    </r>
    <r>
      <rPr>
        <sz val="10"/>
        <rFont val="Arial"/>
      </rPr>
      <t xml:space="preserve">  Input all uninsured routine days by cost center in the respective column. Since the State’s MMIS system will not have information about uninsured charges or payments, hospitals must use their financial statements and other auditable hospital accounting records to substantiate claims.  Routine room and board costs are determined by applying per diem costs for the applicable hospital routine cost center to the number of hospital days billed for uninsured patients.  
 </t>
    </r>
  </si>
  <si>
    <r>
      <t xml:space="preserve">Organ Acquisition Costs: </t>
    </r>
    <r>
      <rPr>
        <sz val="10"/>
        <rFont val="Arial"/>
      </rPr>
      <t xml:space="preserve">This section is to be completed by hospitals that have incurred uninsured organ acquisition costs.  Input all uninsured organ acquisitions for the period in the appropriate column. The Medicare organ acquisition cost per organ is calculated on Worksheet 6.1-B.  Organ acquisitions costs are determined by applying the cost per organ to the number of organs for uninsured patients. </t>
    </r>
  </si>
  <si>
    <r>
      <rPr>
        <b/>
        <u/>
        <sz val="10"/>
        <rFont val="Arial"/>
        <family val="2"/>
      </rPr>
      <t>Self Pay</t>
    </r>
    <r>
      <rPr>
        <sz val="10"/>
        <rFont val="Arial"/>
      </rPr>
      <t>: Federal requirements mandate the hospital cost of providing services to the uninsured during the DSH year must be reduced by uninsured self-pay payments received during the DSH year.  Detailed supporting documentation is required to substantiate the uninsured charges and payments reported in Section 6.3.  Report all payments on a cash basis (report in the year received, regardless of the year of service).</t>
    </r>
  </si>
  <si>
    <r>
      <t>Uninsured</t>
    </r>
    <r>
      <rPr>
        <sz val="10"/>
        <rFont val="Arial"/>
      </rPr>
      <t xml:space="preserve">: Per federal guidelines uninsured patients are individuals with no credible source of third party healthcare coverage or other legally liable third party coverage (insurance) in effect at the time the services were rendered.  If the patient had health insurance, even if the third party insurer did not pay, those services are insured and cannot be reported as uninsured on the survey. 42 CFR 447.299 
Creditable coverage as defined under 45 CFR Parts 144 and 146, does not include certain excepted benefits described in 45 CFR 146.145, unless that insurance actually provides coverage for the hospital services at issue, such as when an automobile liability insurance policy pays for a hospital stay.  The excepted benefits described in 45 CFR 146.145 include coverage such as, accident, disability income coverage, liability insurance, (general liability insurance and automobile insurance), coverage issued as a supplement to liability insurance, workers compensation or similar coverage, automobile medical payment insurance, credit only insurance (for example mortgage insurance) and coverage for on-site medical clinics.   If patients have both some type of excepted benefit, along with other form of creditable insurance, then they do not meet the definition of uninsured and their service costs should not be included in the calculation of the hospital-specific DSH limit.   
</t>
    </r>
  </si>
  <si>
    <t xml:space="preserve">  __________________________________________________________________                                                                                                                                                                                                                                   (Initial &amp; Date Above) </t>
  </si>
  <si>
    <t>SECTION 6.1: MEDICAID IN-STATE UNCOMPENSATED CARE COSTS</t>
  </si>
  <si>
    <t>SECTION 6.2: MEDICAID OUT-OF-STATE UNCOMPENSATED CARE COSTS</t>
  </si>
  <si>
    <t>SECTION 6.3: UNINSURED UNCOMPENSATED CARE COSTS</t>
  </si>
  <si>
    <t xml:space="preserve">This section is used to report the DSH payments received by the hospital. Supporting documentation should include: DSH available (quarterly &amp; cumulative), State Match Rate % applicable, DSH amount, match amount due from hospital, admin amount due from hospital, verification of payment. Information in this section should be reconciled to the information provided by the State. In the event that hospital records are insufficient, default to information provided by the UDOH.  </t>
  </si>
  <si>
    <t>Children's</t>
  </si>
  <si>
    <t xml:space="preserve"> GENERAL INSTRUCTIONS:  CHILDREN'S HOSPITAL COMPLETE ALL SECTIONS  AS OUTLINED.  </t>
  </si>
  <si>
    <t>LDS Hospital</t>
  </si>
  <si>
    <t>McKay Dee Hospital</t>
  </si>
  <si>
    <t>Primary Children's Medical Center</t>
  </si>
  <si>
    <t>St Mark's Hospital</t>
  </si>
  <si>
    <t>University of Utah Hospital</t>
  </si>
  <si>
    <t xml:space="preserve">Phone Number of Contact Person: </t>
  </si>
  <si>
    <t>Medicaid patient &amp; inpatient days &amp; other information (Traditional, HMO, PCN, UMAP, etc.): Includes days that are determined to be medically necessary but for which payment is denied by Medicaid because the provider did not bill timely, days that are beyond the number of days for which a State will pay, days that are utilized by a member prior to an admission approval, but for which a valid enrollment is determined within the prescribed period, and days for which payment is NOT made by a third party.  Includes rehabilitation, nursery, on-site PRTF, and exempt unit days; however, the following should NOT be included: NF, SNF, LTC, CDU, ICF, HHA, observation bed days, swing bed days, or off-site PRTF.
Inpatient days for dual eligibles includes Medicaid inpatient days attributed to dual eligible patients (Medicaid and any other third party coverage including Medicare) is appropriate to the extent they qualify as Medicaid days.  Examples include when a dually eligible patient exhausts their Medicare days (Part A) or are only eligible for Part B Medicare.</t>
  </si>
  <si>
    <t>Amount of Medicaid DSH payments returned to State?</t>
  </si>
  <si>
    <t>Reason for returned DSH payments?</t>
  </si>
  <si>
    <t xml:space="preserve">Section 6:  TOTAL UNCOMPENSATED CARE </t>
  </si>
  <si>
    <t xml:space="preserve">Routine </t>
  </si>
  <si>
    <t>Outpatient 
Charges</t>
  </si>
  <si>
    <t>Dual Eligible Portion or Applied GME payment for MCR ended</t>
  </si>
  <si>
    <t>Medicaid Dual Eligible Portion or Applied GME payment for MCR ended</t>
  </si>
  <si>
    <t>Blue Mountain Hospital</t>
  </si>
  <si>
    <t>Park City Medical Center</t>
  </si>
  <si>
    <t>Moab Regional Hospital</t>
  </si>
  <si>
    <t>Cache Valley Spec Hospital</t>
  </si>
  <si>
    <t>Shriners Hospital For Children</t>
  </si>
  <si>
    <t>QUESTION</t>
  </si>
  <si>
    <t>Yes</t>
  </si>
  <si>
    <t>No</t>
  </si>
  <si>
    <r>
      <rPr>
        <sz val="7"/>
        <rFont val="Arial"/>
        <family val="2"/>
      </rPr>
      <t>(Worksheet D-1)</t>
    </r>
    <r>
      <rPr>
        <sz val="9"/>
        <rFont val="Arial"/>
        <family val="2"/>
      </rPr>
      <t xml:space="preserve">
Per Diem Costs for MCR ended</t>
    </r>
  </si>
  <si>
    <t>A) Number of FTE Residents (Worksheet E-4 Col 2 Line 11)</t>
  </si>
  <si>
    <t>B) Updated Per Resident Amount (Worksheet E-4 Col 2 Line 18)</t>
  </si>
  <si>
    <t>C) Number of FTE Residents (Worksheet E-4 Col 1 Line 11)</t>
  </si>
  <si>
    <t>D) Updated Per Resident Amount (Worksheet E-4 Col 1 Line 18)</t>
  </si>
  <si>
    <t>F) Total Inpatient Days (Worksheet E-4 Col 1 Line 27)</t>
  </si>
  <si>
    <t>P) Aggregate Approved Amount (Worksheet E-4 Col 3 Line 19)</t>
  </si>
  <si>
    <t>R) Total Inpatient Days (Worksheet E-4 Col 2 Line 27)</t>
  </si>
  <si>
    <t>U) Redistribution of Unused Residency Approved Amount (Worksheet E-4 Col 1 Line 24)</t>
  </si>
  <si>
    <t>Net Organ Acquisition Cost (Wksht D-4, Col 1, Line 61)</t>
  </si>
  <si>
    <t>Amount Due Provider (Wksht E, Part A, Ln 71)</t>
  </si>
  <si>
    <t>Interim Payments (MCR Wksht E, Part A, Ln 72)</t>
  </si>
  <si>
    <t>Total Medicare Charges (Wksht D-3, Col. 2, Ln 200 + Ln 30 thru Line 43)</t>
  </si>
  <si>
    <t>Medicare Supplemental Settlements</t>
  </si>
  <si>
    <t>Total Medicaid Uncompensated Care</t>
  </si>
  <si>
    <t>(I). The hospital's MIUR is at least one standard deviation above the mean MIUR.</t>
  </si>
  <si>
    <t>(II). The hospital's LIUR rate exceeds 25 percent.</t>
  </si>
  <si>
    <t>(III). The hospital's MIUR exceeds 14 percent.</t>
  </si>
  <si>
    <t>(IV). The hospital's PCN participation is at least 10 percent of the total of all Utah hospitals PCN patient care charges.</t>
  </si>
  <si>
    <t xml:space="preserve"> A hospital is deemed a disproportionate share provider if, in addition to meeting the obstetrical and minimum utilization rate requirements, it meets at least one of the following five conditions:</t>
  </si>
  <si>
    <t>G) In-State Medicaid Inpatient Days (Section 6.1, Line 43)</t>
  </si>
  <si>
    <t>J) Out-of-State Medicaid Inpatient Days (Section 6.2, Line 43)</t>
  </si>
  <si>
    <t xml:space="preserve">S) Ratio of Part A Days to Total Days </t>
  </si>
  <si>
    <t>T) Total Non-Managed Care GME Payments (P x S)</t>
  </si>
  <si>
    <t>V) Additional Non-Managed Care GME Pymt (U x S)</t>
  </si>
  <si>
    <t xml:space="preserve">Difference </t>
  </si>
  <si>
    <t>Hospital's Address:</t>
  </si>
  <si>
    <t>Copy Provided to State/Auditors? (select yes or no from the drop down menu provided):</t>
  </si>
  <si>
    <t>M) Uninsured Inpatient Days (Section 6.3, Line 45)</t>
  </si>
  <si>
    <t>Total Usable Organs (Wksht D-4, Col 2, Line 62)</t>
  </si>
  <si>
    <t>Organ Acquisition Cost per Organ</t>
  </si>
  <si>
    <t>Adults &amp; Pediatrics</t>
  </si>
  <si>
    <t>Burn Intensive Care Unit</t>
  </si>
  <si>
    <t>Surgical Intensive Care Unit</t>
  </si>
  <si>
    <t>Bone Marrow Intensive Care Unit</t>
  </si>
  <si>
    <t>Neonatal Intensive Care Unit</t>
  </si>
  <si>
    <t>Endoscopy</t>
  </si>
  <si>
    <t>Delivery Room &amp; Labor Room</t>
  </si>
  <si>
    <t>54.02</t>
  </si>
  <si>
    <t>Radiology-Mammography</t>
  </si>
  <si>
    <t>CT Scan</t>
  </si>
  <si>
    <t>Magnetic Resonance Imaging (MRI)</t>
  </si>
  <si>
    <t>Cardiac Catheterization</t>
  </si>
  <si>
    <t>Cardiac Rehab</t>
  </si>
  <si>
    <t>Laboratory - Cytology</t>
  </si>
  <si>
    <t>Laboratory - Vascular Lab</t>
  </si>
  <si>
    <t>Laboratory - Clinical</t>
  </si>
  <si>
    <t>PBP Clinical Lab. Service-Prgm. Only</t>
  </si>
  <si>
    <t>Whole Blood &amp; Packed Red Blood Cells</t>
  </si>
  <si>
    <t>63</t>
  </si>
  <si>
    <t>Blood Storing, Processing &amp; Trans.</t>
  </si>
  <si>
    <t>65.01</t>
  </si>
  <si>
    <t>66</t>
  </si>
  <si>
    <t>67</t>
  </si>
  <si>
    <t>68</t>
  </si>
  <si>
    <t>69</t>
  </si>
  <si>
    <t>70</t>
  </si>
  <si>
    <t>70.01</t>
  </si>
  <si>
    <t>Medical Supplies Charged to Patients</t>
  </si>
  <si>
    <t>72</t>
  </si>
  <si>
    <t>Implantable Devices Charged to Patients</t>
  </si>
  <si>
    <t>73</t>
  </si>
  <si>
    <t>74</t>
  </si>
  <si>
    <t>75</t>
  </si>
  <si>
    <t>89</t>
  </si>
  <si>
    <t>90.01</t>
  </si>
  <si>
    <t>90.02</t>
  </si>
  <si>
    <t>90.04</t>
  </si>
  <si>
    <t>90.05</t>
  </si>
  <si>
    <t>Community Clinics - HCH, UOC</t>
  </si>
  <si>
    <t>91</t>
  </si>
  <si>
    <t>92</t>
  </si>
  <si>
    <t>Observation Beds (Non-Distinct Part)</t>
  </si>
  <si>
    <t>95</t>
  </si>
  <si>
    <t>Ambulance Services</t>
  </si>
  <si>
    <t>96</t>
  </si>
  <si>
    <t>Durable Medical Equip. - Rented</t>
  </si>
  <si>
    <t>97</t>
  </si>
  <si>
    <t>Durable Medical Equip. - Sold</t>
  </si>
  <si>
    <t>98</t>
  </si>
  <si>
    <t>Adult Dialysis</t>
  </si>
  <si>
    <t>99</t>
  </si>
  <si>
    <t>99.10</t>
  </si>
  <si>
    <t>I&amp;R Services - Not Apprvd. Prgm.</t>
  </si>
  <si>
    <t>101</t>
  </si>
  <si>
    <t>105</t>
  </si>
  <si>
    <t>106</t>
  </si>
  <si>
    <t>107</t>
  </si>
  <si>
    <t>108</t>
  </si>
  <si>
    <t>109</t>
  </si>
  <si>
    <t>110</t>
  </si>
  <si>
    <t>Sleep Disorder</t>
  </si>
  <si>
    <r>
      <rPr>
        <b/>
        <u/>
        <sz val="10"/>
        <rFont val="Arial"/>
        <family val="2"/>
      </rPr>
      <t>Ancillary Costs</t>
    </r>
    <r>
      <rPr>
        <b/>
        <sz val="10"/>
        <rFont val="Arial"/>
        <family val="2"/>
      </rPr>
      <t xml:space="preserve">: </t>
    </r>
    <r>
      <rPr>
        <sz val="10"/>
        <rFont val="Arial"/>
      </rPr>
      <t xml:space="preserve">Input all uninsured IP/OP ancillary charges by cost center in the respective columns. Since the State’s MMIS system will not have information about uninsured charges or payments, hospitals must use their financial statements and other auditable hospital accounting records to substantiate claims.  Uninsured charges should be mapped to the appropriate MCR cost centers.  Provide a copy of the revenue code cross-walk used to allocate costs to the appropriate cost centers. Ancillary costs are determined by applying cost-to-charge ratios for the applicable hospital ancillary cost center to the charges billed for uninsured patients. </t>
    </r>
  </si>
  <si>
    <t>Copy of the Medicare Hospital Cost Report(s) needed to cover the complete DSH Year under audit.</t>
  </si>
  <si>
    <t>IN-STATE ALLOCATION OF PROVIDER TAX ASSESSMENT:</t>
  </si>
  <si>
    <t>OUT-OF-STATE ALLOCATION OF PROVIDER TAX ASSESSMENT:</t>
  </si>
  <si>
    <t>UNINSURED ALLOCATION OF PROVIDER TAX ASSESSMENT:</t>
  </si>
  <si>
    <t>ALLOWABLE PROVIDER TAX ASSESSMENT:</t>
  </si>
  <si>
    <t>Section 6.1-D        Allocation of Hospital Assessment</t>
  </si>
  <si>
    <r>
      <t xml:space="preserve">GRADUATE MEDICAL EDUCATION COSTS &amp; HOSPITAL ASSESSMENT </t>
    </r>
    <r>
      <rPr>
        <sz val="10"/>
        <rFont val="Arial"/>
      </rPr>
      <t xml:space="preserve">(linked to Section 6.1-A &amp; 6.1-D): </t>
    </r>
  </si>
  <si>
    <t>Description (expense, revenue offset, etc.)</t>
  </si>
  <si>
    <t>B) Hospital Gross Provider Tax Assessment Included as an Expense on MCR Worksheet A</t>
  </si>
  <si>
    <t>C) Provider Tax Assessment Eligible for DSH</t>
  </si>
  <si>
    <t>H) Ratio of Medicaid In-State Charges to Total Charges ( Line F ÷ Line G)</t>
  </si>
  <si>
    <t>I) Medicaid In-State Share of the Provider Tax Assessment (Line C x Line H)</t>
  </si>
  <si>
    <t>M) Ratio of Medicaid Out-of-State Charges to Total Charges ( Line L ÷ Line G)</t>
  </si>
  <si>
    <t>N) Medicaid Out-of-State Share of the Provider Tax Assessment (Line C x Line M)</t>
  </si>
  <si>
    <t>P) Inpatient Ancillary Uninsured Charges (linked to Section 6.3)</t>
  </si>
  <si>
    <t>O) Routine Uninsured Charges</t>
  </si>
  <si>
    <t>J) Out-of-State Routine Medicaid Charges</t>
  </si>
  <si>
    <t>D) In-State Routine Medicaid Charges</t>
  </si>
  <si>
    <t xml:space="preserve">L) Out-of-State Medicaid Total Inpatient Charges </t>
  </si>
  <si>
    <t>F) In-State Medicaid Total Inpatient Charges</t>
  </si>
  <si>
    <t xml:space="preserve">Q) Uninsured Total Inpatient Charges </t>
  </si>
  <si>
    <t>R) Ratio of Uninsured Charges to Total Charges ( Line Q ÷ Line G)</t>
  </si>
  <si>
    <t>S) Uninsured Share of the Provider Tax Assessment (Line C x Line R)</t>
  </si>
  <si>
    <t>G) Total Hospital Inpatient Charges (linked to Section 4 Line 7)</t>
  </si>
  <si>
    <t>E) In-State Inpatient Ancillary Medicaid Charges (linked to Section 6.1)</t>
  </si>
  <si>
    <t>K) Out-of-State Inpatient Ancillary Medicaid Charges (linked to Section 6.2)</t>
  </si>
  <si>
    <t>A) Hospital Gross Provider Tax Assessment (from provider's general ledger)</t>
  </si>
  <si>
    <t>Instructions:  This section is only to be completed by hospitals where the hospital assessment (provider assessment tax) was excluded from the routine per diems and ancillary cost-to-charge ratios through the step-down process on the Medicare Cost Report (MCR).  The provider tax assessment excluded from the MCR is then allocated to Medicaid patients and patients with no source of third party coverage or the uninsured based on the ratio of charges to total hospital inpatient charges. The Medicaid and uninsured share of the provider tax assessment is then included in the calculation of uncompensated care costs on Section 6.1, 6.2, and 6.3 of the DSH survey.</t>
  </si>
  <si>
    <r>
      <rPr>
        <b/>
        <sz val="10"/>
        <rFont val="Arial"/>
        <family val="2"/>
      </rPr>
      <t xml:space="preserve">(E), (K), (P) </t>
    </r>
    <r>
      <rPr>
        <b/>
        <u/>
        <sz val="10"/>
        <rFont val="Arial"/>
        <family val="2"/>
      </rPr>
      <t>Inpatient Ancillary Charge</t>
    </r>
    <r>
      <rPr>
        <b/>
        <sz val="10"/>
        <rFont val="Arial"/>
        <family val="2"/>
      </rPr>
      <t>s:</t>
    </r>
    <r>
      <rPr>
        <sz val="10"/>
        <rFont val="Arial"/>
      </rPr>
      <t xml:space="preserve"> Ancillary inpatient charges are reported by the hospital and linked to Section 6.1, 6.2, and 6.3 of the DSH survey. </t>
    </r>
  </si>
  <si>
    <r>
      <t xml:space="preserve">B) </t>
    </r>
    <r>
      <rPr>
        <b/>
        <u/>
        <sz val="10"/>
        <rFont val="Arial"/>
        <family val="2"/>
      </rPr>
      <t>Hospital Gross Provider Tax Assessment included in the MCR</t>
    </r>
    <r>
      <rPr>
        <b/>
        <sz val="10"/>
        <rFont val="Arial"/>
        <family val="2"/>
      </rPr>
      <t xml:space="preserve">: </t>
    </r>
    <r>
      <rPr>
        <sz val="10"/>
        <rFont val="Arial"/>
      </rPr>
      <t xml:space="preserve">Input the gross provider tax assessment included as an expense on Worksheet A, Column 2 of the MCR. Hospitals must provide support for the amount from their general ledger or other supporting documentation.  In addition, hospitals will need to reconcile total expenses from their financial statements to expenses reported on Worksheet A of the MCR. Explain and provide support for any reclassifications made on Worksheet A-6 and any adjustments made on Worksheet A-8 applicable to the provider assessment tax.
 </t>
    </r>
  </si>
  <si>
    <r>
      <rPr>
        <b/>
        <sz val="10"/>
        <rFont val="Arial"/>
        <family val="2"/>
      </rPr>
      <t xml:space="preserve">(D), (J), (O) </t>
    </r>
    <r>
      <rPr>
        <b/>
        <u/>
        <sz val="10"/>
        <rFont val="Arial"/>
        <family val="2"/>
      </rPr>
      <t>Routine Charges</t>
    </r>
    <r>
      <rPr>
        <b/>
        <sz val="10"/>
        <rFont val="Arial"/>
        <family val="2"/>
      </rPr>
      <t>:</t>
    </r>
    <r>
      <rPr>
        <sz val="10"/>
        <rFont val="Arial"/>
      </rPr>
      <t xml:space="preserve"> Inpatient routine charges should be reported from the MMIS data provided by the State or the hospital's books and records.   </t>
    </r>
  </si>
  <si>
    <t>Allocation of Provider Tax Assessment (Section 6.1-D). Include supporting documentation from the general ledger or other hospital records.</t>
  </si>
  <si>
    <r>
      <t xml:space="preserve">A) </t>
    </r>
    <r>
      <rPr>
        <b/>
        <u/>
        <sz val="10"/>
        <rFont val="Arial"/>
        <family val="2"/>
      </rPr>
      <t>Hospital Gross Provider Tax Assessment</t>
    </r>
    <r>
      <rPr>
        <b/>
        <sz val="10"/>
        <rFont val="Arial"/>
        <family val="2"/>
      </rPr>
      <t xml:space="preserve">: </t>
    </r>
    <r>
      <rPr>
        <sz val="10"/>
        <rFont val="Arial"/>
      </rPr>
      <t xml:space="preserve">Input the gross provider tax assessment per the general ledger.  Hospitals must provide support for the amount from their general ledger or other supporting documentation. Under the description column indicate whether the provider tax was reported as an expense or revenue offset on the financial statements.
 </t>
    </r>
  </si>
  <si>
    <r>
      <t xml:space="preserve">C) </t>
    </r>
    <r>
      <rPr>
        <b/>
        <u/>
        <sz val="10"/>
        <rFont val="Arial"/>
        <family val="2"/>
      </rPr>
      <t>Provider Tax Assessment Eligible for DSH</t>
    </r>
    <r>
      <rPr>
        <b/>
        <sz val="10"/>
        <rFont val="Arial"/>
        <family val="2"/>
      </rPr>
      <t xml:space="preserve">: </t>
    </r>
    <r>
      <rPr>
        <sz val="10"/>
        <rFont val="Arial"/>
      </rPr>
      <t xml:space="preserve">Any provider tax assessment not included in the routine per diems and ancillary cost-to-charge ratios through the step-down process on the MCR may be included in the hospital's calculation of its uncompensated care costs.
 </t>
    </r>
  </si>
  <si>
    <r>
      <rPr>
        <b/>
        <sz val="10"/>
        <rFont val="Arial"/>
        <family val="2"/>
      </rPr>
      <t xml:space="preserve">(G) </t>
    </r>
    <r>
      <rPr>
        <b/>
        <u/>
        <sz val="10"/>
        <rFont val="Arial"/>
        <family val="2"/>
      </rPr>
      <t>Total Inpatient Charges</t>
    </r>
    <r>
      <rPr>
        <b/>
        <sz val="10"/>
        <rFont val="Arial"/>
        <family val="2"/>
      </rPr>
      <t>:</t>
    </r>
    <r>
      <rPr>
        <sz val="10"/>
        <rFont val="Arial"/>
      </rPr>
      <t xml:space="preserve"> Hospitals have the option of using the total inpatient charges from their MCRs, and prorating the amounts for the Medicaid State Plan Rate (MSPR) year ending 9/30 or inputting the actual inpatient charges for the hospital for the 12 months ending 9/30.  Total inpatient hospital charges from the MCR are reported by the hospital in the LIUR calculation and linked to Section 4 Line 7 of the DSH survey.  Hospitals providing total charges for the year ending 9/30 must provide support for the amounts from their hospital records or other supporting documentation.</t>
    </r>
  </si>
  <si>
    <t>X) Reduction for Nursing/Allied Health (Worksheet E-4 Col 2 Line 30)</t>
  </si>
  <si>
    <t>Q.1) Part A Inpatient Days (Worksheet E-4 Col 1 Line 26)</t>
  </si>
  <si>
    <t>Q.2) Managed Care Inpatient Days (Worksheet E-4 Col 2 Line 26)</t>
  </si>
  <si>
    <t xml:space="preserve">Q) Part A &amp; Managed Care Inpatient Total Days </t>
  </si>
  <si>
    <t>Y) Managed Care Program Direct GME Amount (Worksheet E-4 Col 2 Line 29)</t>
  </si>
  <si>
    <t>Z) Estimated Reduction Factor (X ÷ Y)</t>
  </si>
  <si>
    <t>AA) Reduction for Nursing/Allied Health (Y x Z)</t>
  </si>
  <si>
    <t>AB) Managed Care GME Payment after 1/1 (Only Applicable to MCR 2552-96)</t>
  </si>
  <si>
    <t>AC) Managed Care GME Payment before 1/1 (Only Applicable to MCR 2552-96)</t>
  </si>
  <si>
    <t xml:space="preserve">AD) Total GME Payment </t>
  </si>
  <si>
    <r>
      <rPr>
        <b/>
        <u/>
        <sz val="10"/>
        <rFont val="Arial"/>
        <family val="2"/>
      </rPr>
      <t xml:space="preserve">Per Diem Costs: </t>
    </r>
    <r>
      <rPr>
        <sz val="10"/>
        <rFont val="Arial"/>
      </rPr>
      <t xml:space="preserve">A per diem is computed for each routine cost center in MCR Worksheet D-1.  Input the routine per diem cost per day for each hospital routine cost center present on your Medicare cost report.  If a Nursery per diem is not provided on Worksheet D-1, the rate can be calculated by dividing the Nursery costs on Worksheet B Part I, Column 26, Line 43 by the total Nursery Days on Worksheet S-3 Part I, Column 8, Line 13.  Revise any cost report line numbers or descriptions to match the information in the respective MCRs as necessary. In order to provide complete financial information for the Medicaid State Plan rate year under audit, hospitals may need to use two or more MCRs if the cost reporting period does not correspond with the Medicaid State Plan rate year under audit.  The composite per diem is determined by applying the weighted average applicable rate over the Medicaid State Plan rate year.  </t>
    </r>
  </si>
  <si>
    <t xml:space="preserve">Section 6.1-E       Total Hospital Costs </t>
  </si>
  <si>
    <t>Total Hospital Costs</t>
  </si>
  <si>
    <t>Total Hospital Costs (Section 6.1-E). Include supporting documentation from the cost reports, general ledger, or other hospital records.</t>
  </si>
  <si>
    <t>Per MCR ended</t>
  </si>
  <si>
    <t xml:space="preserve">A) Total Inpatient Charges (Worksheet C Part I Column 6 Line 202 or Worksheet C Part I Col 6 Line 103) </t>
  </si>
  <si>
    <t>B) Total Outpatient Charges (Worksheet C Part I Column 7 Line 202  or Worksheet C Part I Col 7 Line 103)</t>
  </si>
  <si>
    <t>C) Total Charges (Worksheet C part I Column 8 Line 202 or Worksheet C Part I Col 8 Line 103)</t>
  </si>
  <si>
    <t>D) Total Costs (Worksheet C Part I Column 3 Line 202 or Worksheet C Part I Col 3 Line 103)</t>
  </si>
  <si>
    <t>TOTAL HOSPITAL COSTS</t>
  </si>
  <si>
    <t>E) Cost to Charge Ratio (Line D ÷ Line C)</t>
  </si>
  <si>
    <t>INPATIENT COSTS</t>
  </si>
  <si>
    <t>H) Revised Inpatient Charges (Line A + Line F + Line G)</t>
  </si>
  <si>
    <t>I) Inpatient Costs (Line H x Line E)</t>
  </si>
  <si>
    <t>OUTPATIENT COSTS</t>
  </si>
  <si>
    <t>L) Revised Outpatient Charges (Line B + Line J + Line K)</t>
  </si>
  <si>
    <t>M) Outpatient Costs (Line L x Line E)</t>
  </si>
  <si>
    <t>Per federal regulation, all hospitals must report the total annual costs incurred by each hospital for furnishing inpatient hospital and outpatient hospital services.</t>
  </si>
  <si>
    <t>Medicaid Provider Number</t>
  </si>
  <si>
    <t>Medicare Provider Number</t>
  </si>
  <si>
    <r>
      <t xml:space="preserve">DSH Audit Reporting Requirements per </t>
    </r>
    <r>
      <rPr>
        <b/>
        <sz val="14"/>
        <color indexed="8"/>
        <rFont val="Times New Roman"/>
        <family val="1"/>
      </rPr>
      <t>§ 447.299 (c)(1) - (21)</t>
    </r>
  </si>
  <si>
    <t>F) Less: Rural Health Clinic Inpatient Charges (Worksheet C Part I Col 6 Line 88 or Worksheet C Part I Col 6 Line 63)</t>
  </si>
  <si>
    <t>J) Less: Rural Health Clinic Outpatient Charges (Worksheet C Part I Col 7 Line 88 or Worksheet C Part I Col 7 Line 63)</t>
  </si>
  <si>
    <t>G) Less:  Swing Bed/Long Term Care Inpatient Charges (per General Ledger or other hospital records)</t>
  </si>
  <si>
    <t>K) Less:  Swing Bed/Long Term Care Outpatient Charges (per General Ledger or other hospital records)</t>
  </si>
  <si>
    <t>Medicare/Medicaid Dual Eligible Inpatient Charges (linked to Section 6.1):</t>
  </si>
  <si>
    <t>2/29</t>
  </si>
  <si>
    <t>88</t>
  </si>
  <si>
    <t>Clinics Hospital Other</t>
  </si>
  <si>
    <t>90.03</t>
  </si>
  <si>
    <t>Clinic OB Diagnostic Center</t>
  </si>
  <si>
    <t>111</t>
  </si>
  <si>
    <t>Islet Acquisition</t>
  </si>
  <si>
    <t>In order to provide complete financial information for the Medicaid State Plan rate year under audit, hospitals must use two or more Medicare 2552-10 Hospital Cost Report(s) if the cost reporting period does not correspond with the Medicaid State Plan rate year under audit.  Please identify the cost report(s) needed to cover the complete DSH year under audit below, note if the cost report is finalized and audited or as filed, etc. and provide a full copy of the filed report(s) to the State/auditors.</t>
  </si>
  <si>
    <t>Cash subsidies and charity care charges are used to calculate Medicaid DSH eligibility under the federal low income utilization rate (LIUR).  
Per §413 of the Utah State Medicaid Plan a provider may qualify if its low income utilization rate (LIUR) exceeds 25%.  Therefore this factor must be calculated below in order to qualify under this criteria.  Note:  The provider may choose to not qualify under this criteria. 
In order to provide complete financial information for the federal fiscal year under audit, hospitals must use two or more Medicare 2552-10 Hospital Cost Report(s) if the cost reporting period does not correspond with the federal fiscal year under audit.  Please identify the information requested below for all cost report(s) needed to cover the complete DSH Year under audit.</t>
  </si>
  <si>
    <t>Additional DSH from Pool</t>
  </si>
  <si>
    <t>(1).  A hospital is deemed a disproportionate share provider if, in addition to meeting the obstetrical and minimum utilization rate requirements, it meets at least one of the following five conditions:
(I). The hospital's MIUR is at least one standard deviation above the mean MIUR.
(II). The hospital's LIUR rate exceeds 25 percent.
(III). The hospital's MIUR exceeds 14 percent.
(IV). The hospital's PCN participation is at least 10 percent of the total of all Utah hospitals PCN patient care charges.
(V). The hospital is located in a rural county. (Urban counties are Cache, Davis, Salt Lake, Utah, Washington, and Weber).</t>
  </si>
  <si>
    <t>(V). The hospital is located in a rural county. (Urban counties are Cache, Davis, Salt Lake, Utah, Washington, and Weber).</t>
  </si>
  <si>
    <t>Subprovider Psych</t>
  </si>
  <si>
    <t xml:space="preserve">Subprovider Rehab </t>
  </si>
  <si>
    <r>
      <t xml:space="preserve">For questions or additional information regarding the DSH Audits, please contact Brent Florek at (801) 926-1177 or </t>
    </r>
    <r>
      <rPr>
        <u/>
        <sz val="12"/>
        <rFont val="Arial"/>
        <family val="2"/>
      </rPr>
      <t>brent@cfjcpa.com</t>
    </r>
    <r>
      <rPr>
        <sz val="12"/>
        <rFont val="Arial"/>
        <family val="2"/>
      </rPr>
      <t>.</t>
    </r>
  </si>
  <si>
    <r>
      <rPr>
        <b/>
        <u/>
        <sz val="10"/>
        <rFont val="Arial"/>
        <family val="2"/>
      </rPr>
      <t>Routine Costs</t>
    </r>
    <r>
      <rPr>
        <b/>
        <sz val="10"/>
        <rFont val="Arial"/>
        <family val="2"/>
      </rPr>
      <t xml:space="preserve">: </t>
    </r>
    <r>
      <rPr>
        <sz val="10"/>
        <rFont val="Arial"/>
      </rPr>
      <t xml:space="preserve">  Input all Medicaid in-State FFS, MCO, FFS Crossover and MCO Crossover routine days by cost center in the respective columns. The primary source of the FFS and FFS Crossover data is the MMIS, while the MCO and MCO Crossover data should be reported from your hospital's accounting records.  Routine room and board costs are determined by applying per diem costs for the applicable hospital routine cost center to the number of hospital days billed for Utah Medicaid eligible patients. Information in this section should be reconciled to the MMIS information provided by the State. In the event that hospital records are insufficient, default to information provided by the UDOH.  </t>
    </r>
  </si>
  <si>
    <r>
      <rPr>
        <b/>
        <u/>
        <sz val="10"/>
        <rFont val="Arial"/>
        <family val="2"/>
      </rPr>
      <t>Supporting Documentation for In-State Uncompensated Medicaid Charges/Days &amp; Payments:</t>
    </r>
    <r>
      <rPr>
        <sz val="10"/>
        <rFont val="Arial"/>
      </rPr>
      <t xml:space="preserve"> If your facility is not relying upon the days and charges provided by the State (MMIS) to determine uncompensated costs, you must provide an electronic copy of the FFS information relied upon to complete Section 6.1. In addition, please provide an electronic copy of the MCO and </t>
    </r>
    <r>
      <rPr>
        <sz val="10"/>
        <rFont val="Arial"/>
      </rPr>
      <t>Crossover</t>
    </r>
    <r>
      <rPr>
        <sz val="10"/>
        <rFont val="Arial"/>
      </rPr>
      <t xml:space="preserve"> supporting documentation relied upon to complete Section 6.1. The information should include: patient ID, claim type (crossover, Medicaid, MCO), claim status (denied claim, paid claim), service date, type of service, revenue/cost center codes, units and payments.  Detailed supporting documentation is required to substantiate the amounts claimed in 6.1.</t>
    </r>
  </si>
  <si>
    <t>Medicaid Managed Care Org. Payments</t>
  </si>
  <si>
    <r>
      <rPr>
        <b/>
        <u/>
        <sz val="10"/>
        <rFont val="Arial"/>
        <family val="2"/>
      </rPr>
      <t>Routine Costs</t>
    </r>
    <r>
      <rPr>
        <b/>
        <sz val="10"/>
        <rFont val="Arial"/>
        <family val="2"/>
      </rPr>
      <t xml:space="preserve">: </t>
    </r>
    <r>
      <rPr>
        <sz val="10"/>
        <rFont val="Arial"/>
      </rPr>
      <t xml:space="preserve">  Input all Medicaid out-of-state FFS, MCO, FFS Crossover and MCO Crossover routine days by cost center in the respective columns. Since the State’s MMIS system will not have information about out-of-state charges or payments, hospitals must use their financial statements and other auditable hospital accounting records to substantiate claims.  Routine room and board costs are determined by applying per diem costs for the applicable hospital routine cost center to the number of hospital days billed for out-of-state Medicaid eligible patients.  
 </t>
    </r>
  </si>
  <si>
    <r>
      <rPr>
        <b/>
        <u/>
        <sz val="10"/>
        <rFont val="Arial"/>
        <family val="2"/>
      </rPr>
      <t>Ancillary Costs</t>
    </r>
    <r>
      <rPr>
        <b/>
        <sz val="10"/>
        <rFont val="Arial"/>
        <family val="2"/>
      </rPr>
      <t xml:space="preserve">: </t>
    </r>
    <r>
      <rPr>
        <sz val="10"/>
        <rFont val="Arial"/>
      </rPr>
      <t xml:space="preserve">Input all Medicaid out-of-state IP/OP FFS, MCO, FFS Crossover and MCO Crossover ancillary charges by cost center in the respective columns. Since the State’s MMIS system will not have information about out-of-state charges or payments, hospitals must use their financial statements and other auditable hospital accounting records to substantiate claims.  Ancillary charges should be mapped to the appropriate MCR cost centers.  Provide a copy of the revenue code cross-walk used to allocate costs to the appropriate cost centers. Ancillary costs are determined by applying cost-to-charge ratios for the applicable hospital ancillary cost center to the charges billed for out-of-state Medicaid eligible patients. </t>
    </r>
  </si>
  <si>
    <r>
      <rPr>
        <b/>
        <u/>
        <sz val="10"/>
        <rFont val="Arial"/>
        <family val="2"/>
      </rPr>
      <t>Uncompensated Services</t>
    </r>
    <r>
      <rPr>
        <sz val="10"/>
        <rFont val="Arial"/>
      </rPr>
      <t xml:space="preserve">: Uncompensated care is defined as the amount of non-reimbursed costs written off as non-recoverable for services rendered to the uninsured, i.e., indigent, and includes the difference between cost of providing services to those eligible for medical assistance under the State Plan and the payment for those services by the State by Medicaid or any other payer. Uncompensated care also includes, costs incurred for inpatient and outpatient hospital services to individuals with no source of third-party coverage for the hospital services they receive, including all Section 1011 charges for undocumented aliens. The uninsured uncompensated amount cannot include amounts associated with unpaid co-pays or deductibles for individuals with third-party insurance or any other unreimbursed costs associated with inpatient or outpatient services provided to individuals with third-party coverage, but for which such third-party benefit package excludes such services.  Nor does uncompensated care cost include bad debt or payer discounts related to services furnished to individuals who have any form of insurance coverage. The total uncompensated care costs for the uninsured includes the cost of furnishing inpatient and outpatient services less any direct or indirect payments from or on behalf of such uninsured individuals.  Prisoners or other wards of the State are not considered uninsured.  
</t>
    </r>
  </si>
  <si>
    <r>
      <rPr>
        <b/>
        <u/>
        <sz val="10"/>
        <rFont val="Arial"/>
        <family val="2"/>
      </rPr>
      <t>Ancillary Costs</t>
    </r>
    <r>
      <rPr>
        <b/>
        <sz val="10"/>
        <rFont val="Arial"/>
        <family val="2"/>
      </rPr>
      <t xml:space="preserve">: </t>
    </r>
    <r>
      <rPr>
        <sz val="10"/>
        <rFont val="Arial"/>
      </rPr>
      <t xml:space="preserve">Input all Medicaid in-State IP/OP FFS, MCO, FFS Crossover and MCO Crossover ancillary charges by cost center in the respective columns. The primary source of the FFS and FFS Crossover data is the MMIS, while the MCO and MCO Crossover data should be reported from your hospital's accounting records. Ancillary charges should be mapped to the appropriate MCR cost centers.  Provide a copy of the revenue code cross-walk used to allocate costs to the appropriate cost centers. Ancillary costs are determined by applying cost-to-charge ratios for the applicable hospital ancillary cost center to the charges billed for Utah Medicaid eligible patients. Information in this section should be reconciled to the MMIS information provided by the State. In the event that hospital records are insufficient, default to information provided by the UDOH.  </t>
    </r>
  </si>
  <si>
    <t>DSH Audit Survey (Sections 1-7, including 6.1 Medicaid In-State, 6.2 Medicaid Out-of-State and 6.3 Uninsured Uncompensated Care Costs based on discharge date).</t>
  </si>
  <si>
    <t>Mountain View Hospital</t>
  </si>
  <si>
    <t>Riverton Hospital</t>
  </si>
  <si>
    <t xml:space="preserve">Michael Ashby
 Department of Health
 Utah Division of Medicaid and Health Financing
 Bureau of Coverage and Reimbursement Policy                                                                                                                                                                                                                                                                                                                                      288 North 1460 West
 P. O. Box 143102
 Salt Lake City, Utah 84114-3102
 Email: michaelashby@utah.gov
 Phone: (801) 538-6107
</t>
  </si>
  <si>
    <r>
      <t xml:space="preserve">A desk review will be performed on the information provided in the DSH Audit Survey and </t>
    </r>
    <r>
      <rPr>
        <b/>
        <sz val="12"/>
        <rFont val="Arial"/>
        <family val="2"/>
      </rPr>
      <t>Carver, Florek &amp; James CPAs</t>
    </r>
    <r>
      <rPr>
        <sz val="12"/>
        <rFont val="Arial"/>
        <family val="2"/>
      </rPr>
      <t xml:space="preserve"> will be conducting on-site visits to verify information provided.  The completed electronic survey with all the electronic</t>
    </r>
    <r>
      <rPr>
        <vertAlign val="superscript"/>
        <sz val="12"/>
        <rFont val="Arial"/>
        <family val="2"/>
      </rPr>
      <t>[1]</t>
    </r>
    <r>
      <rPr>
        <sz val="12"/>
        <rFont val="Arial"/>
        <family val="2"/>
      </rPr>
      <t xml:space="preserve"> and hardcopy supporting documentation must  be emailed to Michael Ashby at michaelashby@utah.gov by April 1, 2019.   A signed and dated hard copy of the survey and all supporting documentation must also be mailed to Michael Ashby using a traceable U.S. mail carrier authorized to transfer protected health information (PHI).</t>
    </r>
  </si>
  <si>
    <t>Allocation of Medicare DSH and Other Settlement Adjustments (Section 6.1-C). For informational purposes only.</t>
  </si>
  <si>
    <t>Section 6.1-C      Allocation of Medicare DSH and Other Settlement Adjustments. FOR INFORMATIONAL PURPOSES ONLY.</t>
  </si>
  <si>
    <t>Section 6.1-A        Allocation of Direct Graduate Medical Education. FOR INFORMATIONAL PURPOSES ONLY.</t>
  </si>
  <si>
    <r>
      <rPr>
        <b/>
        <u/>
        <sz val="10"/>
        <rFont val="Arial"/>
        <family val="2"/>
      </rPr>
      <t>Medicaid Payments</t>
    </r>
    <r>
      <rPr>
        <b/>
        <sz val="10"/>
        <rFont val="Arial"/>
        <family val="2"/>
      </rPr>
      <t xml:space="preserve">: </t>
    </r>
    <r>
      <rPr>
        <sz val="10"/>
        <rFont val="Arial"/>
      </rPr>
      <t>Input all Medicaid payments from the State of Utah, excluding any DSH payments. Payments must include all amounts collected on behalf of Medicaid patients including Medicaid payments, Managed Care payments, and patient co-pays (if any), and any gross supplemental Medicaid payments (UPL, IME, GME, etc.).  All Medicaid payments received from non-State sources not already accounted for, including payments from or on behalf of patients for Medicaid services.  The primary source of the FFS payments is the MMIS, while the MCO and MCO Crossover payments should be reported from your hospital's accounting records. Report payments using the accrual method of accounting.</t>
    </r>
  </si>
  <si>
    <r>
      <rPr>
        <b/>
        <sz val="8"/>
        <color theme="1"/>
        <rFont val="Arial"/>
        <family val="2"/>
      </rPr>
      <t>less:</t>
    </r>
    <r>
      <rPr>
        <sz val="8"/>
        <color theme="1"/>
        <rFont val="Arial"/>
        <family val="2"/>
      </rPr>
      <t xml:space="preserve"> DSH Add-on if included in Medicaid Payments above (linked to Section 6.4)</t>
    </r>
  </si>
  <si>
    <r>
      <rPr>
        <b/>
        <u/>
        <sz val="10"/>
        <rFont val="Arial"/>
        <family val="2"/>
      </rPr>
      <t>TPL Payments</t>
    </r>
    <r>
      <rPr>
        <b/>
        <sz val="10"/>
        <rFont val="Arial"/>
        <family val="2"/>
      </rPr>
      <t xml:space="preserve">: For informational purposes only, </t>
    </r>
    <r>
      <rPr>
        <sz val="10"/>
        <rFont val="Arial"/>
      </rPr>
      <t>input all TPL payments including Medicare payments attributable to dual eligible patients.  Medicare payments should include Medicare regular rate payments, including any patient co-pays, coinsurance and deductibles, Medicare allowable bad debt payments, and supplemental and enhanced Medicare payments attributable to dual eligible patients, including Medicare DSH (adjustment), Medicare IME and GME payments.  Report payments using the accrual method of accounting.</t>
    </r>
  </si>
  <si>
    <r>
      <rPr>
        <b/>
        <u/>
        <sz val="10"/>
        <rFont val="Arial"/>
        <family val="2"/>
      </rPr>
      <t>Medicaid Payments</t>
    </r>
    <r>
      <rPr>
        <b/>
        <sz val="10"/>
        <rFont val="Arial"/>
        <family val="2"/>
      </rPr>
      <t xml:space="preserve">: </t>
    </r>
    <r>
      <rPr>
        <sz val="10"/>
        <rFont val="Arial"/>
      </rPr>
      <t xml:space="preserve">Input all out-of-state Medicaid payments, excluding any DSH payments. Payments must include all amounts collected on behalf of Medicaid patients including Medicaid payments, Managed Care payments, and patient co-pays (if any), as well as any supplemental Medicaid payments (UPL, IME, GME, etc.).  All Medicaid payments received from non-State sources not already accounted for, including payments from or on behalf of patients for Medicaid services.  Since the State’s MMIS system will not have information about out-of-state charges or payments, hospitals must use their financial statements and other auditable hospital accounting records to substantiate claims.  Report payments using the accrual method of accounting. </t>
    </r>
  </si>
  <si>
    <t>MEDICAID &amp; PATIENT PAYMENTS APPLICABLE TO IN-STATE MEDICAID:</t>
  </si>
  <si>
    <r>
      <t xml:space="preserve">Medicaid GME Payments </t>
    </r>
    <r>
      <rPr>
        <sz val="6"/>
        <color theme="1"/>
        <rFont val="Arial"/>
        <family val="2"/>
      </rPr>
      <t>(linked to Section 6.1-A)</t>
    </r>
  </si>
  <si>
    <r>
      <t xml:space="preserve">Medicare Supplemental/Enhanced Payments </t>
    </r>
    <r>
      <rPr>
        <sz val="7"/>
        <color theme="1"/>
        <rFont val="Arial"/>
        <family val="2"/>
      </rPr>
      <t>DSH, IME, GME, etc. (linked to Section 6.1-C)</t>
    </r>
  </si>
  <si>
    <t>EXCLUDED TPL PAYMENTS &amp; OTHER SUPPLEMENTAL PAYMENTS APPLICABLE TO IN-STATE MEDICAID:</t>
  </si>
  <si>
    <t>MEDICAID &amp; PATIENT PAYMENTS APPLICABLE TO OUT-OF-STATE MEDICAID:</t>
  </si>
  <si>
    <t xml:space="preserve">Third Party Liability Payments </t>
  </si>
  <si>
    <t>EXCLUDED TPL PAYMENTS &amp; OTHER SUPPLEMENTAL PAYMENTS APPLICABLE TO OUT-OF-STATE MEDICAID:</t>
  </si>
  <si>
    <t xml:space="preserve">Other Out-of-State Payments </t>
  </si>
  <si>
    <t>Total Medicaid IP/OP Payments &amp; Other Supplemental Settlements</t>
  </si>
  <si>
    <t xml:space="preserve">Medicare Payments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</si>
</sst>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 numFmtId="166" formatCode="[$-409]mmmm\ d\,\ yyyy;@"/>
    <numFmt numFmtId="167" formatCode="_(* #,##0_);_(* \(#,##0\);_(* &quot;-&quot;??_);_(@_)"/>
    <numFmt numFmtId="168" formatCode="_(* #,##0.00_);_(* \(#,##0.00\);_(* &quot;-&quot;_);_(@_)"/>
    <numFmt numFmtId="169" formatCode="_(&quot;$&quot;* #,##0.00_);_(&quot;$&quot;* \(#,##0.00\);_(&quot;$&quot;* &quot;-&quot;_);_(@_)"/>
    <numFmt numFmtId="170" formatCode="0.0"/>
    <numFmt numFmtId="171" formatCode="m/d;@"/>
    <numFmt numFmtId="172" formatCode="m/d/yyyy;@"/>
    <numFmt numFmtId="173" formatCode="_(* #,##0.000000_);_(* \(#,##0.000000\);_(* &quot;-&quot;??????_);_(@_)"/>
    <numFmt numFmtId="174" formatCode="_(* #,##0.00_);_(* \(#,##0.00\);_(* &quot;-&quot;??????_);_(@_)"/>
    <numFmt numFmtId="175" formatCode="_(* #,##0_);_(* \(#,##0\);_(* &quot;-&quot;??????_);_(@_)"/>
    <numFmt numFmtId="176" formatCode="_(&quot;$&quot;* #,##0_);_(&quot;$&quot;* \(#,##0\);_(&quot;$&quot;* &quot;-&quot;??_);_(@_)"/>
    <numFmt numFmtId="177" formatCode="0_);\(0\)"/>
  </numFmts>
  <fonts count="74"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sz val="10"/>
      <color indexed="8"/>
      <name val="Arial"/>
      <family val="2"/>
    </font>
    <font>
      <b/>
      <sz val="10"/>
      <color indexed="8"/>
      <name val="Arial"/>
      <family val="2"/>
    </font>
    <font>
      <b/>
      <sz val="10"/>
      <name val="Arial"/>
      <family val="2"/>
    </font>
    <font>
      <vertAlign val="superscript"/>
      <sz val="10"/>
      <name val="Arial"/>
      <family val="2"/>
    </font>
    <font>
      <b/>
      <sz val="16"/>
      <name val="Arial"/>
      <family val="2"/>
    </font>
    <font>
      <sz val="10"/>
      <color indexed="10"/>
      <name val="Arial"/>
      <family val="2"/>
    </font>
    <font>
      <sz val="10"/>
      <color indexed="12"/>
      <name val="Arial"/>
      <family val="2"/>
    </font>
    <font>
      <u/>
      <sz val="12"/>
      <color indexed="12"/>
      <name val="Arial"/>
      <family val="2"/>
    </font>
    <font>
      <b/>
      <sz val="10"/>
      <color indexed="12"/>
      <name val="Arial"/>
      <family val="2"/>
    </font>
    <font>
      <b/>
      <u/>
      <sz val="10"/>
      <color indexed="10"/>
      <name val="Arial"/>
      <family val="2"/>
    </font>
    <font>
      <u/>
      <sz val="10"/>
      <color indexed="12"/>
      <name val="Arial"/>
      <family val="2"/>
    </font>
    <font>
      <b/>
      <u/>
      <sz val="10"/>
      <color indexed="8"/>
      <name val="Arial"/>
      <family val="2"/>
    </font>
    <font>
      <u/>
      <sz val="10"/>
      <name val="Arial"/>
      <family val="2"/>
    </font>
    <font>
      <sz val="16"/>
      <name val="Arial"/>
      <family val="2"/>
    </font>
    <font>
      <sz val="8"/>
      <name val="Arial"/>
      <family val="2"/>
    </font>
    <font>
      <u/>
      <sz val="8"/>
      <name val="Arial"/>
      <family val="2"/>
    </font>
    <font>
      <sz val="9"/>
      <name val="Arial"/>
      <family val="2"/>
    </font>
    <font>
      <b/>
      <u/>
      <sz val="10"/>
      <name val="Arial"/>
      <family val="2"/>
    </font>
    <font>
      <sz val="7"/>
      <name val="Arial"/>
      <family val="2"/>
    </font>
    <font>
      <sz val="10"/>
      <color indexed="12"/>
      <name val="Arial"/>
      <family val="2"/>
    </font>
    <font>
      <b/>
      <sz val="10"/>
      <color indexed="9"/>
      <name val="Arial"/>
      <family val="2"/>
    </font>
    <font>
      <sz val="10"/>
      <color indexed="9"/>
      <name val="Arial"/>
      <family val="2"/>
    </font>
    <font>
      <sz val="10"/>
      <color indexed="10"/>
      <name val="Arial"/>
      <family val="2"/>
    </font>
    <font>
      <b/>
      <sz val="10"/>
      <color indexed="10"/>
      <name val="Arial"/>
      <family val="2"/>
    </font>
    <font>
      <sz val="8"/>
      <name val="Arial"/>
      <family val="2"/>
    </font>
    <font>
      <sz val="6"/>
      <name val="Arial"/>
      <family val="2"/>
    </font>
    <font>
      <sz val="10"/>
      <color indexed="9"/>
      <name val="Arial"/>
      <family val="2"/>
    </font>
    <font>
      <b/>
      <sz val="14"/>
      <color indexed="8"/>
      <name val="Times New Roman"/>
      <family val="1"/>
    </font>
    <font>
      <sz val="10"/>
      <name val="Arial  "/>
    </font>
    <font>
      <b/>
      <sz val="12"/>
      <color indexed="9"/>
      <name val="Arial"/>
      <family val="2"/>
    </font>
    <font>
      <sz val="12"/>
      <name val="Arial"/>
      <family val="2"/>
    </font>
    <font>
      <b/>
      <sz val="12"/>
      <name val="Arial"/>
      <family val="2"/>
    </font>
    <font>
      <vertAlign val="superscript"/>
      <sz val="12"/>
      <name val="Arial"/>
      <family val="2"/>
    </font>
    <font>
      <u/>
      <sz val="12"/>
      <name val="Arial"/>
      <family val="2"/>
    </font>
    <font>
      <b/>
      <sz val="10"/>
      <name val="Arial"/>
      <family val="2"/>
    </font>
    <font>
      <b/>
      <sz val="10"/>
      <name val="Arial  "/>
    </font>
    <font>
      <sz val="11"/>
      <name val="Calibri"/>
      <family val="2"/>
      <scheme val="minor"/>
    </font>
    <font>
      <sz val="11"/>
      <color rgb="FFFF0000"/>
      <name val="Calibri"/>
      <family val="2"/>
      <scheme val="minor"/>
    </font>
    <font>
      <sz val="10"/>
      <color theme="0"/>
      <name val="Arial"/>
      <family val="2"/>
    </font>
    <font>
      <b/>
      <sz val="11"/>
      <name val="Calibri"/>
      <family val="2"/>
      <scheme val="minor"/>
    </font>
    <font>
      <u/>
      <sz val="9"/>
      <name val="Calibri"/>
      <family val="2"/>
      <scheme val="minor"/>
    </font>
    <font>
      <sz val="9"/>
      <name val="Calibri"/>
      <family val="2"/>
      <scheme val="minor"/>
    </font>
    <font>
      <sz val="10"/>
      <color theme="1"/>
      <name val="Arial  "/>
    </font>
    <font>
      <sz val="10"/>
      <color rgb="FFFF0000"/>
      <name val="Arial"/>
      <family val="2"/>
    </font>
    <font>
      <sz val="11"/>
      <color theme="0"/>
      <name val="Calibri"/>
      <family val="2"/>
      <scheme val="minor"/>
    </font>
    <font>
      <b/>
      <sz val="11"/>
      <color theme="0"/>
      <name val="Calibri"/>
      <family val="2"/>
      <scheme val="minor"/>
    </font>
    <font>
      <sz val="10"/>
      <color theme="0"/>
      <name val="Microsoft Sans Serif"/>
      <family val="2"/>
    </font>
    <font>
      <u/>
      <sz val="11"/>
      <color rgb="FFFF0000"/>
      <name val="Calibri"/>
      <family val="2"/>
      <scheme val="minor"/>
    </font>
    <font>
      <b/>
      <sz val="14"/>
      <color theme="1"/>
      <name val="Calibri"/>
      <family val="2"/>
      <scheme val="minor"/>
    </font>
    <font>
      <sz val="8"/>
      <color rgb="FF000000"/>
      <name val="Tahoma"/>
      <family val="2"/>
    </font>
    <font>
      <sz val="8"/>
      <color theme="1"/>
      <name val="Arial"/>
      <family val="2"/>
    </font>
    <font>
      <b/>
      <sz val="8"/>
      <color theme="1"/>
      <name val="Arial"/>
      <family val="2"/>
    </font>
    <font>
      <sz val="6"/>
      <color theme="1"/>
      <name val="Arial"/>
      <family val="2"/>
    </font>
    <font>
      <sz val="7"/>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12"/>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1"/>
        <bgColor indexed="64"/>
      </patternFill>
    </fill>
    <fill>
      <patternFill patternType="lightDown">
        <bgColor theme="1"/>
      </patternFill>
    </fill>
    <fill>
      <patternFill patternType="solid">
        <fgColor rgb="FFC0C0C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166" fontId="27"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xf numFmtId="0" fontId="2"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55">
    <xf numFmtId="0" fontId="0" fillId="0" borderId="0" xfId="0"/>
    <xf numFmtId="0" fontId="19" fillId="24" borderId="0" xfId="0" applyFont="1" applyFill="1"/>
    <xf numFmtId="0" fontId="33" fillId="24" borderId="0" xfId="0" applyFont="1" applyFill="1"/>
    <xf numFmtId="3" fontId="19" fillId="25" borderId="10" xfId="0" applyNumberFormat="1" applyFont="1" applyFill="1" applyBorder="1" applyAlignment="1" applyProtection="1">
      <alignment vertical="top"/>
      <protection hidden="1"/>
    </xf>
    <xf numFmtId="3" fontId="22" fillId="24" borderId="0" xfId="0" applyNumberFormat="1" applyFont="1" applyFill="1" applyAlignment="1" applyProtection="1">
      <alignment horizontal="right" vertical="top"/>
      <protection locked="0"/>
    </xf>
    <xf numFmtId="3" fontId="19" fillId="24" borderId="0" xfId="0" applyNumberFormat="1" applyFont="1" applyFill="1" applyAlignment="1" applyProtection="1">
      <alignment vertical="top"/>
      <protection locked="0"/>
    </xf>
    <xf numFmtId="3" fontId="19" fillId="26" borderId="11" xfId="0" applyNumberFormat="1" applyFont="1" applyFill="1" applyBorder="1" applyAlignment="1" applyProtection="1">
      <alignment vertical="top"/>
      <protection locked="0"/>
    </xf>
    <xf numFmtId="3" fontId="26" fillId="24" borderId="0" xfId="0" applyNumberFormat="1" applyFont="1" applyFill="1" applyBorder="1" applyAlignment="1" applyProtection="1">
      <alignment horizontal="left" vertical="top"/>
      <protection locked="0"/>
    </xf>
    <xf numFmtId="3" fontId="19" fillId="24" borderId="0" xfId="0" applyNumberFormat="1" applyFont="1" applyFill="1" applyBorder="1" applyAlignment="1" applyProtection="1">
      <alignment vertical="top"/>
      <protection locked="0"/>
    </xf>
    <xf numFmtId="3" fontId="19" fillId="24" borderId="0" xfId="0" applyNumberFormat="1" applyFont="1" applyFill="1" applyBorder="1" applyAlignment="1" applyProtection="1">
      <alignment horizontal="right" vertical="top"/>
      <protection locked="0"/>
    </xf>
    <xf numFmtId="3" fontId="22" fillId="27" borderId="0" xfId="0" applyNumberFormat="1" applyFont="1" applyFill="1" applyBorder="1" applyAlignment="1" applyProtection="1">
      <alignment vertical="top"/>
      <protection locked="0"/>
    </xf>
    <xf numFmtId="3" fontId="22" fillId="27" borderId="0" xfId="0" applyNumberFormat="1" applyFont="1" applyFill="1" applyBorder="1" applyAlignment="1" applyProtection="1">
      <alignment horizontal="right" vertical="top"/>
      <protection locked="0"/>
    </xf>
    <xf numFmtId="3" fontId="22" fillId="27" borderId="12" xfId="0" applyNumberFormat="1" applyFont="1" applyFill="1" applyBorder="1" applyAlignment="1" applyProtection="1">
      <alignment vertical="top"/>
      <protection locked="0"/>
    </xf>
    <xf numFmtId="3" fontId="22" fillId="24" borderId="0" xfId="0" applyNumberFormat="1" applyFont="1" applyFill="1" applyAlignment="1" applyProtection="1">
      <alignment vertical="top"/>
      <protection locked="0"/>
    </xf>
    <xf numFmtId="3" fontId="22" fillId="27" borderId="13" xfId="0" quotePrefix="1" applyNumberFormat="1" applyFont="1" applyFill="1" applyBorder="1" applyAlignment="1" applyProtection="1">
      <alignment vertical="top"/>
      <protection locked="0"/>
    </xf>
    <xf numFmtId="3" fontId="22" fillId="27" borderId="13" xfId="0" quotePrefix="1" applyNumberFormat="1" applyFont="1" applyFill="1" applyBorder="1" applyAlignment="1" applyProtection="1">
      <alignment horizontal="left" vertical="top"/>
      <protection locked="0"/>
    </xf>
    <xf numFmtId="3" fontId="22" fillId="27" borderId="14" xfId="0" applyNumberFormat="1" applyFont="1" applyFill="1" applyBorder="1" applyAlignment="1" applyProtection="1">
      <alignment vertical="top"/>
      <protection locked="0"/>
    </xf>
    <xf numFmtId="3" fontId="22" fillId="27" borderId="14" xfId="0" applyNumberFormat="1" applyFont="1" applyFill="1" applyBorder="1" applyAlignment="1" applyProtection="1">
      <alignment horizontal="right" vertical="top"/>
      <protection locked="0"/>
    </xf>
    <xf numFmtId="3" fontId="22" fillId="27" borderId="15" xfId="0" applyNumberFormat="1" applyFont="1" applyFill="1" applyBorder="1" applyAlignment="1" applyProtection="1">
      <alignment vertical="top"/>
      <protection locked="0"/>
    </xf>
    <xf numFmtId="0" fontId="19" fillId="26" borderId="11" xfId="0" applyNumberFormat="1" applyFont="1" applyFill="1" applyBorder="1" applyAlignment="1" applyProtection="1">
      <alignment horizontal="center" vertical="top"/>
      <protection locked="0"/>
    </xf>
    <xf numFmtId="3" fontId="40" fillId="28" borderId="16" xfId="0" quotePrefix="1" applyNumberFormat="1" applyFont="1" applyFill="1" applyBorder="1" applyAlignment="1" applyProtection="1">
      <alignment horizontal="left" vertical="top"/>
      <protection locked="0"/>
    </xf>
    <xf numFmtId="3" fontId="40" fillId="28" borderId="17" xfId="0" quotePrefix="1" applyNumberFormat="1" applyFont="1" applyFill="1" applyBorder="1" applyAlignment="1" applyProtection="1">
      <alignment horizontal="left" vertical="top"/>
      <protection locked="0"/>
    </xf>
    <xf numFmtId="3" fontId="40" fillId="28" borderId="18" xfId="0" quotePrefix="1" applyNumberFormat="1" applyFont="1" applyFill="1" applyBorder="1" applyAlignment="1" applyProtection="1">
      <alignment horizontal="left" vertical="top"/>
      <protection locked="0"/>
    </xf>
    <xf numFmtId="3" fontId="22" fillId="24" borderId="19" xfId="0" applyNumberFormat="1" applyFont="1" applyFill="1" applyBorder="1" applyAlignment="1" applyProtection="1">
      <alignment vertical="top"/>
      <protection locked="0"/>
    </xf>
    <xf numFmtId="3" fontId="19" fillId="26" borderId="11" xfId="0" applyNumberFormat="1" applyFont="1" applyFill="1" applyBorder="1" applyAlignment="1" applyProtection="1">
      <alignment vertical="top" wrapText="1"/>
      <protection locked="0"/>
    </xf>
    <xf numFmtId="3" fontId="22" fillId="24" borderId="11" xfId="0" applyNumberFormat="1" applyFont="1" applyFill="1" applyBorder="1" applyAlignment="1" applyProtection="1">
      <alignment vertical="top"/>
      <protection locked="0"/>
    </xf>
    <xf numFmtId="3" fontId="30" fillId="26" borderId="11" xfId="38" applyNumberFormat="1" applyFont="1" applyFill="1" applyBorder="1" applyAlignment="1" applyProtection="1">
      <alignment vertical="top" wrapText="1"/>
      <protection locked="0"/>
    </xf>
    <xf numFmtId="1" fontId="19" fillId="26" borderId="11" xfId="0" applyNumberFormat="1" applyFont="1" applyFill="1" applyBorder="1" applyAlignment="1" applyProtection="1">
      <alignment vertical="top" wrapText="1"/>
      <protection locked="0"/>
    </xf>
    <xf numFmtId="3" fontId="22" fillId="24" borderId="11" xfId="0" quotePrefix="1" applyNumberFormat="1" applyFont="1" applyFill="1" applyBorder="1" applyAlignment="1" applyProtection="1">
      <alignment horizontal="left" vertical="top" wrapText="1"/>
      <protection locked="0"/>
    </xf>
    <xf numFmtId="14" fontId="19" fillId="26" borderId="11" xfId="0" applyNumberFormat="1" applyFont="1" applyFill="1" applyBorder="1" applyAlignment="1" applyProtection="1">
      <alignment horizontal="center" vertical="top"/>
      <protection locked="0"/>
    </xf>
    <xf numFmtId="3" fontId="22" fillId="24" borderId="0" xfId="0" quotePrefix="1" applyNumberFormat="1" applyFont="1" applyFill="1" applyAlignment="1" applyProtection="1">
      <alignment horizontal="left" vertical="top" wrapText="1"/>
      <protection locked="0"/>
    </xf>
    <xf numFmtId="3" fontId="22" fillId="24" borderId="11" xfId="0" applyNumberFormat="1" applyFont="1" applyFill="1" applyBorder="1" applyAlignment="1" applyProtection="1">
      <alignment horizontal="left" wrapText="1"/>
      <protection locked="0"/>
    </xf>
    <xf numFmtId="3" fontId="22" fillId="24" borderId="11" xfId="0" applyNumberFormat="1" applyFont="1" applyFill="1" applyBorder="1" applyAlignment="1" applyProtection="1">
      <alignment horizontal="left" vertical="top"/>
      <protection locked="0"/>
    </xf>
    <xf numFmtId="3" fontId="19" fillId="0" borderId="11" xfId="0" applyNumberFormat="1" applyFont="1" applyFill="1" applyBorder="1" applyAlignment="1" applyProtection="1">
      <alignment vertical="top"/>
      <protection locked="0"/>
    </xf>
    <xf numFmtId="3" fontId="40" fillId="28" borderId="17" xfId="0" applyNumberFormat="1" applyFont="1" applyFill="1" applyBorder="1" applyAlignment="1" applyProtection="1">
      <alignment horizontal="center" vertical="top"/>
      <protection locked="0"/>
    </xf>
    <xf numFmtId="3" fontId="40" fillId="28" borderId="17" xfId="0" applyNumberFormat="1" applyFont="1" applyFill="1" applyBorder="1" applyAlignment="1" applyProtection="1">
      <alignment vertical="top"/>
      <protection locked="0"/>
    </xf>
    <xf numFmtId="3" fontId="40" fillId="28" borderId="18" xfId="0" applyNumberFormat="1" applyFont="1" applyFill="1" applyBorder="1" applyAlignment="1" applyProtection="1">
      <alignment horizontal="center" vertical="top"/>
      <protection locked="0"/>
    </xf>
    <xf numFmtId="3" fontId="29" fillId="24" borderId="0" xfId="0" quotePrefix="1" applyNumberFormat="1" applyFont="1" applyFill="1" applyAlignment="1" applyProtection="1">
      <alignment horizontal="left" vertical="top"/>
      <protection locked="0"/>
    </xf>
    <xf numFmtId="3" fontId="25" fillId="24" borderId="0" xfId="0" applyNumberFormat="1" applyFont="1" applyFill="1" applyAlignment="1" applyProtection="1">
      <alignment horizontal="center" vertical="top"/>
      <protection locked="0"/>
    </xf>
    <xf numFmtId="14" fontId="22" fillId="0" borderId="11" xfId="0" applyNumberFormat="1" applyFont="1" applyFill="1" applyBorder="1" applyAlignment="1" applyProtection="1">
      <alignment horizontal="left" vertical="top"/>
      <protection locked="0"/>
    </xf>
    <xf numFmtId="3" fontId="22" fillId="0" borderId="11" xfId="0" applyNumberFormat="1" applyFont="1" applyFill="1" applyBorder="1" applyAlignment="1" applyProtection="1">
      <alignment horizontal="left" vertical="top" wrapText="1"/>
      <protection locked="0"/>
    </xf>
    <xf numFmtId="14" fontId="19" fillId="24" borderId="0" xfId="0" quotePrefix="1" applyNumberFormat="1" applyFont="1" applyFill="1" applyBorder="1" applyAlignment="1" applyProtection="1">
      <alignment horizontal="left" vertical="top"/>
      <protection locked="0"/>
    </xf>
    <xf numFmtId="3" fontId="41" fillId="28" borderId="17" xfId="0" applyNumberFormat="1" applyFont="1" applyFill="1" applyBorder="1" applyAlignment="1" applyProtection="1">
      <alignment vertical="top"/>
      <protection locked="0"/>
    </xf>
    <xf numFmtId="3" fontId="41" fillId="28" borderId="18" xfId="0" applyNumberFormat="1" applyFont="1" applyFill="1" applyBorder="1" applyAlignment="1" applyProtection="1">
      <alignment vertical="top"/>
      <protection locked="0"/>
    </xf>
    <xf numFmtId="3" fontId="22" fillId="24" borderId="0" xfId="0" applyNumberFormat="1" applyFont="1" applyFill="1" applyBorder="1" applyAlignment="1" applyProtection="1">
      <alignment horizontal="center" vertical="top"/>
      <protection locked="0"/>
    </xf>
    <xf numFmtId="3" fontId="22" fillId="24" borderId="0" xfId="0" quotePrefix="1" applyNumberFormat="1" applyFont="1" applyFill="1" applyAlignment="1" applyProtection="1">
      <alignment horizontal="left" vertical="top"/>
      <protection locked="0"/>
    </xf>
    <xf numFmtId="3" fontId="22" fillId="24" borderId="11" xfId="0" applyNumberFormat="1" applyFont="1" applyFill="1" applyBorder="1" applyAlignment="1" applyProtection="1">
      <alignment horizontal="center" wrapText="1"/>
      <protection locked="0"/>
    </xf>
    <xf numFmtId="3" fontId="22" fillId="24" borderId="11" xfId="0" quotePrefix="1" applyNumberFormat="1" applyFont="1" applyFill="1" applyBorder="1" applyAlignment="1" applyProtection="1">
      <alignment horizontal="left" vertical="top"/>
      <protection locked="0"/>
    </xf>
    <xf numFmtId="3" fontId="22" fillId="24" borderId="11" xfId="0" applyNumberFormat="1" applyFont="1" applyFill="1" applyBorder="1" applyAlignment="1" applyProtection="1">
      <alignment horizontal="right" vertical="top"/>
      <protection locked="0"/>
    </xf>
    <xf numFmtId="3" fontId="28" fillId="24" borderId="0" xfId="0" applyNumberFormat="1" applyFont="1" applyFill="1" applyAlignment="1" applyProtection="1">
      <alignment vertical="top"/>
      <protection locked="0"/>
    </xf>
    <xf numFmtId="3" fontId="19" fillId="24" borderId="11" xfId="0" applyNumberFormat="1" applyFont="1" applyFill="1" applyBorder="1" applyAlignment="1" applyProtection="1">
      <alignment horizontal="left" vertical="top" wrapText="1"/>
      <protection locked="0"/>
    </xf>
    <xf numFmtId="3" fontId="19" fillId="26" borderId="11" xfId="0" applyNumberFormat="1" applyFont="1" applyFill="1" applyBorder="1" applyAlignment="1" applyProtection="1">
      <alignment horizontal="right" vertical="top"/>
      <protection locked="0"/>
    </xf>
    <xf numFmtId="164" fontId="19" fillId="24" borderId="0" xfId="0" applyNumberFormat="1" applyFont="1" applyFill="1" applyBorder="1" applyAlignment="1" applyProtection="1">
      <alignment vertical="top"/>
      <protection locked="0"/>
    </xf>
    <xf numFmtId="3" fontId="22" fillId="24" borderId="11" xfId="0" applyNumberFormat="1" applyFont="1" applyFill="1" applyBorder="1" applyAlignment="1" applyProtection="1">
      <alignment horizontal="left" vertical="top" wrapText="1"/>
      <protection locked="0"/>
    </xf>
    <xf numFmtId="3" fontId="22" fillId="24" borderId="11" xfId="0" applyNumberFormat="1" applyFont="1" applyFill="1" applyBorder="1" applyAlignment="1" applyProtection="1">
      <alignment horizontal="right" vertical="top" wrapText="1"/>
      <protection locked="0"/>
    </xf>
    <xf numFmtId="3" fontId="22" fillId="24" borderId="0" xfId="0" quotePrefix="1"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center" vertical="top"/>
      <protection locked="0"/>
    </xf>
    <xf numFmtId="3" fontId="41" fillId="28" borderId="17" xfId="0" applyNumberFormat="1" applyFont="1" applyFill="1" applyBorder="1" applyAlignment="1" applyProtection="1">
      <alignment horizontal="center" vertical="top"/>
      <protection locked="0"/>
    </xf>
    <xf numFmtId="164" fontId="41" fillId="28" borderId="17" xfId="0" applyNumberFormat="1" applyFont="1" applyFill="1" applyBorder="1" applyAlignment="1" applyProtection="1">
      <alignment vertical="top"/>
      <protection locked="0"/>
    </xf>
    <xf numFmtId="164" fontId="41" fillId="28" borderId="18" xfId="0" applyNumberFormat="1" applyFont="1" applyFill="1" applyBorder="1" applyAlignment="1" applyProtection="1">
      <alignment vertical="top"/>
      <protection locked="0"/>
    </xf>
    <xf numFmtId="3" fontId="39" fillId="24" borderId="0" xfId="0" applyNumberFormat="1" applyFont="1" applyFill="1" applyBorder="1" applyAlignment="1" applyProtection="1">
      <alignment horizontal="left" vertical="top" wrapText="1"/>
      <protection locked="0"/>
    </xf>
    <xf numFmtId="164" fontId="19" fillId="24" borderId="0" xfId="0" applyNumberFormat="1" applyFont="1" applyFill="1" applyBorder="1" applyAlignment="1" applyProtection="1">
      <alignment horizontal="center" vertical="top"/>
      <protection locked="0"/>
    </xf>
    <xf numFmtId="3" fontId="19" fillId="24" borderId="0" xfId="0" quotePrefix="1" applyNumberFormat="1" applyFont="1" applyFill="1" applyBorder="1" applyAlignment="1" applyProtection="1">
      <alignment horizontal="right" vertical="top"/>
      <protection locked="0"/>
    </xf>
    <xf numFmtId="164" fontId="19" fillId="26" borderId="19" xfId="0" applyNumberFormat="1" applyFont="1" applyFill="1" applyBorder="1" applyAlignment="1" applyProtection="1">
      <alignment horizontal="left" vertical="top"/>
      <protection locked="0"/>
    </xf>
    <xf numFmtId="3" fontId="22" fillId="24" borderId="11" xfId="0" applyNumberFormat="1" applyFont="1" applyFill="1" applyBorder="1" applyAlignment="1" applyProtection="1">
      <alignment horizontal="center" vertical="top" wrapText="1"/>
      <protection locked="0"/>
    </xf>
    <xf numFmtId="3" fontId="19" fillId="24" borderId="0" xfId="0"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center" wrapText="1"/>
      <protection locked="0"/>
    </xf>
    <xf numFmtId="3" fontId="19" fillId="24" borderId="0" xfId="0" applyNumberFormat="1" applyFont="1" applyFill="1" applyBorder="1" applyAlignment="1" applyProtection="1">
      <alignment horizontal="center" vertical="top" wrapText="1"/>
      <protection locked="0"/>
    </xf>
    <xf numFmtId="3" fontId="41" fillId="28" borderId="18" xfId="0" applyNumberFormat="1" applyFont="1" applyFill="1" applyBorder="1" applyAlignment="1" applyProtection="1">
      <alignment horizontal="center" vertical="top"/>
      <protection locked="0"/>
    </xf>
    <xf numFmtId="0" fontId="22" fillId="24" borderId="0" xfId="0" applyFont="1" applyFill="1" applyBorder="1" applyAlignment="1" applyProtection="1">
      <alignment horizontal="left" vertical="top" wrapText="1"/>
      <protection locked="0"/>
    </xf>
    <xf numFmtId="3" fontId="43" fillId="0" borderId="0" xfId="0" applyNumberFormat="1" applyFont="1" applyFill="1" applyBorder="1" applyAlignment="1" applyProtection="1">
      <alignment horizontal="left" vertical="top" wrapText="1"/>
      <protection locked="0"/>
    </xf>
    <xf numFmtId="3" fontId="22" fillId="24" borderId="15" xfId="0" applyNumberFormat="1" applyFont="1" applyFill="1" applyBorder="1" applyAlignment="1" applyProtection="1">
      <alignment horizontal="left" vertical="top" wrapText="1"/>
      <protection locked="0"/>
    </xf>
    <xf numFmtId="3" fontId="19" fillId="24" borderId="20" xfId="0" applyNumberFormat="1" applyFont="1" applyFill="1" applyBorder="1" applyAlignment="1" applyProtection="1">
      <alignment horizontal="center" vertical="top" wrapText="1"/>
      <protection locked="0"/>
    </xf>
    <xf numFmtId="3" fontId="19" fillId="24" borderId="11" xfId="0" applyNumberFormat="1" applyFont="1" applyFill="1" applyBorder="1" applyAlignment="1" applyProtection="1">
      <alignment horizontal="center" vertical="top" wrapText="1"/>
      <protection locked="0"/>
    </xf>
    <xf numFmtId="42" fontId="19" fillId="26" borderId="19" xfId="31" applyNumberFormat="1" applyFont="1" applyFill="1" applyBorder="1" applyAlignment="1" applyProtection="1">
      <alignment horizontal="left" vertical="top"/>
      <protection locked="0"/>
    </xf>
    <xf numFmtId="3" fontId="42" fillId="24" borderId="0" xfId="0" applyNumberFormat="1" applyFont="1" applyFill="1" applyBorder="1" applyAlignment="1" applyProtection="1">
      <alignment horizontal="left" vertical="top"/>
      <protection locked="0"/>
    </xf>
    <xf numFmtId="3" fontId="19" fillId="24" borderId="0" xfId="0" applyNumberFormat="1" applyFont="1" applyFill="1" applyBorder="1" applyAlignment="1" applyProtection="1">
      <alignment vertical="top" wrapText="1"/>
      <protection locked="0"/>
    </xf>
    <xf numFmtId="3" fontId="19" fillId="24" borderId="0" xfId="0" applyNumberFormat="1" applyFont="1" applyFill="1" applyBorder="1" applyAlignment="1" applyProtection="1">
      <alignment horizontal="left" vertical="top"/>
      <protection locked="0"/>
    </xf>
    <xf numFmtId="3" fontId="39" fillId="24" borderId="0" xfId="0" applyNumberFormat="1" applyFont="1" applyFill="1" applyBorder="1" applyAlignment="1" applyProtection="1">
      <alignment vertical="top" wrapText="1"/>
      <protection locked="0"/>
    </xf>
    <xf numFmtId="42" fontId="19" fillId="26" borderId="10" xfId="0" applyNumberFormat="1" applyFont="1" applyFill="1" applyBorder="1" applyAlignment="1" applyProtection="1">
      <alignment vertical="top"/>
      <protection locked="0"/>
    </xf>
    <xf numFmtId="164" fontId="19" fillId="24" borderId="0" xfId="0" applyNumberFormat="1" applyFont="1" applyFill="1" applyAlignment="1" applyProtection="1">
      <alignment horizontal="left" vertical="top"/>
      <protection locked="0"/>
    </xf>
    <xf numFmtId="3" fontId="40" fillId="28" borderId="16" xfId="0" applyNumberFormat="1" applyFont="1" applyFill="1" applyBorder="1" applyAlignment="1" applyProtection="1">
      <alignment horizontal="left" vertical="top"/>
      <protection locked="0"/>
    </xf>
    <xf numFmtId="0" fontId="19" fillId="24" borderId="11" xfId="0" applyFont="1" applyFill="1" applyBorder="1" applyAlignment="1" applyProtection="1">
      <alignment horizontal="center" wrapText="1"/>
      <protection locked="0"/>
    </xf>
    <xf numFmtId="3" fontId="32" fillId="24" borderId="0" xfId="0" applyNumberFormat="1" applyFont="1" applyFill="1" applyAlignment="1" applyProtection="1">
      <alignment vertical="top"/>
      <protection locked="0"/>
    </xf>
    <xf numFmtId="0" fontId="20" fillId="24" borderId="0" xfId="0" applyFont="1" applyFill="1" applyBorder="1" applyAlignment="1" applyProtection="1">
      <alignment horizontal="right"/>
      <protection locked="0"/>
    </xf>
    <xf numFmtId="170" fontId="20" fillId="24" borderId="0" xfId="0" applyNumberFormat="1" applyFont="1" applyFill="1" applyBorder="1" applyAlignment="1" applyProtection="1">
      <alignment horizontal="left"/>
      <protection locked="0"/>
    </xf>
    <xf numFmtId="0" fontId="20" fillId="24" borderId="0" xfId="0" applyFont="1" applyFill="1" applyBorder="1" applyAlignment="1" applyProtection="1">
      <protection locked="0"/>
    </xf>
    <xf numFmtId="3" fontId="19" fillId="24" borderId="0" xfId="0" applyNumberFormat="1" applyFont="1" applyFill="1" applyBorder="1" applyAlignment="1" applyProtection="1">
      <alignment horizontal="right"/>
      <protection locked="0"/>
    </xf>
    <xf numFmtId="170" fontId="19" fillId="24" borderId="0" xfId="0" applyNumberFormat="1" applyFont="1" applyFill="1" applyBorder="1" applyAlignment="1" applyProtection="1">
      <alignment horizontal="left"/>
      <protection locked="0"/>
    </xf>
    <xf numFmtId="3" fontId="19" fillId="24" borderId="0" xfId="0" applyNumberFormat="1" applyFont="1" applyFill="1" applyBorder="1" applyAlignment="1" applyProtection="1">
      <protection locked="0"/>
    </xf>
    <xf numFmtId="3" fontId="22" fillId="24" borderId="0" xfId="0" applyNumberFormat="1" applyFont="1" applyFill="1" applyBorder="1" applyAlignment="1" applyProtection="1">
      <alignment horizontal="right"/>
      <protection locked="0"/>
    </xf>
    <xf numFmtId="3" fontId="19" fillId="24" borderId="11" xfId="0" applyNumberFormat="1" applyFont="1" applyFill="1" applyBorder="1" applyAlignment="1" applyProtection="1">
      <alignment horizontal="center" vertical="top"/>
      <protection locked="0"/>
    </xf>
    <xf numFmtId="3" fontId="22" fillId="24" borderId="0" xfId="0" applyNumberFormat="1" applyFont="1" applyFill="1" applyAlignment="1" applyProtection="1">
      <alignment horizontal="center" vertical="top" wrapText="1"/>
      <protection locked="0"/>
    </xf>
    <xf numFmtId="3" fontId="19" fillId="24" borderId="21" xfId="0" applyNumberFormat="1" applyFont="1" applyFill="1" applyBorder="1" applyAlignment="1" applyProtection="1">
      <alignment horizontal="fill" vertical="top"/>
      <protection locked="0"/>
    </xf>
    <xf numFmtId="3" fontId="19" fillId="24" borderId="21" xfId="0" applyNumberFormat="1" applyFont="1" applyFill="1" applyBorder="1" applyAlignment="1" applyProtection="1">
      <alignment horizontal="left" vertical="top"/>
      <protection locked="0"/>
    </xf>
    <xf numFmtId="3" fontId="22" fillId="24" borderId="0" xfId="0" applyNumberFormat="1" applyFont="1" applyFill="1" applyAlignment="1" applyProtection="1">
      <alignment horizontal="left" vertical="top"/>
      <protection locked="0"/>
    </xf>
    <xf numFmtId="3" fontId="22" fillId="24" borderId="0" xfId="0" applyNumberFormat="1" applyFont="1" applyFill="1" applyAlignment="1" applyProtection="1">
      <alignment horizontal="center" vertical="top"/>
      <protection locked="0"/>
    </xf>
    <xf numFmtId="3" fontId="19" fillId="24" borderId="21" xfId="0" applyNumberFormat="1" applyFont="1" applyFill="1" applyBorder="1" applyAlignment="1" applyProtection="1">
      <alignment vertical="top"/>
      <protection locked="0"/>
    </xf>
    <xf numFmtId="3" fontId="19" fillId="25" borderId="11" xfId="0" applyNumberFormat="1" applyFont="1" applyFill="1" applyBorder="1" applyAlignment="1" applyProtection="1">
      <alignment horizontal="center" vertical="top"/>
      <protection hidden="1"/>
    </xf>
    <xf numFmtId="3" fontId="22" fillId="25" borderId="11" xfId="0" applyNumberFormat="1" applyFont="1" applyFill="1" applyBorder="1" applyAlignment="1" applyProtection="1">
      <alignment horizontal="left" vertical="top"/>
      <protection hidden="1"/>
    </xf>
    <xf numFmtId="3" fontId="22" fillId="25" borderId="11" xfId="0" applyNumberFormat="1" applyFont="1" applyFill="1" applyBorder="1" applyAlignment="1" applyProtection="1">
      <alignment vertical="top"/>
      <protection hidden="1"/>
    </xf>
    <xf numFmtId="3" fontId="22" fillId="25" borderId="11" xfId="0" applyNumberFormat="1" applyFont="1" applyFill="1" applyBorder="1" applyAlignment="1" applyProtection="1">
      <alignment horizontal="right" vertical="top"/>
      <protection hidden="1"/>
    </xf>
    <xf numFmtId="10" fontId="22" fillId="25" borderId="11" xfId="0" applyNumberFormat="1" applyFont="1" applyFill="1" applyBorder="1" applyAlignment="1" applyProtection="1">
      <alignment horizontal="right" vertical="top"/>
      <protection hidden="1"/>
    </xf>
    <xf numFmtId="42" fontId="19" fillId="25" borderId="11" xfId="0" applyNumberFormat="1" applyFont="1" applyFill="1" applyBorder="1" applyAlignment="1" applyProtection="1">
      <alignment horizontal="left" vertical="top"/>
      <protection hidden="1"/>
    </xf>
    <xf numFmtId="3" fontId="39" fillId="24" borderId="0" xfId="0" applyNumberFormat="1" applyFont="1" applyFill="1" applyBorder="1" applyAlignment="1" applyProtection="1">
      <alignment horizontal="left" vertical="top" wrapText="1"/>
      <protection hidden="1"/>
    </xf>
    <xf numFmtId="42" fontId="19" fillId="25" borderId="19" xfId="31" applyNumberFormat="1" applyFont="1" applyFill="1" applyBorder="1" applyAlignment="1" applyProtection="1">
      <alignment horizontal="left" vertical="top"/>
      <protection hidden="1"/>
    </xf>
    <xf numFmtId="0" fontId="21" fillId="25" borderId="11" xfId="0" applyFont="1" applyFill="1" applyBorder="1" applyAlignment="1" applyProtection="1">
      <alignment horizontal="center" wrapText="1"/>
      <protection hidden="1"/>
    </xf>
    <xf numFmtId="164" fontId="19" fillId="26" borderId="11" xfId="0" applyNumberFormat="1" applyFont="1" applyFill="1" applyBorder="1" applyAlignment="1" applyProtection="1">
      <alignment horizontal="left" vertical="top"/>
      <protection locked="0"/>
    </xf>
    <xf numFmtId="10" fontId="19" fillId="25" borderId="11" xfId="0" applyNumberFormat="1" applyFont="1" applyFill="1" applyBorder="1" applyAlignment="1" applyProtection="1">
      <alignment horizontal="right" vertical="top"/>
      <protection hidden="1"/>
    </xf>
    <xf numFmtId="10" fontId="19" fillId="25" borderId="11" xfId="45" applyNumberFormat="1" applyFont="1" applyFill="1" applyBorder="1" applyAlignment="1" applyProtection="1">
      <alignment horizontal="right" vertical="top"/>
      <protection hidden="1"/>
    </xf>
    <xf numFmtId="42" fontId="19" fillId="24" borderId="0" xfId="0" applyNumberFormat="1" applyFont="1" applyFill="1" applyBorder="1" applyAlignment="1" applyProtection="1">
      <alignment horizontal="left" vertical="top"/>
      <protection hidden="1"/>
    </xf>
    <xf numFmtId="42" fontId="22" fillId="25" borderId="11" xfId="0" applyNumberFormat="1" applyFont="1" applyFill="1" applyBorder="1" applyAlignment="1" applyProtection="1">
      <alignment horizontal="left" vertical="top"/>
      <protection hidden="1"/>
    </xf>
    <xf numFmtId="3" fontId="19" fillId="24" borderId="0" xfId="0" applyNumberFormat="1" applyFont="1" applyFill="1" applyAlignment="1" applyProtection="1">
      <protection locked="0"/>
    </xf>
    <xf numFmtId="3" fontId="19" fillId="24" borderId="0" xfId="0" applyNumberFormat="1" applyFont="1" applyFill="1" applyProtection="1">
      <protection locked="0"/>
    </xf>
    <xf numFmtId="3" fontId="40" fillId="28" borderId="16" xfId="0" quotePrefix="1" applyNumberFormat="1" applyFont="1" applyFill="1" applyBorder="1" applyAlignment="1" applyProtection="1">
      <alignment vertical="top"/>
      <protection locked="0"/>
    </xf>
    <xf numFmtId="3" fontId="40" fillId="28" borderId="17" xfId="0" quotePrefix="1" applyNumberFormat="1" applyFont="1" applyFill="1" applyBorder="1" applyAlignment="1" applyProtection="1">
      <alignment vertical="top"/>
      <protection locked="0"/>
    </xf>
    <xf numFmtId="14" fontId="40" fillId="28" borderId="17" xfId="0" applyNumberFormat="1" applyFont="1" applyFill="1" applyBorder="1" applyAlignment="1" applyProtection="1">
      <alignment horizontal="center"/>
      <protection locked="0"/>
    </xf>
    <xf numFmtId="3" fontId="39" fillId="24" borderId="0" xfId="0" applyNumberFormat="1" applyFont="1" applyFill="1" applyAlignment="1" applyProtection="1">
      <alignment horizontal="left" vertical="top" wrapText="1"/>
      <protection locked="0"/>
    </xf>
    <xf numFmtId="2" fontId="19" fillId="24" borderId="0" xfId="0" applyNumberFormat="1" applyFont="1" applyFill="1" applyProtection="1">
      <protection locked="0"/>
    </xf>
    <xf numFmtId="14" fontId="19" fillId="24" borderId="0" xfId="0" applyNumberFormat="1" applyFont="1" applyFill="1" applyProtection="1">
      <protection locked="0"/>
    </xf>
    <xf numFmtId="3" fontId="22" fillId="24" borderId="0" xfId="0" applyNumberFormat="1" applyFont="1" applyFill="1" applyProtection="1">
      <protection locked="0"/>
    </xf>
    <xf numFmtId="0" fontId="19" fillId="24" borderId="0" xfId="0" applyFont="1" applyFill="1" applyBorder="1" applyAlignment="1" applyProtection="1">
      <alignment horizontal="center" wrapText="1"/>
      <protection locked="0"/>
    </xf>
    <xf numFmtId="0" fontId="19" fillId="24" borderId="0" xfId="0" applyFont="1" applyFill="1" applyBorder="1" applyProtection="1">
      <protection locked="0"/>
    </xf>
    <xf numFmtId="0" fontId="19" fillId="24" borderId="0" xfId="0" applyFont="1" applyFill="1" applyProtection="1">
      <protection locked="0"/>
    </xf>
    <xf numFmtId="3" fontId="22" fillId="24" borderId="11" xfId="0" applyNumberFormat="1" applyFont="1" applyFill="1" applyBorder="1" applyProtection="1">
      <protection locked="0"/>
    </xf>
    <xf numFmtId="0" fontId="22" fillId="24" borderId="11" xfId="0" applyFont="1" applyFill="1" applyBorder="1" applyAlignment="1" applyProtection="1">
      <alignment wrapText="1"/>
      <protection locked="0"/>
    </xf>
    <xf numFmtId="0" fontId="36" fillId="24" borderId="11" xfId="0" applyFont="1" applyFill="1" applyBorder="1" applyAlignment="1" applyProtection="1">
      <alignment horizontal="center" wrapText="1"/>
      <protection locked="0"/>
    </xf>
    <xf numFmtId="0" fontId="20" fillId="24" borderId="0" xfId="0" applyFont="1" applyFill="1" applyBorder="1" applyAlignment="1" applyProtection="1">
      <alignment horizontal="center" wrapText="1"/>
      <protection locked="0"/>
    </xf>
    <xf numFmtId="0" fontId="20" fillId="24" borderId="0" xfId="0" applyFont="1" applyFill="1" applyBorder="1" applyProtection="1">
      <protection locked="0"/>
    </xf>
    <xf numFmtId="3" fontId="19" fillId="24" borderId="0" xfId="0" applyNumberFormat="1" applyFont="1" applyFill="1" applyBorder="1" applyProtection="1">
      <protection locked="0"/>
    </xf>
    <xf numFmtId="3" fontId="19" fillId="24" borderId="19" xfId="0" applyNumberFormat="1" applyFont="1" applyFill="1" applyBorder="1" applyProtection="1">
      <protection locked="0"/>
    </xf>
    <xf numFmtId="3" fontId="20" fillId="26" borderId="19" xfId="0" applyNumberFormat="1" applyFont="1" applyFill="1" applyBorder="1" applyProtection="1">
      <protection locked="0"/>
    </xf>
    <xf numFmtId="168" fontId="20" fillId="24" borderId="0" xfId="0" applyNumberFormat="1" applyFont="1" applyFill="1" applyBorder="1" applyProtection="1">
      <protection locked="0"/>
    </xf>
    <xf numFmtId="3" fontId="19" fillId="24" borderId="11" xfId="0" applyNumberFormat="1" applyFont="1" applyFill="1" applyBorder="1" applyProtection="1">
      <protection locked="0"/>
    </xf>
    <xf numFmtId="41" fontId="20" fillId="24" borderId="0" xfId="0" applyNumberFormat="1" applyFont="1" applyFill="1" applyBorder="1" applyProtection="1">
      <protection locked="0"/>
    </xf>
    <xf numFmtId="0" fontId="20" fillId="24" borderId="0" xfId="0" applyFont="1" applyFill="1" applyAlignment="1" applyProtection="1">
      <protection locked="0"/>
    </xf>
    <xf numFmtId="0" fontId="20" fillId="24" borderId="0" xfId="0" applyFont="1" applyFill="1" applyAlignment="1" applyProtection="1">
      <alignment horizontal="right"/>
      <protection locked="0"/>
    </xf>
    <xf numFmtId="0" fontId="20" fillId="24" borderId="0" xfId="0" applyFont="1" applyFill="1" applyProtection="1">
      <protection locked="0"/>
    </xf>
    <xf numFmtId="0" fontId="21" fillId="24" borderId="0" xfId="0" applyFont="1" applyFill="1" applyAlignment="1" applyProtection="1">
      <alignment horizontal="right"/>
      <protection locked="0"/>
    </xf>
    <xf numFmtId="0" fontId="21" fillId="24" borderId="0" xfId="0" quotePrefix="1" applyFont="1" applyFill="1" applyAlignment="1" applyProtection="1">
      <alignment horizontal="right"/>
      <protection locked="0"/>
    </xf>
    <xf numFmtId="0" fontId="42" fillId="24" borderId="0" xfId="0" applyFont="1" applyFill="1" applyAlignment="1" applyProtection="1">
      <alignment horizontal="left"/>
      <protection locked="0"/>
    </xf>
    <xf numFmtId="0" fontId="22" fillId="24" borderId="11" xfId="0" applyFont="1" applyFill="1" applyBorder="1" applyProtection="1">
      <protection locked="0"/>
    </xf>
    <xf numFmtId="0" fontId="19" fillId="24" borderId="0" xfId="0" applyFont="1" applyFill="1" applyAlignment="1" applyProtection="1">
      <protection locked="0"/>
    </xf>
    <xf numFmtId="0" fontId="20" fillId="24" borderId="0" xfId="0" applyFont="1" applyFill="1" applyBorder="1" applyAlignment="1" applyProtection="1">
      <alignment horizontal="left"/>
      <protection locked="0"/>
    </xf>
    <xf numFmtId="0" fontId="21" fillId="24" borderId="0" xfId="0" applyFont="1" applyFill="1" applyBorder="1" applyAlignment="1" applyProtection="1">
      <alignment horizontal="right"/>
      <protection locked="0"/>
    </xf>
    <xf numFmtId="0" fontId="21" fillId="24" borderId="0" xfId="0" applyFont="1" applyFill="1" applyAlignment="1" applyProtection="1">
      <protection locked="0"/>
    </xf>
    <xf numFmtId="3" fontId="19" fillId="24" borderId="0" xfId="0" applyNumberFormat="1" applyFont="1" applyFill="1" applyAlignment="1" applyProtection="1">
      <alignment horizontal="right"/>
      <protection locked="0"/>
    </xf>
    <xf numFmtId="14" fontId="22" fillId="25" borderId="11" xfId="0" applyNumberFormat="1" applyFont="1" applyFill="1" applyBorder="1" applyAlignment="1" applyProtection="1">
      <alignment horizontal="center"/>
      <protection hidden="1"/>
    </xf>
    <xf numFmtId="3" fontId="41" fillId="24" borderId="0" xfId="0" applyNumberFormat="1" applyFont="1" applyFill="1" applyProtection="1">
      <protection hidden="1"/>
    </xf>
    <xf numFmtId="14" fontId="19" fillId="24" borderId="11" xfId="0" applyNumberFormat="1" applyFont="1" applyFill="1" applyBorder="1" applyAlignment="1" applyProtection="1">
      <alignment horizontal="center" wrapText="1"/>
      <protection hidden="1"/>
    </xf>
    <xf numFmtId="0" fontId="19" fillId="24" borderId="11" xfId="0" applyFont="1" applyFill="1" applyBorder="1" applyAlignment="1" applyProtection="1">
      <alignment horizontal="center" wrapText="1"/>
      <protection hidden="1"/>
    </xf>
    <xf numFmtId="3" fontId="20" fillId="25" borderId="19" xfId="0" applyNumberFormat="1" applyFont="1" applyFill="1" applyBorder="1" applyProtection="1">
      <protection hidden="1"/>
    </xf>
    <xf numFmtId="3" fontId="19" fillId="24" borderId="0" xfId="0" applyNumberFormat="1" applyFont="1" applyFill="1" applyProtection="1">
      <protection hidden="1"/>
    </xf>
    <xf numFmtId="3" fontId="22" fillId="24" borderId="0" xfId="0" applyNumberFormat="1" applyFont="1" applyFill="1" applyAlignment="1" applyProtection="1">
      <alignment horizontal="right" vertical="top"/>
      <protection hidden="1"/>
    </xf>
    <xf numFmtId="3" fontId="19" fillId="29" borderId="11" xfId="0" applyNumberFormat="1" applyFont="1" applyFill="1" applyBorder="1" applyAlignment="1" applyProtection="1">
      <alignment vertical="top"/>
      <protection hidden="1"/>
    </xf>
    <xf numFmtId="3" fontId="19" fillId="24" borderId="0" xfId="0" applyNumberFormat="1" applyFont="1" applyFill="1" applyAlignment="1" applyProtection="1">
      <alignment vertical="top"/>
      <protection hidden="1"/>
    </xf>
    <xf numFmtId="3" fontId="19" fillId="26" borderId="11" xfId="0" applyNumberFormat="1" applyFont="1" applyFill="1" applyBorder="1" applyAlignment="1" applyProtection="1">
      <alignment vertical="top"/>
      <protection hidden="1"/>
    </xf>
    <xf numFmtId="3" fontId="24" fillId="24" borderId="0" xfId="0" applyNumberFormat="1" applyFont="1" applyFill="1" applyAlignment="1" applyProtection="1">
      <alignment vertical="top"/>
      <protection hidden="1"/>
    </xf>
    <xf numFmtId="3" fontId="19" fillId="24" borderId="0" xfId="0" applyNumberFormat="1" applyFont="1" applyFill="1" applyAlignment="1" applyProtection="1">
      <protection hidden="1"/>
    </xf>
    <xf numFmtId="14" fontId="41" fillId="24" borderId="0" xfId="0" applyNumberFormat="1" applyFont="1" applyFill="1" applyBorder="1" applyAlignment="1" applyProtection="1">
      <alignment horizontal="center"/>
      <protection hidden="1"/>
    </xf>
    <xf numFmtId="3" fontId="41" fillId="24" borderId="0" xfId="0" applyNumberFormat="1" applyFont="1" applyFill="1" applyAlignment="1" applyProtection="1">
      <protection hidden="1"/>
    </xf>
    <xf numFmtId="14" fontId="41" fillId="24" borderId="0" xfId="0" applyNumberFormat="1" applyFont="1" applyFill="1" applyAlignment="1" applyProtection="1">
      <protection hidden="1"/>
    </xf>
    <xf numFmtId="14" fontId="19" fillId="24" borderId="0" xfId="0" applyNumberFormat="1" applyFont="1" applyFill="1" applyBorder="1" applyAlignment="1" applyProtection="1">
      <alignment horizontal="center" wrapText="1"/>
      <protection hidden="1"/>
    </xf>
    <xf numFmtId="3" fontId="20" fillId="29" borderId="19" xfId="0" applyNumberFormat="1" applyFont="1" applyFill="1" applyBorder="1" applyProtection="1">
      <protection hidden="1"/>
    </xf>
    <xf numFmtId="3" fontId="20" fillId="29" borderId="11" xfId="0" applyNumberFormat="1" applyFont="1" applyFill="1" applyBorder="1" applyProtection="1">
      <protection hidden="1"/>
    </xf>
    <xf numFmtId="3" fontId="20" fillId="29" borderId="22" xfId="0" applyNumberFormat="1" applyFont="1" applyFill="1" applyBorder="1" applyProtection="1">
      <protection hidden="1"/>
    </xf>
    <xf numFmtId="0" fontId="40" fillId="28" borderId="16" xfId="0" applyFont="1" applyFill="1" applyBorder="1" applyProtection="1">
      <protection locked="0"/>
    </xf>
    <xf numFmtId="0" fontId="41" fillId="28" borderId="17" xfId="0" applyFont="1" applyFill="1" applyBorder="1" applyProtection="1">
      <protection locked="0"/>
    </xf>
    <xf numFmtId="0" fontId="41" fillId="28" borderId="18" xfId="0" applyFont="1" applyFill="1" applyBorder="1" applyProtection="1">
      <protection locked="0"/>
    </xf>
    <xf numFmtId="0" fontId="20" fillId="0" borderId="0" xfId="0" applyFont="1" applyBorder="1" applyProtection="1">
      <protection locked="0"/>
    </xf>
    <xf numFmtId="0" fontId="20" fillId="0" borderId="11" xfId="0" applyFont="1" applyBorder="1" applyAlignment="1" applyProtection="1">
      <alignment horizontal="center"/>
      <protection locked="0"/>
    </xf>
    <xf numFmtId="3" fontId="41" fillId="28" borderId="17" xfId="0" applyNumberFormat="1" applyFont="1" applyFill="1" applyBorder="1" applyProtection="1">
      <protection locked="0"/>
    </xf>
    <xf numFmtId="0" fontId="22" fillId="24" borderId="0" xfId="0" applyFont="1" applyFill="1" applyBorder="1" applyAlignment="1" applyProtection="1">
      <alignment vertical="top" wrapText="1"/>
      <protection locked="0"/>
    </xf>
    <xf numFmtId="0" fontId="19" fillId="24" borderId="0" xfId="0" applyFont="1" applyFill="1" applyProtection="1">
      <protection hidden="1"/>
    </xf>
    <xf numFmtId="3" fontId="20" fillId="24" borderId="0" xfId="0" applyNumberFormat="1" applyFont="1" applyFill="1" applyBorder="1" applyProtection="1">
      <protection locked="0"/>
    </xf>
    <xf numFmtId="0" fontId="31" fillId="24" borderId="0" xfId="0" applyFont="1" applyFill="1" applyAlignment="1" applyProtection="1">
      <protection locked="0"/>
    </xf>
    <xf numFmtId="44" fontId="19" fillId="24" borderId="0" xfId="42" applyNumberFormat="1" applyFont="1" applyFill="1" applyBorder="1" applyAlignment="1" applyProtection="1">
      <alignment horizontal="left"/>
      <protection locked="0"/>
    </xf>
    <xf numFmtId="169" fontId="20" fillId="24" borderId="0" xfId="0" applyNumberFormat="1" applyFont="1" applyFill="1" applyBorder="1" applyProtection="1">
      <protection locked="0"/>
    </xf>
    <xf numFmtId="0" fontId="42" fillId="24" borderId="0" xfId="0" applyFont="1" applyFill="1" applyAlignment="1" applyProtection="1">
      <alignment horizontal="left"/>
      <protection hidden="1"/>
    </xf>
    <xf numFmtId="3" fontId="19" fillId="24" borderId="0" xfId="0" applyNumberFormat="1" applyFont="1" applyFill="1" applyBorder="1" applyProtection="1">
      <protection hidden="1"/>
    </xf>
    <xf numFmtId="0" fontId="21" fillId="24" borderId="0" xfId="0" applyFont="1" applyFill="1" applyBorder="1" applyAlignment="1" applyProtection="1">
      <alignment horizontal="right"/>
      <protection hidden="1"/>
    </xf>
    <xf numFmtId="3" fontId="19" fillId="24" borderId="11" xfId="0" applyNumberFormat="1" applyFont="1" applyFill="1" applyBorder="1" applyAlignment="1" applyProtection="1">
      <alignment horizontal="left" vertical="top"/>
      <protection locked="0"/>
    </xf>
    <xf numFmtId="0" fontId="31" fillId="24" borderId="0" xfId="0" applyFont="1" applyFill="1" applyBorder="1" applyAlignment="1" applyProtection="1">
      <protection locked="0"/>
    </xf>
    <xf numFmtId="165" fontId="20" fillId="24" borderId="0" xfId="0" applyNumberFormat="1" applyFont="1" applyFill="1" applyBorder="1" applyProtection="1">
      <protection locked="0"/>
    </xf>
    <xf numFmtId="0" fontId="20" fillId="24" borderId="0" xfId="0" applyFont="1" applyFill="1" applyAlignment="1" applyProtection="1">
      <alignment horizontal="right"/>
      <protection hidden="1"/>
    </xf>
    <xf numFmtId="44" fontId="20" fillId="29" borderId="19" xfId="0" applyNumberFormat="1" applyFont="1" applyFill="1" applyBorder="1" applyProtection="1">
      <protection hidden="1"/>
    </xf>
    <xf numFmtId="44" fontId="20" fillId="29" borderId="22" xfId="0" applyNumberFormat="1" applyFont="1" applyFill="1" applyBorder="1" applyProtection="1">
      <protection hidden="1"/>
    </xf>
    <xf numFmtId="0" fontId="20" fillId="0" borderId="20" xfId="0" applyFont="1" applyBorder="1" applyAlignment="1" applyProtection="1">
      <alignment horizontal="center"/>
      <protection locked="0"/>
    </xf>
    <xf numFmtId="44" fontId="19" fillId="24" borderId="11" xfId="42" applyNumberFormat="1" applyFont="1" applyFill="1" applyBorder="1" applyAlignment="1" applyProtection="1">
      <alignment horizontal="left"/>
      <protection locked="0"/>
    </xf>
    <xf numFmtId="173" fontId="20" fillId="26" borderId="19" xfId="0" applyNumberFormat="1" applyFont="1" applyFill="1" applyBorder="1" applyProtection="1">
      <protection locked="0"/>
    </xf>
    <xf numFmtId="43" fontId="20" fillId="25" borderId="11" xfId="0" applyNumberFormat="1" applyFont="1" applyFill="1" applyBorder="1" applyProtection="1">
      <protection hidden="1"/>
    </xf>
    <xf numFmtId="43" fontId="19" fillId="26" borderId="19" xfId="0" applyNumberFormat="1" applyFont="1" applyFill="1" applyBorder="1" applyAlignment="1" applyProtection="1">
      <alignment horizontal="center" wrapText="1"/>
      <protection locked="0"/>
    </xf>
    <xf numFmtId="173" fontId="20" fillId="25" borderId="19" xfId="0" applyNumberFormat="1" applyFont="1" applyFill="1" applyBorder="1" applyProtection="1">
      <protection hidden="1"/>
    </xf>
    <xf numFmtId="173" fontId="20" fillId="25" borderId="11" xfId="0" applyNumberFormat="1" applyFont="1" applyFill="1" applyBorder="1" applyProtection="1">
      <protection hidden="1"/>
    </xf>
    <xf numFmtId="43" fontId="20" fillId="29" borderId="19" xfId="0" applyNumberFormat="1" applyFont="1" applyFill="1" applyBorder="1" applyProtection="1">
      <protection hidden="1"/>
    </xf>
    <xf numFmtId="43" fontId="20" fillId="29" borderId="11" xfId="0" applyNumberFormat="1" applyFont="1" applyFill="1" applyBorder="1" applyProtection="1">
      <protection hidden="1"/>
    </xf>
    <xf numFmtId="43" fontId="20" fillId="29" borderId="22" xfId="0" applyNumberFormat="1" applyFont="1" applyFill="1" applyBorder="1" applyProtection="1">
      <protection hidden="1"/>
    </xf>
    <xf numFmtId="43" fontId="20" fillId="26" borderId="11" xfId="0" applyNumberFormat="1" applyFont="1" applyFill="1" applyBorder="1" applyProtection="1">
      <protection locked="0"/>
    </xf>
    <xf numFmtId="43" fontId="20" fillId="26" borderId="22" xfId="0" applyNumberFormat="1" applyFont="1" applyFill="1" applyBorder="1" applyProtection="1">
      <protection locked="0"/>
    </xf>
    <xf numFmtId="43" fontId="20" fillId="26" borderId="10" xfId="0" applyNumberFormat="1" applyFont="1" applyFill="1" applyBorder="1" applyProtection="1">
      <protection locked="0"/>
    </xf>
    <xf numFmtId="3" fontId="20" fillId="26" borderId="22" xfId="0" applyNumberFormat="1" applyFont="1" applyFill="1" applyBorder="1" applyProtection="1">
      <protection locked="0"/>
    </xf>
    <xf numFmtId="0" fontId="37" fillId="24" borderId="0" xfId="0" applyFont="1" applyFill="1" applyBorder="1" applyProtection="1">
      <protection locked="0"/>
    </xf>
    <xf numFmtId="3" fontId="19" fillId="25" borderId="11" xfId="0" applyNumberFormat="1" applyFont="1" applyFill="1" applyBorder="1" applyAlignment="1" applyProtection="1">
      <alignment vertical="top"/>
      <protection hidden="1"/>
    </xf>
    <xf numFmtId="14" fontId="19" fillId="24" borderId="11" xfId="0" applyNumberFormat="1" applyFont="1" applyFill="1" applyBorder="1" applyAlignment="1" applyProtection="1">
      <alignment horizontal="center"/>
      <protection hidden="1"/>
    </xf>
    <xf numFmtId="0" fontId="19" fillId="24" borderId="11" xfId="0" applyFont="1" applyFill="1" applyBorder="1" applyAlignment="1" applyProtection="1">
      <alignment horizontal="center"/>
      <protection hidden="1"/>
    </xf>
    <xf numFmtId="3" fontId="46" fillId="24" borderId="0" xfId="0" applyNumberFormat="1" applyFont="1" applyFill="1" applyBorder="1" applyProtection="1">
      <protection hidden="1"/>
    </xf>
    <xf numFmtId="0" fontId="22" fillId="24" borderId="14" xfId="0" applyFont="1" applyFill="1" applyBorder="1" applyAlignment="1" applyProtection="1">
      <protection locked="0"/>
    </xf>
    <xf numFmtId="41" fontId="20" fillId="25" borderId="11" xfId="0" applyNumberFormat="1" applyFont="1" applyFill="1" applyBorder="1" applyProtection="1">
      <protection hidden="1"/>
    </xf>
    <xf numFmtId="43" fontId="20" fillId="24" borderId="0" xfId="0" applyNumberFormat="1" applyFont="1" applyFill="1" applyBorder="1" applyProtection="1">
      <protection hidden="1"/>
    </xf>
    <xf numFmtId="167" fontId="20" fillId="26" borderId="19" xfId="0" applyNumberFormat="1" applyFont="1" applyFill="1" applyBorder="1" applyProtection="1">
      <protection locked="0"/>
    </xf>
    <xf numFmtId="167" fontId="20" fillId="25" borderId="19" xfId="0" applyNumberFormat="1" applyFont="1" applyFill="1" applyBorder="1" applyProtection="1">
      <protection hidden="1"/>
    </xf>
    <xf numFmtId="0" fontId="37" fillId="24" borderId="0" xfId="0" applyFont="1" applyFill="1" applyProtection="1">
      <protection locked="0"/>
    </xf>
    <xf numFmtId="174" fontId="20" fillId="26" borderId="11" xfId="0" applyNumberFormat="1" applyFont="1" applyFill="1" applyBorder="1" applyProtection="1">
      <protection locked="0"/>
    </xf>
    <xf numFmtId="175" fontId="20" fillId="26" borderId="11" xfId="0" applyNumberFormat="1" applyFont="1" applyFill="1" applyBorder="1" applyProtection="1">
      <protection locked="0"/>
    </xf>
    <xf numFmtId="174" fontId="20" fillId="25" borderId="11" xfId="0" applyNumberFormat="1" applyFont="1" applyFill="1" applyBorder="1" applyProtection="1">
      <protection hidden="1"/>
    </xf>
    <xf numFmtId="0" fontId="36" fillId="24" borderId="14" xfId="0" applyFont="1" applyFill="1" applyBorder="1" applyAlignment="1" applyProtection="1">
      <alignment horizontal="center" wrapText="1"/>
      <protection hidden="1"/>
    </xf>
    <xf numFmtId="167" fontId="20" fillId="26" borderId="22" xfId="0" applyNumberFormat="1" applyFont="1" applyFill="1" applyBorder="1" applyProtection="1">
      <protection locked="0"/>
    </xf>
    <xf numFmtId="167" fontId="20" fillId="25" borderId="22" xfId="0" applyNumberFormat="1" applyFont="1" applyFill="1" applyBorder="1" applyProtection="1">
      <protection hidden="1"/>
    </xf>
    <xf numFmtId="4" fontId="19" fillId="26" borderId="11" xfId="0" applyNumberFormat="1" applyFont="1" applyFill="1" applyBorder="1" applyAlignment="1" applyProtection="1">
      <alignment vertical="top"/>
      <protection locked="0"/>
    </xf>
    <xf numFmtId="0" fontId="19" fillId="24" borderId="11" xfId="0" applyFont="1" applyFill="1" applyBorder="1" applyAlignment="1" applyProtection="1">
      <alignment horizontal="center"/>
      <protection locked="0" hidden="1"/>
    </xf>
    <xf numFmtId="0" fontId="22" fillId="24" borderId="0" xfId="0" applyFont="1" applyFill="1" applyBorder="1" applyAlignment="1" applyProtection="1">
      <protection locked="0"/>
    </xf>
    <xf numFmtId="10" fontId="19" fillId="25" borderId="10" xfId="45" applyNumberFormat="1" applyFont="1" applyFill="1" applyBorder="1" applyProtection="1">
      <protection hidden="1"/>
    </xf>
    <xf numFmtId="0" fontId="34" fillId="24" borderId="11" xfId="0" applyFont="1" applyFill="1" applyBorder="1" applyAlignment="1" applyProtection="1">
      <alignment horizontal="center" wrapText="1"/>
      <protection locked="0"/>
    </xf>
    <xf numFmtId="3" fontId="19" fillId="24" borderId="0" xfId="0" quotePrefix="1" applyNumberFormat="1" applyFont="1" applyFill="1" applyBorder="1" applyAlignment="1" applyProtection="1">
      <alignment horizontal="left" vertical="top"/>
      <protection locked="0"/>
    </xf>
    <xf numFmtId="164" fontId="19" fillId="24" borderId="11" xfId="0" applyNumberFormat="1" applyFont="1" applyFill="1" applyBorder="1" applyAlignment="1" applyProtection="1">
      <alignment horizontal="center" vertical="top" wrapText="1"/>
      <protection locked="0"/>
    </xf>
    <xf numFmtId="164" fontId="19" fillId="24" borderId="11" xfId="0" applyNumberFormat="1" applyFont="1" applyFill="1" applyBorder="1" applyAlignment="1" applyProtection="1">
      <alignment horizontal="center" wrapText="1"/>
      <protection locked="0"/>
    </xf>
    <xf numFmtId="14" fontId="19" fillId="29" borderId="0" xfId="0" applyNumberFormat="1" applyFont="1" applyFill="1" applyBorder="1" applyAlignment="1" applyProtection="1">
      <alignment horizontal="center" wrapText="1"/>
      <protection hidden="1"/>
    </xf>
    <xf numFmtId="0" fontId="19" fillId="29" borderId="0" xfId="0" applyFont="1" applyFill="1" applyBorder="1" applyAlignment="1" applyProtection="1">
      <alignment horizontal="center" wrapText="1"/>
      <protection hidden="1"/>
    </xf>
    <xf numFmtId="174" fontId="20" fillId="29" borderId="0" xfId="0" applyNumberFormat="1" applyFont="1" applyFill="1" applyBorder="1" applyProtection="1">
      <protection hidden="1"/>
    </xf>
    <xf numFmtId="0" fontId="34" fillId="24" borderId="0" xfId="0" applyFont="1" applyFill="1" applyBorder="1" applyAlignment="1" applyProtection="1">
      <alignment horizontal="center"/>
      <protection locked="0"/>
    </xf>
    <xf numFmtId="0" fontId="20" fillId="24" borderId="19" xfId="0" applyFont="1" applyFill="1" applyBorder="1" applyAlignment="1" applyProtection="1">
      <alignment horizontal="left"/>
      <protection locked="0" hidden="1"/>
    </xf>
    <xf numFmtId="0" fontId="20" fillId="24" borderId="11" xfId="0" applyFont="1" applyFill="1" applyBorder="1" applyAlignment="1" applyProtection="1">
      <alignment horizontal="left"/>
      <protection locked="0" hidden="1"/>
    </xf>
    <xf numFmtId="1" fontId="20" fillId="0" borderId="11" xfId="0" applyNumberFormat="1" applyFont="1" applyFill="1" applyBorder="1" applyAlignment="1" applyProtection="1">
      <alignment horizontal="left"/>
      <protection locked="0" hidden="1"/>
    </xf>
    <xf numFmtId="0" fontId="20" fillId="0" borderId="11" xfId="0" applyFont="1" applyFill="1" applyBorder="1" applyAlignment="1" applyProtection="1">
      <alignment horizontal="left"/>
      <protection locked="0" hidden="1"/>
    </xf>
    <xf numFmtId="0" fontId="20" fillId="24" borderId="19" xfId="0" applyFont="1" applyFill="1" applyBorder="1" applyProtection="1">
      <protection locked="0" hidden="1"/>
    </xf>
    <xf numFmtId="0" fontId="20" fillId="24" borderId="11" xfId="0" applyFont="1" applyFill="1" applyBorder="1" applyProtection="1">
      <protection locked="0" hidden="1"/>
    </xf>
    <xf numFmtId="1" fontId="20" fillId="24" borderId="19" xfId="0" applyNumberFormat="1" applyFont="1" applyFill="1" applyBorder="1" applyAlignment="1" applyProtection="1">
      <alignment horizontal="left"/>
      <protection locked="0" hidden="1"/>
    </xf>
    <xf numFmtId="0" fontId="20" fillId="0" borderId="11" xfId="0" applyFont="1" applyFill="1" applyBorder="1" applyAlignment="1" applyProtection="1">
      <alignment horizontal="left"/>
      <protection locked="0"/>
    </xf>
    <xf numFmtId="173" fontId="19" fillId="26" borderId="19" xfId="0" applyNumberFormat="1" applyFont="1" applyFill="1" applyBorder="1" applyAlignment="1" applyProtection="1">
      <alignment horizontal="center" wrapText="1"/>
      <protection locked="0"/>
    </xf>
    <xf numFmtId="3" fontId="19" fillId="24" borderId="11" xfId="0" applyNumberFormat="1" applyFont="1" applyFill="1" applyBorder="1" applyAlignment="1" applyProtection="1">
      <alignment horizontal="left"/>
      <protection locked="0"/>
    </xf>
    <xf numFmtId="0" fontId="56" fillId="30" borderId="0" xfId="0" applyFont="1" applyFill="1"/>
    <xf numFmtId="0" fontId="57" fillId="30" borderId="0" xfId="0" applyFont="1" applyFill="1"/>
    <xf numFmtId="3" fontId="58" fillId="24" borderId="0" xfId="0" applyNumberFormat="1" applyFont="1" applyFill="1" applyProtection="1">
      <protection hidden="1"/>
    </xf>
    <xf numFmtId="0" fontId="56" fillId="30" borderId="0" xfId="0" applyFont="1" applyFill="1" applyProtection="1">
      <protection hidden="1"/>
    </xf>
    <xf numFmtId="0" fontId="56" fillId="30" borderId="0" xfId="0" applyFont="1" applyFill="1" applyAlignment="1" applyProtection="1">
      <alignment horizontal="left" vertical="top"/>
      <protection hidden="1"/>
    </xf>
    <xf numFmtId="0" fontId="56" fillId="30" borderId="0" xfId="0" applyFont="1" applyFill="1" applyBorder="1" applyAlignment="1" applyProtection="1">
      <alignment horizontal="left" vertical="top"/>
      <protection hidden="1"/>
    </xf>
    <xf numFmtId="0" fontId="59" fillId="31" borderId="14" xfId="0" applyFont="1" applyFill="1" applyBorder="1" applyAlignment="1" applyProtection="1">
      <alignment horizontal="left" vertical="top"/>
      <protection hidden="1"/>
    </xf>
    <xf numFmtId="0" fontId="59" fillId="30" borderId="0" xfId="0" applyFont="1" applyFill="1" applyBorder="1" applyAlignment="1" applyProtection="1">
      <alignment horizontal="left" vertical="top"/>
      <protection hidden="1"/>
    </xf>
    <xf numFmtId="0" fontId="59" fillId="31" borderId="14" xfId="0" applyFont="1" applyFill="1" applyBorder="1" applyAlignment="1" applyProtection="1">
      <alignment horizontal="left"/>
      <protection hidden="1"/>
    </xf>
    <xf numFmtId="0" fontId="59" fillId="31" borderId="14" xfId="0" applyFont="1" applyFill="1" applyBorder="1" applyAlignment="1" applyProtection="1">
      <alignment horizontal="center"/>
      <protection hidden="1"/>
    </xf>
    <xf numFmtId="0" fontId="59" fillId="30" borderId="0" xfId="0" applyFont="1" applyFill="1" applyProtection="1">
      <protection hidden="1"/>
    </xf>
    <xf numFmtId="0" fontId="56" fillId="30" borderId="0" xfId="0" applyFont="1" applyFill="1" applyBorder="1" applyAlignment="1" applyProtection="1">
      <alignment horizontal="left"/>
      <protection hidden="1"/>
    </xf>
    <xf numFmtId="0" fontId="56" fillId="30" borderId="0" xfId="0" applyFont="1" applyFill="1" applyBorder="1" applyAlignment="1" applyProtection="1">
      <alignment horizontal="center"/>
      <protection hidden="1"/>
    </xf>
    <xf numFmtId="0" fontId="56" fillId="31" borderId="0" xfId="0" applyFont="1" applyFill="1" applyAlignment="1" applyProtection="1">
      <alignment horizontal="left" vertical="top"/>
      <protection hidden="1"/>
    </xf>
    <xf numFmtId="0" fontId="56" fillId="31" borderId="0" xfId="0" applyFont="1" applyFill="1" applyProtection="1">
      <protection hidden="1"/>
    </xf>
    <xf numFmtId="0" fontId="56" fillId="31" borderId="0" xfId="0" applyFont="1" applyFill="1" applyAlignment="1" applyProtection="1">
      <alignment horizontal="left" vertical="top" indent="1"/>
      <protection hidden="1"/>
    </xf>
    <xf numFmtId="3" fontId="56" fillId="31" borderId="0" xfId="0" applyNumberFormat="1" applyFont="1" applyFill="1" applyProtection="1">
      <protection hidden="1"/>
    </xf>
    <xf numFmtId="10" fontId="56" fillId="31" borderId="0" xfId="0" applyNumberFormat="1" applyFont="1" applyFill="1" applyProtection="1">
      <protection hidden="1"/>
    </xf>
    <xf numFmtId="0" fontId="56" fillId="30" borderId="0" xfId="0" applyFont="1" applyFill="1" applyAlignment="1" applyProtection="1">
      <alignment horizontal="left" vertical="top" indent="1"/>
      <protection hidden="1"/>
    </xf>
    <xf numFmtId="0" fontId="56" fillId="30" borderId="0" xfId="0" applyFont="1" applyFill="1" applyAlignment="1" applyProtection="1">
      <alignment horizontal="left" indent="1"/>
      <protection hidden="1"/>
    </xf>
    <xf numFmtId="0" fontId="56" fillId="31" borderId="0" xfId="0" applyFont="1" applyFill="1" applyAlignment="1" applyProtection="1">
      <alignment horizontal="left"/>
      <protection hidden="1"/>
    </xf>
    <xf numFmtId="0" fontId="60" fillId="30" borderId="0" xfId="0" applyFont="1" applyFill="1" applyAlignment="1" applyProtection="1">
      <alignment horizontal="left" vertical="top"/>
      <protection hidden="1"/>
    </xf>
    <xf numFmtId="0" fontId="61" fillId="30" borderId="0" xfId="0" applyFont="1" applyFill="1" applyBorder="1" applyAlignment="1" applyProtection="1">
      <alignment horizontal="left" vertical="top"/>
      <protection hidden="1"/>
    </xf>
    <xf numFmtId="0" fontId="61" fillId="30" borderId="0" xfId="0" applyFont="1" applyFill="1" applyProtection="1">
      <protection hidden="1"/>
    </xf>
    <xf numFmtId="0" fontId="61" fillId="30" borderId="0" xfId="0" applyFont="1" applyFill="1" applyAlignment="1" applyProtection="1">
      <alignment horizontal="left" vertical="top"/>
      <protection hidden="1"/>
    </xf>
    <xf numFmtId="14" fontId="56" fillId="30" borderId="0" xfId="0" applyNumberFormat="1" applyFont="1" applyFill="1" applyBorder="1" applyAlignment="1" applyProtection="1">
      <alignment horizontal="left" vertical="top"/>
      <protection hidden="1"/>
    </xf>
    <xf numFmtId="0" fontId="62" fillId="30" borderId="0" xfId="0" applyFont="1" applyFill="1" applyAlignment="1" applyProtection="1">
      <alignment vertical="top"/>
      <protection locked="0"/>
    </xf>
    <xf numFmtId="0" fontId="48" fillId="30" borderId="0" xfId="0" applyFont="1" applyFill="1" applyAlignment="1" applyProtection="1">
      <alignment vertical="top"/>
      <protection locked="0"/>
    </xf>
    <xf numFmtId="0" fontId="48" fillId="30" borderId="0" xfId="0" applyFont="1" applyFill="1" applyProtection="1">
      <protection locked="0"/>
    </xf>
    <xf numFmtId="3" fontId="19" fillId="24" borderId="11" xfId="0" applyNumberFormat="1" applyFont="1" applyFill="1" applyBorder="1" applyAlignment="1" applyProtection="1">
      <alignment horizontal="center" wrapText="1"/>
      <protection locked="0" hidden="1"/>
    </xf>
    <xf numFmtId="0" fontId="34" fillId="24" borderId="14" xfId="0" applyFont="1" applyFill="1" applyBorder="1" applyAlignment="1" applyProtection="1">
      <alignment horizontal="center" wrapText="1"/>
      <protection hidden="1"/>
    </xf>
    <xf numFmtId="0" fontId="19" fillId="30" borderId="0" xfId="0" applyFont="1" applyFill="1"/>
    <xf numFmtId="0" fontId="33" fillId="30" borderId="0" xfId="0" applyFont="1" applyFill="1"/>
    <xf numFmtId="0" fontId="50" fillId="30" borderId="0" xfId="0" applyFont="1" applyFill="1"/>
    <xf numFmtId="0" fontId="50" fillId="24" borderId="11" xfId="0" applyFont="1" applyFill="1" applyBorder="1" applyAlignment="1">
      <alignment vertical="top" wrapText="1"/>
    </xf>
    <xf numFmtId="0" fontId="50" fillId="24" borderId="10" xfId="0" applyFont="1" applyFill="1" applyBorder="1" applyAlignment="1">
      <alignment vertical="top" wrapText="1"/>
    </xf>
    <xf numFmtId="0" fontId="50" fillId="24" borderId="0" xfId="0" applyFont="1" applyFill="1" applyAlignment="1">
      <alignment horizontal="left" vertical="top" wrapText="1"/>
    </xf>
    <xf numFmtId="0" fontId="50" fillId="24" borderId="0" xfId="0" quotePrefix="1" applyFont="1" applyFill="1" applyAlignment="1">
      <alignment vertical="top" wrapText="1"/>
    </xf>
    <xf numFmtId="0" fontId="50" fillId="24" borderId="0" xfId="0" applyFont="1" applyFill="1" applyAlignment="1">
      <alignment vertical="top" wrapText="1"/>
    </xf>
    <xf numFmtId="0" fontId="50" fillId="30" borderId="0" xfId="0" applyFont="1" applyFill="1" applyAlignment="1">
      <alignment vertical="top" wrapText="1"/>
    </xf>
    <xf numFmtId="0" fontId="53" fillId="24" borderId="0" xfId="0" applyFont="1" applyFill="1"/>
    <xf numFmtId="0" fontId="33" fillId="24" borderId="0" xfId="0" applyFont="1" applyFill="1" applyBorder="1" applyAlignment="1">
      <alignment vertical="center"/>
    </xf>
    <xf numFmtId="0" fontId="19" fillId="24" borderId="19" xfId="0" applyFont="1" applyFill="1" applyBorder="1" applyAlignment="1">
      <alignment horizontal="left"/>
    </xf>
    <xf numFmtId="0" fontId="19" fillId="24" borderId="11" xfId="0" applyFont="1" applyFill="1" applyBorder="1" applyAlignment="1">
      <alignment horizontal="left"/>
    </xf>
    <xf numFmtId="0" fontId="19" fillId="0" borderId="11" xfId="0" applyFont="1" applyFill="1" applyBorder="1" applyAlignment="1">
      <alignment horizontal="left"/>
    </xf>
    <xf numFmtId="0" fontId="19" fillId="24" borderId="0" xfId="0" applyFont="1" applyFill="1" applyAlignment="1">
      <alignment horizontal="left"/>
    </xf>
    <xf numFmtId="1" fontId="19" fillId="26" borderId="11" xfId="0" applyNumberFormat="1" applyFont="1" applyFill="1" applyBorder="1" applyAlignment="1" applyProtection="1">
      <alignment horizontal="left" vertical="top" wrapText="1"/>
      <protection locked="0"/>
    </xf>
    <xf numFmtId="172" fontId="19" fillId="26" borderId="11" xfId="0" applyNumberFormat="1" applyFont="1" applyFill="1" applyBorder="1" applyAlignment="1" applyProtection="1">
      <alignment horizontal="left" vertical="top" wrapText="1"/>
      <protection locked="0"/>
    </xf>
    <xf numFmtId="174" fontId="20" fillId="30" borderId="0" xfId="0" applyNumberFormat="1" applyFont="1" applyFill="1" applyBorder="1" applyProtection="1">
      <protection hidden="1"/>
    </xf>
    <xf numFmtId="41" fontId="19" fillId="25" borderId="11" xfId="0" applyNumberFormat="1" applyFont="1" applyFill="1" applyBorder="1" applyAlignment="1" applyProtection="1">
      <alignment horizontal="left" vertical="top"/>
      <protection hidden="1"/>
    </xf>
    <xf numFmtId="41" fontId="19" fillId="26" borderId="11" xfId="0" applyNumberFormat="1" applyFont="1" applyFill="1" applyBorder="1" applyAlignment="1" applyProtection="1">
      <alignment horizontal="left" vertical="top"/>
      <protection locked="0"/>
    </xf>
    <xf numFmtId="41" fontId="19" fillId="25" borderId="19" xfId="31" applyNumberFormat="1" applyFont="1" applyFill="1" applyBorder="1" applyAlignment="1" applyProtection="1">
      <alignment horizontal="left" vertical="top"/>
      <protection hidden="1"/>
    </xf>
    <xf numFmtId="44" fontId="19" fillId="26" borderId="19" xfId="0" applyNumberFormat="1" applyFont="1" applyFill="1" applyBorder="1" applyAlignment="1" applyProtection="1">
      <alignment horizontal="center" wrapText="1"/>
      <protection locked="0"/>
    </xf>
    <xf numFmtId="44" fontId="20" fillId="25" borderId="19" xfId="0" applyNumberFormat="1" applyFont="1" applyFill="1" applyBorder="1" applyProtection="1">
      <protection hidden="1"/>
    </xf>
    <xf numFmtId="44" fontId="20" fillId="25" borderId="11" xfId="0" applyNumberFormat="1" applyFont="1" applyFill="1" applyBorder="1" applyProtection="1">
      <protection hidden="1"/>
    </xf>
    <xf numFmtId="44" fontId="20" fillId="26" borderId="11" xfId="0" applyNumberFormat="1" applyFont="1" applyFill="1" applyBorder="1" applyProtection="1">
      <protection locked="0"/>
    </xf>
    <xf numFmtId="0" fontId="54" fillId="24" borderId="0" xfId="0" applyFont="1" applyFill="1" applyAlignment="1" applyProtection="1">
      <alignment horizontal="right"/>
      <protection locked="0"/>
    </xf>
    <xf numFmtId="0" fontId="36" fillId="24" borderId="14" xfId="0" applyFont="1" applyFill="1" applyBorder="1" applyAlignment="1" applyProtection="1">
      <alignment horizontal="center" wrapText="1"/>
      <protection locked="0" hidden="1"/>
    </xf>
    <xf numFmtId="173" fontId="19" fillId="24" borderId="0" xfId="0" applyNumberFormat="1" applyFont="1" applyFill="1" applyProtection="1">
      <protection locked="0"/>
    </xf>
    <xf numFmtId="41" fontId="19" fillId="26" borderId="11" xfId="0" applyNumberFormat="1" applyFont="1" applyFill="1" applyBorder="1" applyAlignment="1" applyProtection="1">
      <alignment vertical="top"/>
      <protection locked="0"/>
    </xf>
    <xf numFmtId="41" fontId="19" fillId="24" borderId="0" xfId="0" applyNumberFormat="1" applyFont="1" applyFill="1" applyProtection="1">
      <protection locked="0"/>
    </xf>
    <xf numFmtId="167" fontId="19" fillId="25" borderId="11" xfId="0" applyNumberFormat="1" applyFont="1" applyFill="1" applyBorder="1" applyProtection="1">
      <protection locked="0" hidden="1"/>
    </xf>
    <xf numFmtId="0" fontId="19" fillId="30" borderId="0" xfId="0" applyFont="1" applyFill="1" applyProtection="1">
      <protection hidden="1"/>
    </xf>
    <xf numFmtId="3" fontId="19" fillId="30" borderId="0" xfId="0" applyNumberFormat="1" applyFont="1" applyFill="1" applyAlignment="1" applyProtection="1">
      <alignment vertical="top"/>
      <protection hidden="1"/>
    </xf>
    <xf numFmtId="3" fontId="19" fillId="30" borderId="0" xfId="0" applyNumberFormat="1" applyFont="1" applyFill="1" applyBorder="1" applyProtection="1">
      <protection locked="0"/>
    </xf>
    <xf numFmtId="0" fontId="22" fillId="30" borderId="0" xfId="0" applyFont="1" applyFill="1" applyBorder="1" applyAlignment="1" applyProtection="1">
      <alignment vertical="top" wrapText="1"/>
      <protection locked="0"/>
    </xf>
    <xf numFmtId="0" fontId="19" fillId="30" borderId="0" xfId="0" applyFont="1" applyFill="1" applyBorder="1" applyProtection="1">
      <protection locked="0"/>
    </xf>
    <xf numFmtId="0" fontId="36" fillId="30" borderId="14" xfId="0" applyFont="1" applyFill="1" applyBorder="1" applyAlignment="1" applyProtection="1">
      <alignment horizontal="center" wrapText="1"/>
      <protection locked="0" hidden="1"/>
    </xf>
    <xf numFmtId="10" fontId="20" fillId="25" borderId="11" xfId="45" applyNumberFormat="1" applyFont="1" applyFill="1" applyBorder="1" applyProtection="1">
      <protection hidden="1"/>
    </xf>
    <xf numFmtId="176" fontId="20" fillId="25" borderId="23" xfId="0" applyNumberFormat="1" applyFont="1" applyFill="1" applyBorder="1" applyProtection="1">
      <protection hidden="1"/>
    </xf>
    <xf numFmtId="176" fontId="20" fillId="25" borderId="11" xfId="0" applyNumberFormat="1" applyFont="1" applyFill="1" applyBorder="1" applyProtection="1">
      <protection hidden="1"/>
    </xf>
    <xf numFmtId="176" fontId="20" fillId="25" borderId="19" xfId="0" applyNumberFormat="1" applyFont="1" applyFill="1" applyBorder="1" applyProtection="1">
      <protection hidden="1"/>
    </xf>
    <xf numFmtId="167" fontId="20" fillId="25" borderId="11" xfId="0" applyNumberFormat="1" applyFont="1" applyFill="1" applyBorder="1" applyProtection="1">
      <protection hidden="1"/>
    </xf>
    <xf numFmtId="167" fontId="19" fillId="25" borderId="23" xfId="0" applyNumberFormat="1" applyFont="1" applyFill="1" applyBorder="1" applyProtection="1">
      <protection hidden="1"/>
    </xf>
    <xf numFmtId="167" fontId="20" fillId="25" borderId="23" xfId="0" applyNumberFormat="1" applyFont="1" applyFill="1" applyBorder="1" applyProtection="1">
      <protection hidden="1"/>
    </xf>
    <xf numFmtId="167" fontId="19" fillId="24" borderId="0" xfId="0" applyNumberFormat="1" applyFont="1" applyFill="1" applyProtection="1">
      <protection locked="0"/>
    </xf>
    <xf numFmtId="167" fontId="19" fillId="24" borderId="0" xfId="0" applyNumberFormat="1" applyFont="1" applyFill="1" applyProtection="1">
      <protection hidden="1"/>
    </xf>
    <xf numFmtId="167" fontId="20" fillId="30" borderId="0" xfId="0" applyNumberFormat="1" applyFont="1" applyFill="1" applyBorder="1" applyProtection="1">
      <protection hidden="1"/>
    </xf>
    <xf numFmtId="175" fontId="20" fillId="25" borderId="11" xfId="0" applyNumberFormat="1" applyFont="1" applyFill="1" applyBorder="1" applyProtection="1">
      <protection hidden="1"/>
    </xf>
    <xf numFmtId="42" fontId="20" fillId="25" borderId="19" xfId="0" applyNumberFormat="1" applyFont="1" applyFill="1" applyBorder="1" applyProtection="1">
      <protection hidden="1"/>
    </xf>
    <xf numFmtId="42" fontId="20" fillId="25" borderId="11" xfId="0" applyNumberFormat="1" applyFont="1" applyFill="1" applyBorder="1" applyProtection="1">
      <protection hidden="1"/>
    </xf>
    <xf numFmtId="41" fontId="20" fillId="25" borderId="19" xfId="0" applyNumberFormat="1" applyFont="1" applyFill="1" applyBorder="1" applyProtection="1">
      <protection hidden="1"/>
    </xf>
    <xf numFmtId="41" fontId="20" fillId="25" borderId="22" xfId="0" applyNumberFormat="1" applyFont="1" applyFill="1" applyBorder="1" applyProtection="1">
      <protection hidden="1"/>
    </xf>
    <xf numFmtId="41" fontId="20" fillId="26" borderId="19" xfId="0" applyNumberFormat="1" applyFont="1" applyFill="1" applyBorder="1" applyProtection="1">
      <protection locked="0"/>
    </xf>
    <xf numFmtId="41" fontId="20" fillId="29" borderId="19" xfId="0" applyNumberFormat="1" applyFont="1" applyFill="1" applyBorder="1" applyProtection="1">
      <protection hidden="1"/>
    </xf>
    <xf numFmtId="41" fontId="20" fillId="29" borderId="11" xfId="0" applyNumberFormat="1" applyFont="1" applyFill="1" applyBorder="1" applyProtection="1">
      <protection hidden="1"/>
    </xf>
    <xf numFmtId="41" fontId="20" fillId="26" borderId="22" xfId="0" applyNumberFormat="1" applyFont="1" applyFill="1" applyBorder="1" applyProtection="1">
      <protection locked="0"/>
    </xf>
    <xf numFmtId="41" fontId="20" fillId="29" borderId="22" xfId="0" applyNumberFormat="1" applyFont="1" applyFill="1" applyBorder="1" applyProtection="1">
      <protection hidden="1"/>
    </xf>
    <xf numFmtId="42" fontId="20" fillId="25" borderId="23" xfId="0" applyNumberFormat="1" applyFont="1" applyFill="1" applyBorder="1" applyProtection="1">
      <protection hidden="1"/>
    </xf>
    <xf numFmtId="43" fontId="19" fillId="24" borderId="0" xfId="0" applyNumberFormat="1" applyFont="1" applyFill="1" applyProtection="1">
      <protection locked="0"/>
    </xf>
    <xf numFmtId="43" fontId="20" fillId="24" borderId="0" xfId="0" applyNumberFormat="1" applyFont="1" applyFill="1" applyBorder="1" applyProtection="1">
      <protection locked="0"/>
    </xf>
    <xf numFmtId="41" fontId="56" fillId="31" borderId="0" xfId="0" applyNumberFormat="1" applyFont="1" applyFill="1" applyProtection="1">
      <protection hidden="1"/>
    </xf>
    <xf numFmtId="41" fontId="56" fillId="30" borderId="0" xfId="0" applyNumberFormat="1" applyFont="1" applyFill="1" applyProtection="1">
      <protection hidden="1"/>
    </xf>
    <xf numFmtId="41" fontId="56" fillId="31" borderId="0" xfId="29" applyNumberFormat="1" applyFont="1" applyFill="1" applyProtection="1">
      <protection hidden="1"/>
    </xf>
    <xf numFmtId="42" fontId="56" fillId="31" borderId="0" xfId="0" applyNumberFormat="1" applyFont="1" applyFill="1" applyProtection="1">
      <protection hidden="1"/>
    </xf>
    <xf numFmtId="0" fontId="55" fillId="30" borderId="0" xfId="0" applyFont="1" applyFill="1" applyAlignment="1" applyProtection="1">
      <alignment horizontal="right"/>
      <protection locked="0"/>
    </xf>
    <xf numFmtId="0" fontId="36" fillId="30" borderId="0" xfId="0" applyFont="1" applyFill="1" applyBorder="1" applyAlignment="1" applyProtection="1">
      <alignment wrapText="1"/>
      <protection locked="0" hidden="1"/>
    </xf>
    <xf numFmtId="0" fontId="19" fillId="30" borderId="0" xfId="0" applyFont="1" applyFill="1" applyProtection="1">
      <protection locked="0"/>
    </xf>
    <xf numFmtId="176" fontId="20" fillId="26" borderId="19" xfId="0" applyNumberFormat="1" applyFont="1" applyFill="1" applyBorder="1" applyProtection="1">
      <protection locked="0"/>
    </xf>
    <xf numFmtId="167" fontId="20" fillId="29" borderId="19" xfId="0" applyNumberFormat="1" applyFont="1" applyFill="1" applyBorder="1" applyProtection="1">
      <protection hidden="1"/>
    </xf>
    <xf numFmtId="167" fontId="20" fillId="29" borderId="11" xfId="0" applyNumberFormat="1" applyFont="1" applyFill="1" applyBorder="1" applyProtection="1">
      <protection hidden="1"/>
    </xf>
    <xf numFmtId="167" fontId="20" fillId="29" borderId="22" xfId="0" applyNumberFormat="1" applyFont="1" applyFill="1" applyBorder="1" applyProtection="1">
      <protection hidden="1"/>
    </xf>
    <xf numFmtId="176" fontId="20" fillId="26" borderId="11" xfId="0" applyNumberFormat="1" applyFont="1" applyFill="1" applyBorder="1" applyProtection="1">
      <protection locked="0"/>
    </xf>
    <xf numFmtId="167" fontId="20" fillId="26" borderId="11" xfId="0" applyNumberFormat="1" applyFont="1" applyFill="1" applyBorder="1" applyProtection="1">
      <protection locked="0"/>
    </xf>
    <xf numFmtId="167" fontId="20" fillId="26" borderId="10" xfId="0" applyNumberFormat="1" applyFont="1" applyFill="1" applyBorder="1" applyProtection="1">
      <protection locked="0"/>
    </xf>
    <xf numFmtId="3" fontId="19" fillId="24" borderId="11" xfId="0" applyNumberFormat="1" applyFont="1" applyFill="1" applyBorder="1" applyAlignment="1" applyProtection="1">
      <alignment horizontal="center" vertical="center" wrapText="1"/>
      <protection locked="0"/>
    </xf>
    <xf numFmtId="1" fontId="19" fillId="24" borderId="11" xfId="0" applyNumberFormat="1" applyFont="1" applyFill="1" applyBorder="1" applyAlignment="1" applyProtection="1">
      <alignment horizontal="left" vertical="top"/>
      <protection locked="0"/>
    </xf>
    <xf numFmtId="1" fontId="20" fillId="24" borderId="11" xfId="0" applyNumberFormat="1" applyFont="1" applyFill="1" applyBorder="1" applyAlignment="1" applyProtection="1">
      <alignment horizontal="left"/>
      <protection locked="0" hidden="1"/>
    </xf>
    <xf numFmtId="2" fontId="20" fillId="24" borderId="11" xfId="0" applyNumberFormat="1" applyFont="1" applyFill="1" applyBorder="1" applyAlignment="1" applyProtection="1">
      <alignment horizontal="left"/>
      <protection locked="0" hidden="1"/>
    </xf>
    <xf numFmtId="3" fontId="40" fillId="28" borderId="24" xfId="0" quotePrefix="1" applyNumberFormat="1" applyFont="1" applyFill="1" applyBorder="1" applyAlignment="1" applyProtection="1">
      <alignment vertical="top"/>
      <protection locked="0"/>
    </xf>
    <xf numFmtId="3" fontId="40" fillId="28" borderId="25" xfId="0" quotePrefix="1" applyNumberFormat="1" applyFont="1" applyFill="1" applyBorder="1" applyAlignment="1" applyProtection="1">
      <alignment vertical="top"/>
      <protection locked="0"/>
    </xf>
    <xf numFmtId="3" fontId="41" fillId="28" borderId="25" xfId="0" applyNumberFormat="1" applyFont="1" applyFill="1" applyBorder="1" applyAlignment="1" applyProtection="1">
      <alignment vertical="top"/>
      <protection locked="0"/>
    </xf>
    <xf numFmtId="14" fontId="40" fillId="28" borderId="25" xfId="0" applyNumberFormat="1" applyFont="1" applyFill="1" applyBorder="1" applyAlignment="1" applyProtection="1">
      <alignment horizontal="center"/>
      <protection locked="0"/>
    </xf>
    <xf numFmtId="3" fontId="41" fillId="28" borderId="26" xfId="0" applyNumberFormat="1" applyFont="1" applyFill="1" applyBorder="1" applyAlignment="1" applyProtection="1">
      <alignment vertical="top"/>
      <protection locked="0"/>
    </xf>
    <xf numFmtId="2" fontId="20" fillId="0" borderId="11" xfId="0" applyNumberFormat="1" applyFont="1" applyFill="1" applyBorder="1" applyAlignment="1" applyProtection="1">
      <alignment horizontal="left"/>
      <protection locked="0" hidden="1"/>
    </xf>
    <xf numFmtId="49" fontId="20" fillId="24" borderId="19" xfId="0" applyNumberFormat="1" applyFont="1" applyFill="1" applyBorder="1" applyAlignment="1" applyProtection="1">
      <alignment horizontal="left"/>
      <protection locked="0" hidden="1"/>
    </xf>
    <xf numFmtId="49" fontId="20" fillId="24" borderId="11" xfId="0" applyNumberFormat="1" applyFont="1" applyFill="1" applyBorder="1" applyAlignment="1" applyProtection="1">
      <alignment horizontal="left"/>
      <protection locked="0" hidden="1"/>
    </xf>
    <xf numFmtId="164" fontId="19" fillId="30" borderId="0" xfId="0" applyNumberFormat="1" applyFont="1" applyFill="1" applyBorder="1" applyAlignment="1" applyProtection="1">
      <alignment vertical="top"/>
      <protection hidden="1"/>
    </xf>
    <xf numFmtId="10" fontId="19" fillId="30" borderId="0" xfId="45" applyNumberFormat="1" applyFont="1" applyFill="1" applyBorder="1" applyAlignment="1" applyProtection="1">
      <alignment horizontal="right" vertical="top"/>
      <protection hidden="1"/>
    </xf>
    <xf numFmtId="10" fontId="19" fillId="32" borderId="11" xfId="46" applyNumberFormat="1" applyFont="1" applyFill="1" applyBorder="1" applyAlignment="1" applyProtection="1">
      <alignment horizontal="right"/>
      <protection hidden="1"/>
    </xf>
    <xf numFmtId="3" fontId="63" fillId="24" borderId="0" xfId="0" applyNumberFormat="1" applyFont="1" applyFill="1" applyProtection="1">
      <protection hidden="1"/>
    </xf>
    <xf numFmtId="3" fontId="63" fillId="24" borderId="0" xfId="0" applyNumberFormat="1" applyFont="1" applyFill="1" applyProtection="1">
      <protection locked="0"/>
    </xf>
    <xf numFmtId="3" fontId="58" fillId="30" borderId="0" xfId="0" applyNumberFormat="1" applyFont="1" applyFill="1" applyProtection="1">
      <protection hidden="1"/>
    </xf>
    <xf numFmtId="173" fontId="20" fillId="33" borderId="19" xfId="0" applyNumberFormat="1" applyFont="1" applyFill="1" applyBorder="1" applyProtection="1">
      <protection hidden="1"/>
    </xf>
    <xf numFmtId="41" fontId="20" fillId="0" borderId="11" xfId="0" applyNumberFormat="1" applyFont="1" applyFill="1" applyBorder="1" applyAlignment="1" applyProtection="1">
      <alignment horizontal="left"/>
      <protection locked="0" hidden="1"/>
    </xf>
    <xf numFmtId="173" fontId="19" fillId="33" borderId="19" xfId="0" applyNumberFormat="1" applyFont="1" applyFill="1" applyBorder="1" applyAlignment="1" applyProtection="1">
      <alignment horizontal="center" wrapText="1"/>
      <protection hidden="1"/>
    </xf>
    <xf numFmtId="3" fontId="58" fillId="24" borderId="0" xfId="0" applyNumberFormat="1" applyFont="1" applyFill="1" applyBorder="1" applyProtection="1">
      <protection hidden="1"/>
    </xf>
    <xf numFmtId="41" fontId="19" fillId="32" borderId="11" xfId="0" applyNumberFormat="1" applyFont="1" applyFill="1" applyBorder="1" applyAlignment="1" applyProtection="1">
      <alignment vertical="top"/>
      <protection hidden="1"/>
    </xf>
    <xf numFmtId="173" fontId="19" fillId="25" borderId="11" xfId="0" applyNumberFormat="1" applyFont="1" applyFill="1" applyBorder="1" applyAlignment="1" applyProtection="1">
      <alignment vertical="top"/>
      <protection hidden="1"/>
    </xf>
    <xf numFmtId="164" fontId="19" fillId="25" borderId="11" xfId="0" applyNumberFormat="1" applyFont="1" applyFill="1" applyBorder="1" applyAlignment="1" applyProtection="1">
      <alignment horizontal="right"/>
      <protection hidden="1"/>
    </xf>
    <xf numFmtId="10" fontId="56" fillId="31" borderId="0" xfId="46" applyNumberFormat="1" applyFont="1" applyFill="1" applyAlignment="1" applyProtection="1">
      <alignment horizontal="right"/>
      <protection hidden="1"/>
    </xf>
    <xf numFmtId="0" fontId="56" fillId="31" borderId="0" xfId="0" applyFont="1" applyFill="1" applyAlignment="1" applyProtection="1">
      <alignment horizontal="right"/>
      <protection hidden="1"/>
    </xf>
    <xf numFmtId="41" fontId="19" fillId="34" borderId="11" xfId="0" applyNumberFormat="1" applyFont="1" applyFill="1" applyBorder="1" applyAlignment="1" applyProtection="1">
      <alignment horizontal="left" vertical="top"/>
      <protection hidden="1"/>
    </xf>
    <xf numFmtId="3" fontId="19" fillId="30" borderId="0" xfId="0" applyNumberFormat="1" applyFont="1" applyFill="1" applyProtection="1">
      <protection locked="0"/>
    </xf>
    <xf numFmtId="3" fontId="19" fillId="30" borderId="0" xfId="0" applyNumberFormat="1" applyFont="1" applyFill="1" applyAlignment="1" applyProtection="1">
      <alignment vertical="top"/>
      <protection locked="0"/>
    </xf>
    <xf numFmtId="0" fontId="20" fillId="30" borderId="0" xfId="0" applyFont="1" applyFill="1" applyBorder="1" applyAlignment="1" applyProtection="1">
      <alignment horizontal="center" wrapText="1"/>
      <protection locked="0"/>
    </xf>
    <xf numFmtId="0" fontId="20" fillId="30" borderId="0" xfId="0" applyFont="1" applyFill="1" applyBorder="1" applyProtection="1">
      <protection locked="0"/>
    </xf>
    <xf numFmtId="168" fontId="20" fillId="30" borderId="0" xfId="0" applyNumberFormat="1" applyFont="1" applyFill="1" applyBorder="1" applyProtection="1">
      <protection locked="0"/>
    </xf>
    <xf numFmtId="41" fontId="20" fillId="30" borderId="0" xfId="0" applyNumberFormat="1" applyFont="1" applyFill="1" applyBorder="1" applyProtection="1">
      <protection locked="0"/>
    </xf>
    <xf numFmtId="0" fontId="20" fillId="30" borderId="0" xfId="0" applyFont="1" applyFill="1" applyProtection="1">
      <protection locked="0"/>
    </xf>
    <xf numFmtId="41" fontId="20" fillId="26" borderId="11" xfId="0" applyNumberFormat="1" applyFont="1" applyFill="1" applyBorder="1" applyProtection="1">
      <protection locked="0"/>
    </xf>
    <xf numFmtId="41" fontId="20" fillId="24" borderId="19" xfId="0" applyNumberFormat="1" applyFont="1" applyFill="1" applyBorder="1" applyAlignment="1" applyProtection="1">
      <alignment horizontal="left"/>
      <protection locked="0" hidden="1"/>
    </xf>
    <xf numFmtId="41" fontId="20" fillId="24" borderId="19" xfId="0" applyNumberFormat="1" applyFont="1" applyFill="1" applyBorder="1" applyAlignment="1" applyProtection="1">
      <protection locked="0" hidden="1"/>
    </xf>
    <xf numFmtId="44" fontId="0" fillId="24" borderId="11" xfId="42" applyNumberFormat="1" applyFont="1" applyFill="1" applyBorder="1" applyAlignment="1" applyProtection="1">
      <alignment horizontal="left"/>
      <protection locked="0"/>
    </xf>
    <xf numFmtId="3" fontId="22" fillId="27" borderId="27" xfId="0" quotePrefix="1" applyNumberFormat="1" applyFont="1" applyFill="1" applyBorder="1" applyAlignment="1" applyProtection="1">
      <alignment horizontal="left" vertical="top"/>
      <protection locked="0"/>
    </xf>
    <xf numFmtId="0" fontId="0" fillId="24" borderId="0" xfId="0" applyFont="1" applyFill="1" applyBorder="1" applyProtection="1">
      <protection locked="0"/>
    </xf>
    <xf numFmtId="0" fontId="0" fillId="24" borderId="0" xfId="0" applyFont="1" applyFill="1" applyProtection="1">
      <protection locked="0"/>
    </xf>
    <xf numFmtId="0" fontId="0" fillId="30" borderId="0" xfId="0" applyFont="1" applyFill="1" applyProtection="1">
      <protection locked="0"/>
    </xf>
    <xf numFmtId="0" fontId="64" fillId="30" borderId="0" xfId="0" applyFont="1" applyFill="1" applyProtection="1">
      <protection hidden="1"/>
    </xf>
    <xf numFmtId="0" fontId="65" fillId="30" borderId="0" xfId="0" applyFont="1" applyFill="1" applyAlignment="1" applyProtection="1">
      <alignment horizontal="center"/>
      <protection hidden="1"/>
    </xf>
    <xf numFmtId="0" fontId="65" fillId="30" borderId="0" xfId="0" applyFont="1" applyFill="1" applyProtection="1">
      <protection hidden="1"/>
    </xf>
    <xf numFmtId="43" fontId="64" fillId="30" borderId="0" xfId="0" applyNumberFormat="1" applyFont="1" applyFill="1" applyProtection="1">
      <protection hidden="1"/>
    </xf>
    <xf numFmtId="167" fontId="64" fillId="30" borderId="0" xfId="0" applyNumberFormat="1" applyFont="1" applyFill="1" applyProtection="1">
      <protection hidden="1"/>
    </xf>
    <xf numFmtId="0" fontId="64" fillId="30" borderId="0" xfId="0" applyFont="1" applyFill="1"/>
    <xf numFmtId="37" fontId="20" fillId="0" borderId="11" xfId="0" applyNumberFormat="1" applyFont="1" applyFill="1" applyBorder="1" applyAlignment="1" applyProtection="1">
      <alignment horizontal="left"/>
      <protection locked="0" hidden="1"/>
    </xf>
    <xf numFmtId="39" fontId="20" fillId="0" borderId="11" xfId="0" applyNumberFormat="1" applyFont="1" applyFill="1" applyBorder="1" applyAlignment="1" applyProtection="1">
      <alignment horizontal="left"/>
      <protection locked="0" hidden="1"/>
    </xf>
    <xf numFmtId="3" fontId="0" fillId="24" borderId="11" xfId="0" applyNumberFormat="1" applyFont="1" applyFill="1" applyBorder="1" applyProtection="1">
      <protection locked="0"/>
    </xf>
    <xf numFmtId="0" fontId="58" fillId="30" borderId="0" xfId="0" applyFont="1" applyFill="1" applyBorder="1"/>
    <xf numFmtId="0" fontId="58" fillId="30" borderId="0" xfId="0" applyFont="1" applyFill="1" applyBorder="1" applyProtection="1">
      <protection hidden="1"/>
    </xf>
    <xf numFmtId="0" fontId="0" fillId="24" borderId="11" xfId="0" applyFont="1" applyFill="1" applyBorder="1" applyAlignment="1" applyProtection="1">
      <alignment horizontal="center"/>
      <protection hidden="1"/>
    </xf>
    <xf numFmtId="0" fontId="0" fillId="26" borderId="11" xfId="0" applyNumberFormat="1" applyFont="1" applyFill="1" applyBorder="1" applyAlignment="1" applyProtection="1">
      <alignment vertical="top"/>
      <protection locked="0"/>
    </xf>
    <xf numFmtId="43" fontId="19" fillId="25" borderId="23" xfId="0" applyNumberFormat="1" applyFont="1" applyFill="1" applyBorder="1" applyProtection="1">
      <protection hidden="1"/>
    </xf>
    <xf numFmtId="14" fontId="0" fillId="24" borderId="11" xfId="0" applyNumberFormat="1" applyFont="1" applyFill="1" applyBorder="1" applyAlignment="1" applyProtection="1">
      <alignment horizontal="center"/>
      <protection hidden="1"/>
    </xf>
    <xf numFmtId="3" fontId="0" fillId="24" borderId="0" xfId="0" applyNumberFormat="1" applyFont="1" applyFill="1" applyBorder="1" applyProtection="1">
      <protection hidden="1"/>
    </xf>
    <xf numFmtId="3" fontId="0" fillId="24" borderId="14" xfId="0" applyNumberFormat="1" applyFont="1" applyFill="1" applyBorder="1" applyProtection="1">
      <protection hidden="1"/>
    </xf>
    <xf numFmtId="14" fontId="19" fillId="24" borderId="0" xfId="0" applyNumberFormat="1" applyFont="1" applyFill="1" applyAlignment="1" applyProtection="1">
      <alignment horizontal="right"/>
      <protection hidden="1"/>
    </xf>
    <xf numFmtId="0" fontId="19" fillId="24" borderId="0" xfId="0" applyFont="1" applyFill="1" applyAlignment="1" applyProtection="1">
      <alignment horizontal="right"/>
      <protection hidden="1"/>
    </xf>
    <xf numFmtId="0" fontId="0" fillId="24" borderId="0" xfId="0" applyFont="1" applyFill="1" applyAlignment="1" applyProtection="1">
      <alignment horizontal="right"/>
      <protection hidden="1"/>
    </xf>
    <xf numFmtId="172" fontId="19" fillId="24" borderId="0" xfId="0" applyNumberFormat="1" applyFont="1" applyFill="1" applyAlignment="1" applyProtection="1">
      <alignment horizontal="left"/>
      <protection hidden="1"/>
    </xf>
    <xf numFmtId="167" fontId="19" fillId="25" borderId="11" xfId="28" applyNumberFormat="1" applyFont="1" applyFill="1" applyBorder="1" applyAlignment="1" applyProtection="1">
      <alignment vertical="top"/>
      <protection hidden="1"/>
    </xf>
    <xf numFmtId="173" fontId="19" fillId="25" borderId="11" xfId="28" applyNumberFormat="1" applyFont="1" applyFill="1" applyBorder="1" applyAlignment="1" applyProtection="1">
      <alignment vertical="top"/>
      <protection hidden="1"/>
    </xf>
    <xf numFmtId="173" fontId="19" fillId="24" borderId="0" xfId="0" applyNumberFormat="1" applyFont="1" applyFill="1" applyProtection="1">
      <protection hidden="1"/>
    </xf>
    <xf numFmtId="167" fontId="19" fillId="24" borderId="0" xfId="28" applyNumberFormat="1" applyFont="1" applyFill="1" applyProtection="1">
      <protection hidden="1"/>
    </xf>
    <xf numFmtId="167" fontId="19" fillId="30" borderId="0" xfId="28" applyNumberFormat="1" applyFont="1" applyFill="1" applyBorder="1" applyAlignment="1" applyProtection="1">
      <alignment vertical="top"/>
      <protection hidden="1"/>
    </xf>
    <xf numFmtId="167" fontId="19" fillId="30" borderId="0" xfId="28" applyNumberFormat="1" applyFont="1" applyFill="1" applyProtection="1">
      <protection hidden="1"/>
    </xf>
    <xf numFmtId="0" fontId="22" fillId="24" borderId="0" xfId="0" applyFont="1" applyFill="1" applyAlignment="1" applyProtection="1">
      <alignment horizontal="right"/>
      <protection locked="0"/>
    </xf>
    <xf numFmtId="10" fontId="19" fillId="25" borderId="11" xfId="45" applyNumberFormat="1" applyFont="1" applyFill="1" applyBorder="1" applyAlignment="1" applyProtection="1">
      <alignment vertical="top"/>
      <protection hidden="1"/>
    </xf>
    <xf numFmtId="41" fontId="56" fillId="30" borderId="0" xfId="0" applyNumberFormat="1" applyFont="1" applyFill="1" applyBorder="1" applyAlignment="1" applyProtection="1">
      <alignment horizontal="center"/>
      <protection hidden="1"/>
    </xf>
    <xf numFmtId="1" fontId="0" fillId="26" borderId="11" xfId="0" applyNumberFormat="1" applyFont="1" applyFill="1" applyBorder="1" applyAlignment="1" applyProtection="1">
      <alignment horizontal="left" vertical="top" wrapText="1"/>
      <protection locked="0"/>
    </xf>
    <xf numFmtId="41" fontId="56" fillId="30" borderId="0" xfId="0" applyNumberFormat="1" applyFont="1" applyFill="1" applyBorder="1" applyAlignment="1" applyProtection="1">
      <alignment horizontal="right"/>
      <protection hidden="1"/>
    </xf>
    <xf numFmtId="177" fontId="56" fillId="31" borderId="0" xfId="0" applyNumberFormat="1" applyFont="1" applyFill="1" applyAlignment="1" applyProtection="1">
      <alignment horizontal="right"/>
      <protection hidden="1"/>
    </xf>
    <xf numFmtId="0" fontId="67" fillId="30" borderId="0" xfId="0" applyFont="1" applyFill="1" applyAlignment="1" applyProtection="1">
      <alignment horizontal="left" vertical="top"/>
      <protection locked="0"/>
    </xf>
    <xf numFmtId="0" fontId="57" fillId="30" borderId="0" xfId="0" applyFont="1" applyFill="1" applyBorder="1" applyAlignment="1" applyProtection="1">
      <alignment horizontal="left" vertical="top"/>
      <protection locked="0"/>
    </xf>
    <xf numFmtId="0" fontId="57" fillId="30" borderId="0" xfId="0" applyFont="1" applyFill="1" applyProtection="1">
      <protection locked="0"/>
    </xf>
    <xf numFmtId="0" fontId="64" fillId="30" borderId="0" xfId="0" applyFont="1" applyFill="1" applyProtection="1">
      <protection locked="0"/>
    </xf>
    <xf numFmtId="0" fontId="57" fillId="30" borderId="0" xfId="0" applyFont="1" applyFill="1" applyAlignment="1" applyProtection="1">
      <alignment horizontal="left" vertical="top"/>
      <protection locked="0"/>
    </xf>
    <xf numFmtId="0" fontId="56" fillId="30" borderId="0" xfId="0" applyFont="1" applyFill="1" applyAlignment="1" applyProtection="1">
      <alignment horizontal="left" vertical="top"/>
      <protection locked="0"/>
    </xf>
    <xf numFmtId="0" fontId="56" fillId="30" borderId="0" xfId="0" applyFont="1" applyFill="1" applyBorder="1" applyAlignment="1" applyProtection="1">
      <alignment horizontal="left" vertical="top"/>
      <protection locked="0"/>
    </xf>
    <xf numFmtId="0" fontId="56" fillId="30" borderId="0" xfId="0" applyFont="1" applyFill="1" applyProtection="1">
      <protection locked="0"/>
    </xf>
    <xf numFmtId="3" fontId="63" fillId="24" borderId="0" xfId="0" applyNumberFormat="1" applyFont="1" applyFill="1" applyAlignment="1" applyProtection="1">
      <alignment vertical="top"/>
      <protection hidden="1"/>
    </xf>
    <xf numFmtId="0" fontId="20" fillId="0" borderId="11" xfId="0" applyFont="1" applyBorder="1" applyAlignment="1" applyProtection="1">
      <alignment horizontal="center" wrapText="1"/>
      <protection locked="0"/>
    </xf>
    <xf numFmtId="3" fontId="25" fillId="24" borderId="0" xfId="0" applyNumberFormat="1" applyFont="1" applyFill="1" applyAlignment="1" applyProtection="1">
      <alignment horizontal="left" vertical="top"/>
      <protection locked="0"/>
    </xf>
    <xf numFmtId="3" fontId="0" fillId="26" borderId="11" xfId="0" applyNumberFormat="1" applyFont="1" applyFill="1" applyBorder="1" applyAlignment="1" applyProtection="1">
      <alignment vertical="top"/>
      <protection locked="0"/>
    </xf>
    <xf numFmtId="0" fontId="50" fillId="24" borderId="0" xfId="0" quotePrefix="1" applyFont="1" applyFill="1" applyAlignment="1">
      <alignment vertical="top"/>
    </xf>
    <xf numFmtId="0" fontId="50" fillId="30" borderId="0" xfId="0" applyFont="1" applyFill="1" applyAlignment="1">
      <alignment vertical="top"/>
    </xf>
    <xf numFmtId="0" fontId="58" fillId="30" borderId="0" xfId="0" applyFont="1" applyFill="1" applyBorder="1" applyAlignment="1" applyProtection="1">
      <alignment horizontal="left"/>
      <protection hidden="1"/>
    </xf>
    <xf numFmtId="49" fontId="58" fillId="30" borderId="0" xfId="0" applyNumberFormat="1" applyFont="1" applyFill="1" applyBorder="1" applyProtection="1">
      <protection hidden="1"/>
    </xf>
    <xf numFmtId="0" fontId="66" fillId="30" borderId="0" xfId="0" applyFont="1" applyFill="1" applyBorder="1" applyProtection="1">
      <protection hidden="1"/>
    </xf>
    <xf numFmtId="0" fontId="58" fillId="30" borderId="0" xfId="0" quotePrefix="1" applyFont="1" applyFill="1" applyBorder="1" applyProtection="1">
      <protection hidden="1"/>
    </xf>
    <xf numFmtId="14" fontId="58" fillId="30" borderId="0" xfId="0" applyNumberFormat="1" applyFont="1" applyFill="1" applyBorder="1" applyAlignment="1" applyProtection="1">
      <alignment horizontal="center" vertical="top"/>
      <protection hidden="1"/>
    </xf>
    <xf numFmtId="0" fontId="58" fillId="30" borderId="0" xfId="0" applyFont="1" applyFill="1" applyBorder="1" applyAlignment="1" applyProtection="1">
      <alignment horizontal="right"/>
      <protection hidden="1"/>
    </xf>
    <xf numFmtId="171" fontId="58" fillId="30" borderId="0" xfId="0" applyNumberFormat="1" applyFont="1" applyFill="1" applyBorder="1" applyProtection="1">
      <protection hidden="1"/>
    </xf>
    <xf numFmtId="9" fontId="58" fillId="30" borderId="0" xfId="45" applyFont="1" applyFill="1" applyBorder="1" applyProtection="1">
      <protection hidden="1"/>
    </xf>
    <xf numFmtId="170" fontId="58" fillId="30" borderId="0" xfId="0" applyNumberFormat="1" applyFont="1" applyFill="1" applyBorder="1" applyProtection="1">
      <protection hidden="1"/>
    </xf>
    <xf numFmtId="9" fontId="58" fillId="30" borderId="0" xfId="45" applyFont="1" applyFill="1" applyBorder="1" applyAlignment="1" applyProtection="1">
      <alignment horizontal="right"/>
      <protection hidden="1"/>
    </xf>
    <xf numFmtId="3" fontId="0" fillId="24" borderId="0" xfId="0" applyNumberFormat="1" applyFont="1" applyFill="1" applyAlignment="1" applyProtection="1">
      <alignment horizontal="right"/>
      <protection locked="0"/>
    </xf>
    <xf numFmtId="3" fontId="33" fillId="24" borderId="0" xfId="0" applyNumberFormat="1" applyFont="1" applyFill="1" applyAlignment="1">
      <alignment horizontal="center"/>
    </xf>
    <xf numFmtId="0" fontId="33" fillId="24" borderId="0" xfId="0" applyFont="1" applyFill="1" applyAlignment="1">
      <alignment horizontal="center"/>
    </xf>
    <xf numFmtId="0" fontId="33" fillId="24" borderId="0" xfId="0" applyFont="1" applyFill="1" applyBorder="1" applyAlignment="1">
      <alignment horizontal="center" vertical="center"/>
    </xf>
    <xf numFmtId="0" fontId="50" fillId="24" borderId="0" xfId="0" quotePrefix="1" applyFont="1" applyFill="1" applyAlignment="1">
      <alignment horizontal="left" vertical="top" wrapText="1"/>
    </xf>
    <xf numFmtId="0" fontId="52" fillId="24" borderId="0" xfId="0" applyFont="1" applyFill="1" applyAlignment="1">
      <alignment horizontal="left" vertical="top" wrapText="1"/>
    </xf>
    <xf numFmtId="0" fontId="51" fillId="24" borderId="0" xfId="0" quotePrefix="1" applyFont="1" applyFill="1" applyAlignment="1">
      <alignment horizontal="left" vertical="top" wrapText="1"/>
    </xf>
    <xf numFmtId="0" fontId="50" fillId="24" borderId="0" xfId="0" applyFont="1" applyFill="1" applyAlignment="1">
      <alignment horizontal="left" vertical="top" wrapText="1"/>
    </xf>
    <xf numFmtId="0" fontId="49" fillId="28" borderId="16" xfId="0" quotePrefix="1" applyFont="1" applyFill="1" applyBorder="1" applyAlignment="1">
      <alignment horizontal="left" vertical="top" wrapText="1"/>
    </xf>
    <xf numFmtId="0" fontId="49" fillId="28" borderId="18" xfId="0" applyFont="1" applyFill="1" applyBorder="1" applyAlignment="1">
      <alignment horizontal="left" vertical="top" wrapText="1"/>
    </xf>
    <xf numFmtId="0" fontId="50" fillId="27" borderId="27" xfId="0" applyFont="1" applyFill="1" applyBorder="1" applyAlignment="1">
      <alignment horizontal="left" vertical="top" wrapText="1"/>
    </xf>
    <xf numFmtId="0" fontId="50" fillId="27" borderId="15" xfId="0" applyFont="1" applyFill="1" applyBorder="1" applyAlignment="1">
      <alignment horizontal="left" vertical="top" wrapText="1"/>
    </xf>
    <xf numFmtId="0" fontId="51" fillId="24" borderId="0" xfId="0" applyFont="1" applyFill="1" applyAlignment="1">
      <alignment horizontal="justify" vertical="top" wrapText="1"/>
    </xf>
    <xf numFmtId="0" fontId="50" fillId="24" borderId="0" xfId="0" applyFont="1" applyFill="1" applyAlignment="1">
      <alignment horizontal="justify" vertical="top" wrapText="1"/>
    </xf>
    <xf numFmtId="0" fontId="49" fillId="28" borderId="16" xfId="0" applyFont="1" applyFill="1" applyBorder="1" applyAlignment="1">
      <alignment horizontal="left"/>
    </xf>
    <xf numFmtId="0" fontId="49" fillId="28" borderId="18" xfId="0" applyFont="1" applyFill="1" applyBorder="1" applyAlignment="1">
      <alignment horizontal="left"/>
    </xf>
    <xf numFmtId="3" fontId="22" fillId="24" borderId="0" xfId="0" applyNumberFormat="1" applyFont="1" applyFill="1" applyBorder="1" applyAlignment="1" applyProtection="1">
      <alignment horizontal="left" vertical="top" wrapText="1"/>
      <protection locked="0"/>
    </xf>
    <xf numFmtId="3" fontId="19" fillId="24" borderId="0" xfId="0" applyNumberFormat="1" applyFont="1" applyFill="1" applyBorder="1" applyAlignment="1" applyProtection="1">
      <alignment horizontal="left" vertical="top"/>
      <protection locked="0"/>
    </xf>
    <xf numFmtId="3" fontId="22" fillId="27" borderId="27" xfId="0" applyNumberFormat="1" applyFont="1" applyFill="1" applyBorder="1" applyAlignment="1" applyProtection="1">
      <alignment horizontal="left" vertical="top" wrapText="1"/>
      <protection locked="0"/>
    </xf>
    <xf numFmtId="3" fontId="22" fillId="27" borderId="14" xfId="0" applyNumberFormat="1" applyFont="1" applyFill="1" applyBorder="1" applyAlignment="1" applyProtection="1">
      <alignment horizontal="left" vertical="top" wrapText="1"/>
      <protection locked="0"/>
    </xf>
    <xf numFmtId="3" fontId="22" fillId="27" borderId="15" xfId="0" applyNumberFormat="1" applyFont="1" applyFill="1" applyBorder="1" applyAlignment="1" applyProtection="1">
      <alignment horizontal="left" vertical="top" wrapText="1"/>
      <protection locked="0"/>
    </xf>
    <xf numFmtId="3" fontId="19" fillId="24" borderId="21" xfId="0" applyNumberFormat="1" applyFont="1" applyFill="1" applyBorder="1" applyAlignment="1" applyProtection="1">
      <alignment horizontal="left" vertical="top"/>
      <protection locked="0"/>
    </xf>
    <xf numFmtId="3" fontId="22" fillId="27" borderId="27" xfId="0" quotePrefix="1" applyNumberFormat="1" applyFont="1" applyFill="1" applyBorder="1" applyAlignment="1" applyProtection="1">
      <alignment horizontal="left" vertical="top"/>
      <protection locked="0"/>
    </xf>
    <xf numFmtId="3" fontId="22" fillId="27" borderId="14" xfId="0" quotePrefix="1" applyNumberFormat="1" applyFont="1" applyFill="1" applyBorder="1" applyAlignment="1" applyProtection="1">
      <alignment horizontal="left" vertical="top"/>
      <protection locked="0"/>
    </xf>
    <xf numFmtId="3" fontId="22" fillId="27" borderId="15" xfId="0" quotePrefix="1" applyNumberFormat="1" applyFont="1" applyFill="1" applyBorder="1" applyAlignment="1" applyProtection="1">
      <alignment horizontal="left" vertical="top"/>
      <protection locked="0"/>
    </xf>
    <xf numFmtId="3" fontId="24" fillId="24" borderId="0" xfId="0" quotePrefix="1" applyNumberFormat="1" applyFont="1" applyFill="1" applyBorder="1" applyAlignment="1" applyProtection="1">
      <alignment horizontal="center" vertical="top"/>
      <protection hidden="1"/>
    </xf>
    <xf numFmtId="3" fontId="40" fillId="28" borderId="22" xfId="0" quotePrefix="1" applyNumberFormat="1" applyFont="1" applyFill="1" applyBorder="1" applyAlignment="1" applyProtection="1">
      <alignment horizontal="left" vertical="top"/>
      <protection hidden="1"/>
    </xf>
    <xf numFmtId="3" fontId="22" fillId="27" borderId="19" xfId="0" applyNumberFormat="1" applyFont="1" applyFill="1" applyBorder="1" applyAlignment="1" applyProtection="1">
      <alignment horizontal="left" vertical="top"/>
      <protection locked="0"/>
    </xf>
    <xf numFmtId="3" fontId="22" fillId="27" borderId="19" xfId="0" applyNumberFormat="1" applyFont="1" applyFill="1" applyBorder="1" applyAlignment="1" applyProtection="1">
      <alignment horizontal="left" vertical="top" wrapText="1"/>
      <protection locked="0"/>
    </xf>
    <xf numFmtId="0" fontId="24" fillId="24" borderId="0" xfId="0" applyNumberFormat="1" applyFont="1" applyFill="1" applyBorder="1" applyAlignment="1" applyProtection="1">
      <alignment horizontal="center" vertical="top"/>
      <protection hidden="1"/>
    </xf>
    <xf numFmtId="0" fontId="24" fillId="24" borderId="21" xfId="0" applyNumberFormat="1" applyFont="1" applyFill="1" applyBorder="1" applyAlignment="1" applyProtection="1">
      <alignment horizontal="center" vertical="top"/>
      <protection hidden="1"/>
    </xf>
    <xf numFmtId="3" fontId="19" fillId="24" borderId="0" xfId="0" applyNumberFormat="1" applyFont="1" applyFill="1" applyBorder="1" applyAlignment="1" applyProtection="1">
      <alignment horizontal="left" wrapText="1"/>
      <protection locked="0"/>
    </xf>
    <xf numFmtId="3" fontId="22" fillId="27" borderId="31" xfId="0" applyNumberFormat="1" applyFont="1" applyFill="1" applyBorder="1" applyAlignment="1" applyProtection="1">
      <alignment horizontal="left" vertical="top" wrapText="1"/>
      <protection locked="0"/>
    </xf>
    <xf numFmtId="3" fontId="22" fillId="27" borderId="32" xfId="0" applyNumberFormat="1" applyFont="1" applyFill="1" applyBorder="1" applyAlignment="1" applyProtection="1">
      <alignment horizontal="left" vertical="top" wrapText="1"/>
      <protection locked="0"/>
    </xf>
    <xf numFmtId="3" fontId="22" fillId="27" borderId="33" xfId="0" applyNumberFormat="1" applyFont="1" applyFill="1" applyBorder="1" applyAlignment="1" applyProtection="1">
      <alignment horizontal="left" vertical="top" wrapText="1"/>
      <protection locked="0"/>
    </xf>
    <xf numFmtId="164" fontId="19" fillId="25" borderId="11" xfId="0" applyNumberFormat="1" applyFont="1" applyFill="1" applyBorder="1" applyAlignment="1" applyProtection="1">
      <alignment horizontal="left" vertical="top"/>
      <protection hidden="1"/>
    </xf>
    <xf numFmtId="3" fontId="34" fillId="24" borderId="0" xfId="0" applyNumberFormat="1" applyFont="1" applyFill="1" applyBorder="1" applyAlignment="1" applyProtection="1">
      <alignment horizontal="left" vertical="top" wrapText="1"/>
      <protection locked="0"/>
    </xf>
    <xf numFmtId="3" fontId="22" fillId="27" borderId="28" xfId="0" applyNumberFormat="1" applyFont="1" applyFill="1" applyBorder="1" applyAlignment="1" applyProtection="1">
      <alignment horizontal="left" vertical="top" wrapText="1"/>
      <protection locked="0"/>
    </xf>
    <xf numFmtId="3" fontId="22" fillId="27" borderId="29" xfId="0" applyNumberFormat="1" applyFont="1" applyFill="1" applyBorder="1" applyAlignment="1" applyProtection="1">
      <alignment horizontal="left" vertical="top" wrapText="1"/>
      <protection locked="0"/>
    </xf>
    <xf numFmtId="3" fontId="22" fillId="27" borderId="30" xfId="0" applyNumberFormat="1" applyFont="1" applyFill="1" applyBorder="1" applyAlignment="1" applyProtection="1">
      <alignment horizontal="left" vertical="top" wrapText="1"/>
      <protection locked="0"/>
    </xf>
    <xf numFmtId="3" fontId="22" fillId="27" borderId="27" xfId="0" quotePrefix="1" applyNumberFormat="1" applyFont="1" applyFill="1" applyBorder="1" applyAlignment="1" applyProtection="1">
      <alignment horizontal="left" vertical="top" wrapText="1"/>
      <protection locked="0"/>
    </xf>
    <xf numFmtId="0" fontId="39" fillId="24" borderId="0" xfId="0" applyFont="1" applyFill="1" applyAlignment="1" applyProtection="1">
      <alignment horizontal="left" wrapText="1"/>
      <protection locked="0"/>
    </xf>
    <xf numFmtId="3" fontId="36" fillId="24" borderId="11" xfId="0" applyNumberFormat="1" applyFont="1" applyFill="1" applyBorder="1" applyAlignment="1" applyProtection="1">
      <alignment horizontal="left" vertical="top" wrapText="1"/>
      <protection locked="0"/>
    </xf>
    <xf numFmtId="3" fontId="22" fillId="27" borderId="29" xfId="0" quotePrefix="1" applyNumberFormat="1" applyFont="1" applyFill="1" applyBorder="1" applyAlignment="1" applyProtection="1">
      <alignment horizontal="left" vertical="top" wrapText="1"/>
      <protection locked="0"/>
    </xf>
    <xf numFmtId="3" fontId="22" fillId="27" borderId="30" xfId="0" quotePrefix="1" applyNumberFormat="1" applyFont="1" applyFill="1" applyBorder="1" applyAlignment="1" applyProtection="1">
      <alignment horizontal="left" vertical="top" wrapText="1"/>
      <protection locked="0"/>
    </xf>
    <xf numFmtId="3" fontId="19" fillId="24" borderId="0" xfId="0" applyNumberFormat="1" applyFont="1" applyFill="1" applyAlignment="1" applyProtection="1">
      <alignment horizontal="left" vertical="top" wrapText="1"/>
      <protection locked="0"/>
    </xf>
    <xf numFmtId="3" fontId="19" fillId="24" borderId="0" xfId="0" applyNumberFormat="1" applyFont="1" applyFill="1" applyBorder="1" applyAlignment="1" applyProtection="1">
      <alignment horizontal="center" wrapText="1"/>
      <protection locked="0"/>
    </xf>
    <xf numFmtId="3" fontId="19" fillId="24" borderId="0" xfId="0" applyNumberFormat="1" applyFont="1" applyFill="1" applyAlignment="1" applyProtection="1">
      <alignment horizontal="left" vertical="center" wrapText="1"/>
      <protection locked="0"/>
    </xf>
    <xf numFmtId="166" fontId="0" fillId="26" borderId="20" xfId="0" applyNumberFormat="1" applyFont="1" applyFill="1" applyBorder="1" applyAlignment="1" applyProtection="1">
      <alignment horizontal="left" vertical="top" wrapText="1"/>
      <protection locked="0"/>
    </xf>
    <xf numFmtId="166" fontId="19" fillId="26" borderId="34" xfId="0" applyNumberFormat="1" applyFont="1" applyFill="1" applyBorder="1" applyAlignment="1" applyProtection="1">
      <alignment horizontal="left" vertical="top" wrapText="1"/>
      <protection locked="0"/>
    </xf>
    <xf numFmtId="166" fontId="19" fillId="26" borderId="35" xfId="0" applyNumberFormat="1" applyFont="1" applyFill="1" applyBorder="1" applyAlignment="1" applyProtection="1">
      <alignment horizontal="left" vertical="top" wrapText="1"/>
      <protection locked="0"/>
    </xf>
    <xf numFmtId="3" fontId="0" fillId="24" borderId="0" xfId="0" applyNumberFormat="1" applyFill="1" applyAlignment="1" applyProtection="1">
      <alignment horizontal="left" vertical="top" wrapText="1"/>
      <protection locked="0"/>
    </xf>
    <xf numFmtId="3" fontId="19" fillId="24" borderId="11" xfId="0" applyNumberFormat="1" applyFont="1" applyFill="1" applyBorder="1" applyAlignment="1" applyProtection="1">
      <alignment horizontal="center"/>
      <protection locked="0"/>
    </xf>
    <xf numFmtId="3" fontId="37" fillId="35" borderId="13" xfId="0" quotePrefix="1" applyNumberFormat="1" applyFont="1" applyFill="1" applyBorder="1" applyAlignment="1" applyProtection="1">
      <alignment horizontal="left" vertical="top" wrapText="1"/>
      <protection locked="0"/>
    </xf>
    <xf numFmtId="3" fontId="19" fillId="35" borderId="0" xfId="0" applyNumberFormat="1" applyFont="1" applyFill="1" applyBorder="1" applyAlignment="1" applyProtection="1">
      <alignment horizontal="left" vertical="top" wrapText="1"/>
      <protection locked="0"/>
    </xf>
    <xf numFmtId="3" fontId="19" fillId="35" borderId="12" xfId="0" applyNumberFormat="1" applyFont="1" applyFill="1" applyBorder="1" applyAlignment="1" applyProtection="1">
      <alignment horizontal="left" vertical="top" wrapText="1"/>
      <protection locked="0"/>
    </xf>
    <xf numFmtId="0" fontId="34" fillId="24" borderId="0" xfId="0" applyFont="1" applyFill="1" applyBorder="1" applyAlignment="1" applyProtection="1">
      <alignment horizontal="center" wrapText="1"/>
      <protection locked="0"/>
    </xf>
    <xf numFmtId="0" fontId="34" fillId="24" borderId="14" xfId="0" applyFont="1" applyFill="1" applyBorder="1" applyAlignment="1" applyProtection="1">
      <alignment horizontal="center" wrapText="1"/>
      <protection locked="0"/>
    </xf>
    <xf numFmtId="3" fontId="22" fillId="35" borderId="13" xfId="0" quotePrefix="1" applyNumberFormat="1" applyFont="1" applyFill="1" applyBorder="1" applyAlignment="1" applyProtection="1">
      <alignment horizontal="left" vertical="top" wrapText="1"/>
      <protection locked="0"/>
    </xf>
    <xf numFmtId="3" fontId="22" fillId="35" borderId="0" xfId="0" applyNumberFormat="1" applyFont="1" applyFill="1" applyBorder="1" applyAlignment="1" applyProtection="1">
      <alignment horizontal="left" vertical="top" wrapText="1"/>
      <protection locked="0"/>
    </xf>
    <xf numFmtId="3" fontId="22" fillId="35" borderId="12" xfId="0" applyNumberFormat="1" applyFont="1" applyFill="1" applyBorder="1" applyAlignment="1" applyProtection="1">
      <alignment horizontal="left" vertical="top" wrapText="1"/>
      <protection locked="0"/>
    </xf>
    <xf numFmtId="44" fontId="19" fillId="24" borderId="0" xfId="42" applyNumberFormat="1" applyFont="1" applyFill="1" applyBorder="1" applyAlignment="1" applyProtection="1">
      <alignment horizontal="left"/>
      <protection locked="0"/>
    </xf>
    <xf numFmtId="44" fontId="34" fillId="24" borderId="11" xfId="42" applyNumberFormat="1" applyFont="1" applyFill="1" applyBorder="1" applyAlignment="1" applyProtection="1">
      <alignment horizontal="left"/>
      <protection locked="0"/>
    </xf>
    <xf numFmtId="3" fontId="0" fillId="27" borderId="27" xfId="0" applyNumberFormat="1" applyFont="1" applyFill="1" applyBorder="1" applyAlignment="1" applyProtection="1">
      <alignment horizontal="left" vertical="top" wrapText="1"/>
      <protection locked="0"/>
    </xf>
    <xf numFmtId="3" fontId="0" fillId="27" borderId="14" xfId="0" quotePrefix="1" applyNumberFormat="1" applyFont="1" applyFill="1" applyBorder="1" applyAlignment="1" applyProtection="1">
      <alignment horizontal="left" vertical="top" wrapText="1"/>
      <protection locked="0"/>
    </xf>
    <xf numFmtId="3" fontId="0" fillId="27" borderId="15" xfId="0" quotePrefix="1" applyNumberFormat="1" applyFont="1" applyFill="1" applyBorder="1" applyAlignment="1" applyProtection="1">
      <alignment horizontal="left" vertical="top" wrapText="1"/>
      <protection locked="0"/>
    </xf>
    <xf numFmtId="3" fontId="22" fillId="35" borderId="13" xfId="0" applyNumberFormat="1" applyFont="1" applyFill="1" applyBorder="1" applyAlignment="1" applyProtection="1">
      <alignment horizontal="left" vertical="top" wrapText="1"/>
      <protection locked="0"/>
    </xf>
    <xf numFmtId="3" fontId="0" fillId="35" borderId="13" xfId="0" applyNumberFormat="1" applyFont="1" applyFill="1" applyBorder="1" applyAlignment="1" applyProtection="1">
      <alignment horizontal="left" vertical="top" wrapText="1"/>
      <protection locked="0"/>
    </xf>
    <xf numFmtId="44" fontId="70" fillId="24" borderId="11" xfId="42" applyNumberFormat="1" applyFont="1" applyFill="1" applyBorder="1" applyAlignment="1" applyProtection="1">
      <alignment horizontal="left"/>
      <protection locked="0"/>
    </xf>
    <xf numFmtId="0" fontId="22" fillId="24" borderId="0" xfId="0" applyFont="1" applyFill="1" applyBorder="1" applyAlignment="1" applyProtection="1">
      <alignment horizontal="left"/>
      <protection locked="0"/>
    </xf>
    <xf numFmtId="0" fontId="38" fillId="24" borderId="0"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14" xfId="0" applyFont="1" applyFill="1" applyBorder="1" applyAlignment="1" applyProtection="1">
      <alignment horizontal="center" wrapText="1"/>
      <protection locked="0"/>
    </xf>
    <xf numFmtId="3" fontId="22" fillId="27" borderId="24" xfId="0" applyNumberFormat="1" applyFont="1" applyFill="1" applyBorder="1" applyAlignment="1" applyProtection="1">
      <alignment horizontal="left" vertical="top" wrapText="1"/>
      <protection locked="0"/>
    </xf>
    <xf numFmtId="3" fontId="22" fillId="27" borderId="25" xfId="0" quotePrefix="1" applyNumberFormat="1" applyFont="1" applyFill="1" applyBorder="1" applyAlignment="1" applyProtection="1">
      <alignment horizontal="left" vertical="top" wrapText="1"/>
      <protection locked="0"/>
    </xf>
    <xf numFmtId="3" fontId="22" fillId="27" borderId="26" xfId="0" quotePrefix="1" applyNumberFormat="1" applyFont="1" applyFill="1" applyBorder="1" applyAlignment="1" applyProtection="1">
      <alignment horizontal="left" vertical="top" wrapText="1"/>
      <protection locked="0"/>
    </xf>
    <xf numFmtId="3" fontId="0" fillId="35" borderId="13" xfId="0" quotePrefix="1" applyNumberFormat="1" applyFont="1" applyFill="1" applyBorder="1" applyAlignment="1" applyProtection="1">
      <alignment horizontal="left" vertical="top" wrapText="1"/>
      <protection locked="0"/>
    </xf>
    <xf numFmtId="0" fontId="36" fillId="30" borderId="0" xfId="0" applyFont="1" applyFill="1" applyBorder="1" applyAlignment="1" applyProtection="1">
      <alignment horizontal="center" wrapText="1"/>
      <protection locked="0" hidden="1"/>
    </xf>
    <xf numFmtId="0" fontId="36" fillId="30" borderId="14" xfId="0" applyFont="1" applyFill="1" applyBorder="1" applyAlignment="1" applyProtection="1">
      <alignment horizontal="center" wrapText="1"/>
      <protection locked="0" hidden="1"/>
    </xf>
    <xf numFmtId="0" fontId="22" fillId="27" borderId="27" xfId="0" applyFont="1" applyFill="1" applyBorder="1" applyAlignment="1" applyProtection="1">
      <alignment horizontal="left" vertical="top" wrapText="1"/>
      <protection locked="0"/>
    </xf>
    <xf numFmtId="0" fontId="22" fillId="27" borderId="14" xfId="0" applyFont="1" applyFill="1" applyBorder="1" applyAlignment="1" applyProtection="1">
      <alignment horizontal="left" vertical="top" wrapText="1"/>
      <protection locked="0"/>
    </xf>
    <xf numFmtId="0" fontId="22" fillId="27" borderId="15" xfId="0" applyFont="1" applyFill="1" applyBorder="1" applyAlignment="1" applyProtection="1">
      <alignment horizontal="left" vertical="top" wrapText="1"/>
      <protection locked="0"/>
    </xf>
    <xf numFmtId="0" fontId="22" fillId="27" borderId="11" xfId="0" applyFont="1" applyFill="1" applyBorder="1" applyAlignment="1" applyProtection="1">
      <alignment horizontal="left" vertical="top" wrapText="1"/>
      <protection locked="0"/>
    </xf>
    <xf numFmtId="0" fontId="40" fillId="28" borderId="11" xfId="0" applyFont="1" applyFill="1" applyBorder="1" applyAlignment="1" applyProtection="1">
      <alignment horizontal="left"/>
      <protection locked="0"/>
    </xf>
    <xf numFmtId="0" fontId="0" fillId="27" borderId="27" xfId="0" applyFont="1" applyFill="1" applyBorder="1" applyAlignment="1" applyProtection="1">
      <alignment horizontal="left" vertical="top" wrapText="1"/>
      <protection locked="0"/>
    </xf>
    <xf numFmtId="0" fontId="0" fillId="27" borderId="14" xfId="0" applyFont="1" applyFill="1" applyBorder="1" applyAlignment="1" applyProtection="1">
      <alignment horizontal="left" vertical="top" wrapText="1"/>
      <protection locked="0"/>
    </xf>
    <xf numFmtId="0" fontId="0" fillId="27" borderId="15" xfId="0" applyFont="1" applyFill="1" applyBorder="1" applyAlignment="1" applyProtection="1">
      <alignment horizontal="left" vertical="top" wrapText="1"/>
      <protection locked="0"/>
    </xf>
    <xf numFmtId="0" fontId="40" fillId="28" borderId="20" xfId="0" applyFont="1" applyFill="1" applyBorder="1" applyAlignment="1" applyProtection="1">
      <alignment horizontal="left"/>
      <protection locked="0"/>
    </xf>
    <xf numFmtId="0" fontId="40" fillId="28" borderId="34" xfId="0" applyFont="1" applyFill="1" applyBorder="1" applyAlignment="1" applyProtection="1">
      <alignment horizontal="left"/>
      <protection locked="0"/>
    </xf>
    <xf numFmtId="0" fontId="40" fillId="28" borderId="35" xfId="0" applyFont="1" applyFill="1" applyBorder="1" applyAlignment="1" applyProtection="1">
      <alignment horizontal="left"/>
      <protection locked="0"/>
    </xf>
    <xf numFmtId="0" fontId="0" fillId="27" borderId="13" xfId="0" applyFont="1" applyFill="1" applyBorder="1" applyAlignment="1" applyProtection="1">
      <alignment horizontal="left" vertical="top" wrapText="1"/>
      <protection locked="0"/>
    </xf>
    <xf numFmtId="0" fontId="0" fillId="27" borderId="0" xfId="0" applyFont="1" applyFill="1" applyBorder="1" applyAlignment="1" applyProtection="1">
      <alignment horizontal="left" vertical="top" wrapText="1"/>
      <protection locked="0"/>
    </xf>
    <xf numFmtId="0" fontId="0" fillId="27" borderId="12" xfId="0" applyFont="1" applyFill="1" applyBorder="1" applyAlignment="1" applyProtection="1">
      <alignment horizontal="left" vertical="top" wrapText="1"/>
      <protection locked="0"/>
    </xf>
    <xf numFmtId="0" fontId="22" fillId="27" borderId="13" xfId="0" applyFont="1" applyFill="1" applyBorder="1" applyAlignment="1" applyProtection="1">
      <alignment horizontal="left" vertical="top" wrapText="1"/>
      <protection locked="0"/>
    </xf>
    <xf numFmtId="0" fontId="22" fillId="27" borderId="0" xfId="0" applyFont="1" applyFill="1" applyBorder="1" applyAlignment="1" applyProtection="1">
      <alignment horizontal="left" vertical="top" wrapText="1"/>
      <protection locked="0"/>
    </xf>
    <xf numFmtId="0" fontId="22" fillId="27" borderId="12" xfId="0" applyFont="1" applyFill="1" applyBorder="1" applyAlignment="1" applyProtection="1">
      <alignment horizontal="left" vertical="top" wrapText="1"/>
      <protection locked="0"/>
    </xf>
    <xf numFmtId="3" fontId="19" fillId="27" borderId="27" xfId="0" applyNumberFormat="1" applyFont="1" applyFill="1" applyBorder="1" applyAlignment="1" applyProtection="1">
      <alignment horizontal="left" vertical="top" wrapText="1"/>
      <protection locked="0"/>
    </xf>
    <xf numFmtId="3" fontId="19" fillId="35" borderId="13" xfId="0" applyNumberFormat="1" applyFont="1" applyFill="1" applyBorder="1" applyAlignment="1" applyProtection="1">
      <alignment horizontal="left" vertical="top" wrapText="1"/>
      <protection locked="0"/>
    </xf>
    <xf numFmtId="3" fontId="0" fillId="27" borderId="27" xfId="0" applyNumberFormat="1" applyFill="1" applyBorder="1" applyAlignment="1" applyProtection="1">
      <alignment horizontal="left" vertical="top" wrapText="1"/>
      <protection locked="0"/>
    </xf>
    <xf numFmtId="3" fontId="19" fillId="35" borderId="13" xfId="0" quotePrefix="1" applyNumberFormat="1" applyFont="1" applyFill="1" applyBorder="1" applyAlignment="1" applyProtection="1">
      <alignment horizontal="left" vertical="top" wrapText="1"/>
      <protection locked="0"/>
    </xf>
    <xf numFmtId="3" fontId="22" fillId="27" borderId="14" xfId="0" quotePrefix="1" applyNumberFormat="1" applyFont="1" applyFill="1" applyBorder="1" applyAlignment="1" applyProtection="1">
      <alignment horizontal="left" vertical="top" wrapText="1"/>
      <protection locked="0"/>
    </xf>
    <xf numFmtId="3" fontId="22" fillId="27" borderId="15" xfId="0" quotePrefix="1" applyNumberFormat="1" applyFont="1" applyFill="1" applyBorder="1" applyAlignment="1" applyProtection="1">
      <alignment horizontal="left" vertical="top" wrapText="1"/>
      <protection locked="0"/>
    </xf>
    <xf numFmtId="0" fontId="57" fillId="30" borderId="0" xfId="0" applyFont="1" applyFill="1" applyAlignment="1" applyProtection="1">
      <alignment horizontal="left" vertical="top" wrapText="1"/>
      <protection locked="0"/>
    </xf>
    <xf numFmtId="3" fontId="68" fillId="30" borderId="0" xfId="0" applyNumberFormat="1" applyFont="1" applyFill="1" applyAlignment="1" applyProtection="1">
      <alignment horizontal="center" vertical="top"/>
      <protection hidden="1"/>
    </xf>
    <xf numFmtId="0" fontId="68" fillId="30" borderId="0" xfId="0" applyFont="1" applyFill="1" applyAlignment="1" applyProtection="1">
      <alignment horizontal="center" vertical="top"/>
      <protection hidden="1"/>
    </xf>
    <xf numFmtId="0" fontId="68" fillId="30" borderId="0" xfId="0" applyNumberFormat="1" applyFont="1" applyFill="1" applyAlignment="1" applyProtection="1">
      <alignment horizontal="center" vertical="top"/>
      <protection hidden="1"/>
    </xf>
    <xf numFmtId="0" fontId="61" fillId="30" borderId="0" xfId="0" applyFont="1" applyFill="1" applyAlignment="1" applyProtection="1">
      <alignment horizontal="left" vertical="top" wrapText="1"/>
      <protection hidden="1"/>
    </xf>
    <xf numFmtId="44" fontId="70" fillId="24" borderId="20" xfId="42" applyNumberFormat="1" applyFont="1" applyFill="1" applyBorder="1" applyAlignment="1" applyProtection="1">
      <alignment horizontal="left"/>
      <protection locked="0"/>
    </xf>
    <xf numFmtId="44" fontId="70" fillId="24" borderId="34" xfId="42" applyNumberFormat="1" applyFont="1" applyFill="1" applyBorder="1" applyAlignment="1" applyProtection="1">
      <alignment horizontal="left"/>
      <protection locked="0"/>
    </xf>
    <xf numFmtId="44" fontId="70" fillId="24" borderId="35" xfId="42" applyNumberFormat="1" applyFont="1" applyFill="1" applyBorder="1" applyAlignment="1" applyProtection="1">
      <alignment horizontal="left"/>
      <protection locked="0"/>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urrency" xfId="31" builtinId="4"/>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Neutral" xfId="41" builtinId="28" customBuiltin="1"/>
    <cellStyle name="Normal" xfId="0" builtinId="0"/>
    <cellStyle name="Normal_Survey" xfId="42"/>
    <cellStyle name="Note" xfId="43" builtinId="10" customBuiltin="1"/>
    <cellStyle name="Output" xfId="44" builtinId="21" customBuiltin="1"/>
    <cellStyle name="Percent" xfId="45" builtinId="5"/>
    <cellStyle name="Percent 2" xfId="46"/>
    <cellStyle name="Percent 2 2" xfId="47"/>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2971800</xdr:colOff>
          <xdr:row>87</xdr:row>
          <xdr:rowOff>355600</xdr:rowOff>
        </xdr:from>
        <xdr:to>
          <xdr:col>0</xdr:col>
          <xdr:colOff>3898900</xdr:colOff>
          <xdr:row>87</xdr:row>
          <xdr:rowOff>647700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Exempt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2971800</xdr:colOff>
          <xdr:row>88</xdr:row>
          <xdr:rowOff>203200</xdr:rowOff>
        </xdr:from>
        <xdr:to>
          <xdr:col>0</xdr:col>
          <xdr:colOff>3860800</xdr:colOff>
          <xdr:row>88</xdr:row>
          <xdr:rowOff>482600</xdr:rowOff>
        </xdr:to>
        <xdr:sp macro="" textlink="">
          <xdr:nvSpPr>
            <xdr:cNvPr id="3509" name="Check Box 437" hidden="1">
              <a:extLst>
                <a:ext uri="{63B3BB69-23CF-44E3-9099-C40C66FF867C}">
                  <a14:compatExt spid="_x0000_s3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a:ea typeface="Tahoma"/>
                  <a:cs typeface="Tahoma"/>
                </a:rPr>
                <a:t>Exempt</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9"/>
  <sheetViews>
    <sheetView zoomScale="75" zoomScaleNormal="75" zoomScaleSheetLayoutView="75" zoomScalePageLayoutView="75" workbookViewId="0">
      <pane ySplit="4" topLeftCell="A5" activePane="bottomLeft" state="frozen"/>
      <selection activeCell="A52" sqref="A52:E52"/>
      <selection pane="bottomLeft" activeCell="B17" sqref="B17"/>
    </sheetView>
  </sheetViews>
  <sheetFormatPr baseColWidth="10" defaultColWidth="9" defaultRowHeight="20.25" customHeight="1" x14ac:dyDescent="0.2"/>
  <cols>
    <col min="1" max="1" width="3.5" style="2" customWidth="1"/>
    <col min="2" max="2" width="148.6640625" style="2" bestFit="1" customWidth="1"/>
    <col min="3" max="3" width="9" style="272"/>
    <col min="4" max="16384" width="9" style="2"/>
  </cols>
  <sheetData>
    <row r="1" spans="1:6" ht="20.25" customHeight="1" x14ac:dyDescent="0.2">
      <c r="A1" s="446" t="str">
        <f>'1-7'!B20</f>
        <v>Alta View Hospital</v>
      </c>
      <c r="B1" s="447"/>
    </row>
    <row r="2" spans="1:6" ht="20.25" customHeight="1" x14ac:dyDescent="0.2">
      <c r="A2" s="447" t="s">
        <v>220</v>
      </c>
      <c r="B2" s="447"/>
    </row>
    <row r="3" spans="1:6" ht="20.25" customHeight="1" x14ac:dyDescent="0.2">
      <c r="A3" s="448" t="str">
        <f>"For Medicaid State Plan rate year ending September 30, "&amp;'1-7'!$B$16</f>
        <v>For Medicaid State Plan rate year ending September 30, 2016</v>
      </c>
      <c r="B3" s="448"/>
      <c r="C3" s="281"/>
      <c r="D3" s="281"/>
      <c r="E3" s="281"/>
      <c r="F3" s="281"/>
    </row>
    <row r="5" spans="1:6" s="273" customFormat="1" ht="20.25" customHeight="1" thickBot="1" x14ac:dyDescent="0.25">
      <c r="A5" s="453" t="s">
        <v>428</v>
      </c>
      <c r="B5" s="454"/>
    </row>
    <row r="6" spans="1:6" s="273" customFormat="1" ht="6" customHeight="1" x14ac:dyDescent="0.2">
      <c r="A6" s="455"/>
      <c r="B6" s="456"/>
    </row>
    <row r="7" spans="1:6" s="273" customFormat="1" ht="20.25" customHeight="1" x14ac:dyDescent="0.2">
      <c r="A7" s="274"/>
      <c r="B7" s="274" t="s">
        <v>766</v>
      </c>
    </row>
    <row r="8" spans="1:6" s="273" customFormat="1" ht="20.25" customHeight="1" x14ac:dyDescent="0.2">
      <c r="A8" s="274"/>
      <c r="B8" s="274" t="s">
        <v>527</v>
      </c>
    </row>
    <row r="9" spans="1:6" s="273" customFormat="1" ht="20.25" customHeight="1" x14ac:dyDescent="0.2">
      <c r="A9" s="274"/>
      <c r="B9" s="274" t="s">
        <v>528</v>
      </c>
    </row>
    <row r="10" spans="1:6" s="273" customFormat="1" ht="20.25" customHeight="1" x14ac:dyDescent="0.2">
      <c r="A10" s="274"/>
      <c r="B10" s="274" t="s">
        <v>771</v>
      </c>
    </row>
    <row r="11" spans="1:6" s="273" customFormat="1" ht="20.25" customHeight="1" x14ac:dyDescent="0.2">
      <c r="A11" s="274"/>
      <c r="B11" s="274" t="s">
        <v>704</v>
      </c>
    </row>
    <row r="12" spans="1:6" s="273" customFormat="1" ht="20.25" customHeight="1" x14ac:dyDescent="0.2">
      <c r="A12" s="274"/>
      <c r="B12" s="274" t="s">
        <v>721</v>
      </c>
    </row>
    <row r="13" spans="1:6" s="273" customFormat="1" ht="20.25" customHeight="1" x14ac:dyDescent="0.2">
      <c r="A13" s="274"/>
      <c r="B13" s="274" t="s">
        <v>464</v>
      </c>
    </row>
    <row r="14" spans="1:6" s="273" customFormat="1" ht="20.25" customHeight="1" x14ac:dyDescent="0.2">
      <c r="A14" s="274"/>
      <c r="B14" s="275" t="s">
        <v>673</v>
      </c>
    </row>
    <row r="15" spans="1:6" s="273" customFormat="1" ht="20.25" customHeight="1" x14ac:dyDescent="0.2">
      <c r="A15" s="274"/>
      <c r="B15" s="275" t="s">
        <v>465</v>
      </c>
    </row>
    <row r="16" spans="1:6" s="273" customFormat="1" ht="20.25" customHeight="1" x14ac:dyDescent="0.2">
      <c r="A16" s="274"/>
      <c r="B16" s="275" t="s">
        <v>466</v>
      </c>
    </row>
    <row r="17" spans="1:6" s="273" customFormat="1" ht="20.25" customHeight="1" x14ac:dyDescent="0.2">
      <c r="A17" s="274"/>
      <c r="B17" s="274" t="s">
        <v>467</v>
      </c>
    </row>
    <row r="18" spans="1:6" s="1" customFormat="1" ht="20.25" customHeight="1" x14ac:dyDescent="0.15">
      <c r="C18" s="271"/>
    </row>
    <row r="19" spans="1:6" s="273" customFormat="1" ht="20.25" customHeight="1" x14ac:dyDescent="0.2">
      <c r="A19" s="451" t="s">
        <v>234</v>
      </c>
      <c r="B19" s="457"/>
    </row>
    <row r="20" spans="1:6" s="273" customFormat="1" ht="158.25" customHeight="1" x14ac:dyDescent="0.2">
      <c r="A20" s="452" t="s">
        <v>769</v>
      </c>
      <c r="B20" s="458"/>
    </row>
    <row r="21" spans="1:6" s="278" customFormat="1" ht="93" customHeight="1" x14ac:dyDescent="0.15">
      <c r="A21" s="449" t="s">
        <v>770</v>
      </c>
      <c r="B21" s="449"/>
      <c r="C21" s="433"/>
      <c r="D21" s="277"/>
      <c r="E21" s="277"/>
      <c r="F21" s="277"/>
    </row>
    <row r="22" spans="1:6" s="278" customFormat="1" ht="20.25" customHeight="1" x14ac:dyDescent="0.15">
      <c r="A22" s="276"/>
      <c r="B22" s="276"/>
      <c r="C22" s="434"/>
    </row>
    <row r="23" spans="1:6" s="273" customFormat="1" ht="126" customHeight="1" x14ac:dyDescent="0.2">
      <c r="A23" s="451" t="s">
        <v>462</v>
      </c>
      <c r="B23" s="452"/>
    </row>
    <row r="24" spans="1:6" s="273" customFormat="1" ht="20.25" customHeight="1" x14ac:dyDescent="0.2"/>
    <row r="25" spans="1:6" s="278" customFormat="1" ht="16" x14ac:dyDescent="0.15">
      <c r="A25" s="449" t="s">
        <v>758</v>
      </c>
      <c r="B25" s="449"/>
      <c r="C25" s="449"/>
      <c r="D25" s="449"/>
      <c r="E25" s="449"/>
      <c r="F25" s="449"/>
    </row>
    <row r="26" spans="1:6" s="273" customFormat="1" ht="20.25" customHeight="1" x14ac:dyDescent="0.2"/>
    <row r="27" spans="1:6" s="273" customFormat="1" ht="20.25" customHeight="1" x14ac:dyDescent="0.2">
      <c r="A27" s="280" t="s">
        <v>221</v>
      </c>
    </row>
    <row r="28" spans="1:6" s="278" customFormat="1" ht="20.25" customHeight="1" x14ac:dyDescent="0.15">
      <c r="A28" s="450" t="s">
        <v>463</v>
      </c>
      <c r="B28" s="450"/>
      <c r="C28" s="279"/>
    </row>
    <row r="29" spans="1:6" s="273" customFormat="1" ht="20.25" customHeight="1" x14ac:dyDescent="0.2"/>
  </sheetData>
  <mergeCells count="11">
    <mergeCell ref="A1:B1"/>
    <mergeCell ref="A2:B2"/>
    <mergeCell ref="A3:B3"/>
    <mergeCell ref="A25:F25"/>
    <mergeCell ref="A28:B28"/>
    <mergeCell ref="A23:B23"/>
    <mergeCell ref="A5:B5"/>
    <mergeCell ref="A6:B6"/>
    <mergeCell ref="A19:B19"/>
    <mergeCell ref="A20:B20"/>
    <mergeCell ref="A21:B21"/>
  </mergeCells>
  <phoneticPr fontId="44" type="noConversion"/>
  <pageMargins left="0.7" right="0.7" top="0.75" bottom="0.75" header="0.5" footer="0.3"/>
  <pageSetup scale="58" orientation="landscape"/>
  <headerFooter>
    <oddHeader>&amp;R&amp;"Arial,Bold"&amp;12&amp;A</oddHeader>
    <oddFooter>&amp;R&amp;F, &amp;A_x000D_&amp;D_x000D_&amp;P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V154"/>
  <sheetViews>
    <sheetView zoomScale="75" zoomScaleNormal="75" zoomScaleSheetLayoutView="75" zoomScalePageLayoutView="75" workbookViewId="0">
      <pane ySplit="7" topLeftCell="A119" activePane="bottomLeft" state="frozen"/>
      <selection activeCell="A23" sqref="A23:B23"/>
      <selection pane="bottomLeft" activeCell="A137" sqref="A137:C137"/>
    </sheetView>
  </sheetViews>
  <sheetFormatPr baseColWidth="10" defaultColWidth="11.5" defaultRowHeight="13" x14ac:dyDescent="0.15"/>
  <cols>
    <col min="1" max="1" width="5.5" style="112" customWidth="1"/>
    <col min="2" max="2" width="19.5" style="113" customWidth="1"/>
    <col min="3" max="3" width="29.83203125" style="113" customWidth="1"/>
    <col min="4" max="5" width="15.5" style="113" customWidth="1"/>
    <col min="6" max="6" width="12.5" style="113" customWidth="1"/>
    <col min="7" max="7" width="15.1640625" style="113" customWidth="1"/>
    <col min="8" max="10" width="14.5" style="113" customWidth="1"/>
    <col min="11" max="14" width="12.5" style="113" customWidth="1"/>
    <col min="15" max="16" width="8.5" style="113" customWidth="1"/>
    <col min="17" max="18" width="15.5" style="113" customWidth="1"/>
    <col min="19" max="16384" width="11.5" style="113"/>
  </cols>
  <sheetData>
    <row r="1" spans="1:18" s="152" customFormat="1" x14ac:dyDescent="0.15">
      <c r="A1" s="158"/>
      <c r="C1" s="153" t="s">
        <v>302</v>
      </c>
      <c r="D1" s="154"/>
    </row>
    <row r="2" spans="1:18" s="155" customFormat="1" x14ac:dyDescent="0.15">
      <c r="C2" s="153" t="s">
        <v>313</v>
      </c>
      <c r="D2" s="156"/>
    </row>
    <row r="3" spans="1:18" s="155" customFormat="1" x14ac:dyDescent="0.15">
      <c r="C3" s="153" t="s">
        <v>314</v>
      </c>
      <c r="D3" s="98" t="s">
        <v>389</v>
      </c>
      <c r="M3" s="159"/>
      <c r="N3" s="160"/>
      <c r="O3" s="161"/>
      <c r="P3" s="160"/>
    </row>
    <row r="4" spans="1:18" s="155" customFormat="1" ht="20" x14ac:dyDescent="0.15">
      <c r="A4" s="470" t="s">
        <v>160</v>
      </c>
      <c r="B4" s="470"/>
      <c r="C4" s="470"/>
      <c r="D4" s="470"/>
      <c r="E4" s="470"/>
      <c r="F4" s="470"/>
      <c r="G4" s="470"/>
      <c r="H4" s="470"/>
      <c r="I4" s="470"/>
      <c r="J4" s="470"/>
      <c r="K4" s="470"/>
      <c r="L4" s="470"/>
      <c r="M4" s="470"/>
      <c r="N4" s="470"/>
      <c r="O4" s="470"/>
      <c r="P4" s="470"/>
      <c r="Q4" s="470"/>
      <c r="R4" s="470"/>
    </row>
    <row r="5" spans="1:18" s="155" customFormat="1" ht="20" x14ac:dyDescent="0.15">
      <c r="A5" s="474" t="str">
        <f>"DSH Audit Survey for "&amp;'1-7'!$B$20</f>
        <v>DSH Audit Survey for Alta View Hospital</v>
      </c>
      <c r="B5" s="474"/>
      <c r="C5" s="474"/>
      <c r="D5" s="474"/>
      <c r="E5" s="474"/>
      <c r="F5" s="474"/>
      <c r="G5" s="474"/>
      <c r="H5" s="474"/>
      <c r="I5" s="474"/>
      <c r="J5" s="474"/>
      <c r="K5" s="474"/>
      <c r="L5" s="474"/>
      <c r="M5" s="474"/>
      <c r="N5" s="474"/>
      <c r="O5" s="474"/>
      <c r="P5" s="474"/>
      <c r="Q5" s="474"/>
      <c r="R5" s="474"/>
    </row>
    <row r="6" spans="1:18" s="155" customFormat="1" ht="21" thickBot="1" x14ac:dyDescent="0.2">
      <c r="A6" s="475" t="str">
        <f>"Medicaid State Plan Rate Year Ended 9/30/"&amp;'1-7'!$B$16</f>
        <v>Medicaid State Plan Rate Year Ended 9/30/2016</v>
      </c>
      <c r="B6" s="475"/>
      <c r="C6" s="475"/>
      <c r="D6" s="475"/>
      <c r="E6" s="475"/>
      <c r="F6" s="475"/>
      <c r="G6" s="475"/>
      <c r="H6" s="475"/>
      <c r="I6" s="475"/>
      <c r="J6" s="475"/>
      <c r="K6" s="475"/>
      <c r="L6" s="475"/>
      <c r="M6" s="475"/>
      <c r="N6" s="475"/>
      <c r="O6" s="475"/>
      <c r="P6" s="475"/>
      <c r="Q6" s="475"/>
      <c r="R6" s="475"/>
    </row>
    <row r="7" spans="1:18" s="5" customFormat="1" x14ac:dyDescent="0.15">
      <c r="A7" s="13"/>
    </row>
    <row r="8" spans="1:18" s="5" customFormat="1" x14ac:dyDescent="0.15">
      <c r="A8" s="349" t="s">
        <v>553</v>
      </c>
      <c r="B8" s="350"/>
      <c r="C8" s="350"/>
      <c r="D8" s="350"/>
      <c r="E8" s="350"/>
      <c r="F8" s="350"/>
      <c r="G8" s="351"/>
      <c r="H8" s="351"/>
      <c r="I8" s="352"/>
      <c r="J8" s="351"/>
      <c r="K8" s="351"/>
      <c r="L8" s="351"/>
      <c r="M8" s="351"/>
      <c r="N8" s="351"/>
      <c r="O8" s="351"/>
      <c r="P8" s="351"/>
      <c r="Q8" s="351"/>
      <c r="R8" s="353"/>
    </row>
    <row r="9" spans="1:18" ht="42.75" customHeight="1" x14ac:dyDescent="0.15">
      <c r="A9" s="518" t="s">
        <v>546</v>
      </c>
      <c r="B9" s="519"/>
      <c r="C9" s="519"/>
      <c r="D9" s="519"/>
      <c r="E9" s="519"/>
      <c r="F9" s="519"/>
      <c r="G9" s="519"/>
      <c r="H9" s="519"/>
      <c r="I9" s="519"/>
      <c r="J9" s="519"/>
      <c r="K9" s="519"/>
      <c r="L9" s="519"/>
      <c r="M9" s="519"/>
      <c r="N9" s="519"/>
      <c r="O9" s="519"/>
      <c r="P9" s="519"/>
      <c r="Q9" s="519"/>
      <c r="R9" s="520"/>
    </row>
    <row r="10" spans="1:18" s="373" customFormat="1" ht="64.5" customHeight="1" x14ac:dyDescent="0.15">
      <c r="A10" s="511" t="s">
        <v>718</v>
      </c>
      <c r="B10" s="504"/>
      <c r="C10" s="504"/>
      <c r="D10" s="504"/>
      <c r="E10" s="504"/>
      <c r="F10" s="504"/>
      <c r="G10" s="504"/>
      <c r="H10" s="504"/>
      <c r="I10" s="504"/>
      <c r="J10" s="504"/>
      <c r="K10" s="504"/>
      <c r="L10" s="504"/>
      <c r="M10" s="504"/>
      <c r="N10" s="504"/>
      <c r="O10" s="504"/>
      <c r="P10" s="504"/>
      <c r="Q10" s="504"/>
      <c r="R10" s="505"/>
    </row>
    <row r="11" spans="1:18" s="373" customFormat="1" ht="54" customHeight="1" x14ac:dyDescent="0.15">
      <c r="A11" s="503" t="s">
        <v>539</v>
      </c>
      <c r="B11" s="504"/>
      <c r="C11" s="504"/>
      <c r="D11" s="504"/>
      <c r="E11" s="504"/>
      <c r="F11" s="504"/>
      <c r="G11" s="504"/>
      <c r="H11" s="504"/>
      <c r="I11" s="504"/>
      <c r="J11" s="504"/>
      <c r="K11" s="504"/>
      <c r="L11" s="504"/>
      <c r="M11" s="504"/>
      <c r="N11" s="504"/>
      <c r="O11" s="504"/>
      <c r="P11" s="504"/>
      <c r="Q11" s="504"/>
      <c r="R11" s="505"/>
    </row>
    <row r="12" spans="1:18" s="373" customFormat="1" ht="54.75" customHeight="1" x14ac:dyDescent="0.15">
      <c r="A12" s="521" t="s">
        <v>762</v>
      </c>
      <c r="B12" s="499"/>
      <c r="C12" s="499"/>
      <c r="D12" s="499"/>
      <c r="E12" s="499"/>
      <c r="F12" s="499"/>
      <c r="G12" s="499"/>
      <c r="H12" s="499"/>
      <c r="I12" s="499"/>
      <c r="J12" s="499"/>
      <c r="K12" s="499"/>
      <c r="L12" s="499"/>
      <c r="M12" s="499"/>
      <c r="N12" s="499"/>
      <c r="O12" s="499"/>
      <c r="P12" s="499"/>
      <c r="Q12" s="499"/>
      <c r="R12" s="500"/>
    </row>
    <row r="13" spans="1:18" s="373" customFormat="1" ht="60.75" customHeight="1" x14ac:dyDescent="0.15">
      <c r="A13" s="511" t="s">
        <v>763</v>
      </c>
      <c r="B13" s="504"/>
      <c r="C13" s="504"/>
      <c r="D13" s="504"/>
      <c r="E13" s="504"/>
      <c r="F13" s="504"/>
      <c r="G13" s="504"/>
      <c r="H13" s="504"/>
      <c r="I13" s="504"/>
      <c r="J13" s="504"/>
      <c r="K13" s="504"/>
      <c r="L13" s="504"/>
      <c r="M13" s="504"/>
      <c r="N13" s="504"/>
      <c r="O13" s="504"/>
      <c r="P13" s="504"/>
      <c r="Q13" s="504"/>
      <c r="R13" s="505"/>
    </row>
    <row r="14" spans="1:18" s="373" customFormat="1" ht="55.5" customHeight="1" x14ac:dyDescent="0.15">
      <c r="A14" s="498" t="s">
        <v>545</v>
      </c>
      <c r="B14" s="499"/>
      <c r="C14" s="499"/>
      <c r="D14" s="499"/>
      <c r="E14" s="499"/>
      <c r="F14" s="499"/>
      <c r="G14" s="499"/>
      <c r="H14" s="499"/>
      <c r="I14" s="499"/>
      <c r="J14" s="499"/>
      <c r="K14" s="499"/>
      <c r="L14" s="499"/>
      <c r="M14" s="499"/>
      <c r="N14" s="499"/>
      <c r="O14" s="499"/>
      <c r="P14" s="499"/>
      <c r="Q14" s="499"/>
      <c r="R14" s="500"/>
    </row>
    <row r="15" spans="1:18" s="373" customFormat="1" ht="55.5" customHeight="1" x14ac:dyDescent="0.15">
      <c r="A15" s="512" t="s">
        <v>777</v>
      </c>
      <c r="B15" s="499"/>
      <c r="C15" s="499"/>
      <c r="D15" s="499"/>
      <c r="E15" s="499"/>
      <c r="F15" s="499"/>
      <c r="G15" s="499"/>
      <c r="H15" s="499"/>
      <c r="I15" s="499"/>
      <c r="J15" s="499"/>
      <c r="K15" s="499"/>
      <c r="L15" s="499"/>
      <c r="M15" s="499"/>
      <c r="N15" s="499"/>
      <c r="O15" s="499"/>
      <c r="P15" s="499"/>
      <c r="Q15" s="499"/>
      <c r="R15" s="500"/>
    </row>
    <row r="16" spans="1:18" s="373" customFormat="1" ht="41.25" customHeight="1" x14ac:dyDescent="0.15">
      <c r="A16" s="512" t="s">
        <v>776</v>
      </c>
      <c r="B16" s="499"/>
      <c r="C16" s="499"/>
      <c r="D16" s="499"/>
      <c r="E16" s="499"/>
      <c r="F16" s="499"/>
      <c r="G16" s="499"/>
      <c r="H16" s="499"/>
      <c r="I16" s="499"/>
      <c r="J16" s="499"/>
      <c r="K16" s="499"/>
      <c r="L16" s="499"/>
      <c r="M16" s="499"/>
      <c r="N16" s="499"/>
      <c r="O16" s="499"/>
      <c r="P16" s="499"/>
      <c r="Q16" s="499"/>
      <c r="R16" s="500"/>
    </row>
    <row r="17" spans="1:22" s="373" customFormat="1" ht="55.5" customHeight="1" x14ac:dyDescent="0.15">
      <c r="A17" s="498" t="s">
        <v>540</v>
      </c>
      <c r="B17" s="499"/>
      <c r="C17" s="499"/>
      <c r="D17" s="499"/>
      <c r="E17" s="499"/>
      <c r="F17" s="499"/>
      <c r="G17" s="499"/>
      <c r="H17" s="499"/>
      <c r="I17" s="499"/>
      <c r="J17" s="499"/>
      <c r="K17" s="499"/>
      <c r="L17" s="499"/>
      <c r="M17" s="499"/>
      <c r="N17" s="499"/>
      <c r="O17" s="499"/>
      <c r="P17" s="499"/>
      <c r="Q17" s="499"/>
      <c r="R17" s="500"/>
    </row>
    <row r="18" spans="1:22" ht="49.5" customHeight="1" x14ac:dyDescent="0.15">
      <c r="A18" s="541" t="s">
        <v>538</v>
      </c>
      <c r="B18" s="509"/>
      <c r="C18" s="509"/>
      <c r="D18" s="509"/>
      <c r="E18" s="509"/>
      <c r="F18" s="509"/>
      <c r="G18" s="509"/>
      <c r="H18" s="509"/>
      <c r="I18" s="509"/>
      <c r="J18" s="509"/>
      <c r="K18" s="509"/>
      <c r="L18" s="509"/>
      <c r="M18" s="509"/>
      <c r="N18" s="509"/>
      <c r="O18" s="509"/>
      <c r="P18" s="509"/>
      <c r="Q18" s="509"/>
      <c r="R18" s="510"/>
    </row>
    <row r="19" spans="1:22" s="5" customFormat="1" x14ac:dyDescent="0.15">
      <c r="A19" s="117"/>
      <c r="B19" s="117"/>
      <c r="C19" s="117"/>
      <c r="D19" s="117"/>
      <c r="E19" s="117"/>
      <c r="F19" s="117"/>
      <c r="G19" s="117"/>
      <c r="H19" s="117"/>
      <c r="I19" s="117"/>
      <c r="J19" s="117"/>
      <c r="K19" s="117"/>
      <c r="L19" s="117"/>
      <c r="M19" s="117"/>
      <c r="N19" s="117"/>
      <c r="O19" s="117"/>
      <c r="P19" s="117"/>
    </row>
    <row r="20" spans="1:22" s="5" customFormat="1" x14ac:dyDescent="0.15">
      <c r="A20" s="45" t="s">
        <v>165</v>
      </c>
      <c r="D20" s="147" t="str">
        <f>"9/30/" &amp;'1-7'!B16</f>
        <v>9/30/2016</v>
      </c>
      <c r="E20" s="38"/>
    </row>
    <row r="21" spans="1:22" x14ac:dyDescent="0.15">
      <c r="D21" s="242">
        <f>'6.1'!D21</f>
        <v>92</v>
      </c>
      <c r="E21" s="242">
        <f>'6.1'!E21</f>
        <v>274</v>
      </c>
      <c r="G21" s="118"/>
      <c r="H21" s="119"/>
      <c r="I21" s="119"/>
    </row>
    <row r="22" spans="1:22" ht="26.25" customHeight="1" x14ac:dyDescent="0.15">
      <c r="A22" s="113"/>
      <c r="C22" s="120"/>
      <c r="D22" s="516" t="s">
        <v>580</v>
      </c>
      <c r="E22" s="516" t="s">
        <v>580</v>
      </c>
      <c r="F22" s="121"/>
      <c r="Q22" s="122"/>
      <c r="R22" s="122"/>
      <c r="S22" s="123"/>
    </row>
    <row r="23" spans="1:22" ht="14.25" customHeight="1" x14ac:dyDescent="0.15">
      <c r="A23" s="514" t="s">
        <v>195</v>
      </c>
      <c r="B23" s="514"/>
      <c r="C23" s="514"/>
      <c r="D23" s="517"/>
      <c r="E23" s="517"/>
      <c r="F23" s="121"/>
      <c r="G23" s="497" t="s">
        <v>391</v>
      </c>
      <c r="H23" s="497"/>
      <c r="I23" s="497" t="s">
        <v>396</v>
      </c>
      <c r="J23" s="497"/>
      <c r="K23" s="497" t="s">
        <v>397</v>
      </c>
      <c r="L23" s="497"/>
      <c r="M23" s="497" t="s">
        <v>398</v>
      </c>
      <c r="N23" s="497"/>
      <c r="O23" s="497" t="s">
        <v>310</v>
      </c>
      <c r="P23" s="497"/>
      <c r="Q23" s="122"/>
      <c r="R23" s="122"/>
      <c r="S23" s="123"/>
    </row>
    <row r="24" spans="1:22" ht="39.75" customHeight="1" x14ac:dyDescent="0.15">
      <c r="A24" s="124" t="s">
        <v>306</v>
      </c>
      <c r="B24" s="125" t="s">
        <v>303</v>
      </c>
      <c r="C24" s="125" t="s">
        <v>197</v>
      </c>
      <c r="D24" s="149" t="str">
        <f>'6.1'!D24</f>
        <v>12/31/2015</v>
      </c>
      <c r="E24" s="149" t="str">
        <f>'6.1'!E24</f>
        <v>12/31/2016</v>
      </c>
      <c r="F24" s="126" t="s">
        <v>307</v>
      </c>
      <c r="G24" s="126" t="s">
        <v>393</v>
      </c>
      <c r="H24" s="126" t="s">
        <v>395</v>
      </c>
      <c r="I24" s="126" t="s">
        <v>393</v>
      </c>
      <c r="J24" s="126" t="s">
        <v>395</v>
      </c>
      <c r="K24" s="126" t="s">
        <v>393</v>
      </c>
      <c r="L24" s="126" t="s">
        <v>395</v>
      </c>
      <c r="M24" s="126" t="s">
        <v>393</v>
      </c>
      <c r="N24" s="126" t="s">
        <v>395</v>
      </c>
      <c r="O24" s="126" t="s">
        <v>278</v>
      </c>
      <c r="P24" s="126" t="s">
        <v>279</v>
      </c>
      <c r="Q24" s="82" t="s">
        <v>182</v>
      </c>
      <c r="R24" s="82" t="s">
        <v>405</v>
      </c>
      <c r="S24" s="127"/>
      <c r="T24" s="128"/>
      <c r="U24" s="129"/>
      <c r="V24" s="123"/>
    </row>
    <row r="25" spans="1:22" x14ac:dyDescent="0.15">
      <c r="A25" s="130"/>
      <c r="B25" s="381">
        <f>'6.1'!B25</f>
        <v>0</v>
      </c>
      <c r="C25" s="230" t="str">
        <f>'6.1'!C25</f>
        <v>Adults &amp; Pediatrics</v>
      </c>
      <c r="D25" s="292">
        <f>'6.1'!D25</f>
        <v>0</v>
      </c>
      <c r="E25" s="292">
        <f>'6.1'!E25</f>
        <v>0</v>
      </c>
      <c r="F25" s="293">
        <f>D25*($D$21/($D$21+$E$21))+E25*($E$21/($D$21+$E$21))</f>
        <v>0</v>
      </c>
      <c r="G25" s="323"/>
      <c r="H25" s="324"/>
      <c r="I25" s="323"/>
      <c r="J25" s="324"/>
      <c r="K25" s="323"/>
      <c r="L25" s="324"/>
      <c r="M25" s="323"/>
      <c r="N25" s="324"/>
      <c r="O25" s="324"/>
      <c r="P25" s="324"/>
      <c r="Q25" s="321">
        <f>G25+I25+K25+M25</f>
        <v>0</v>
      </c>
      <c r="R25" s="319">
        <f>F25*Q25</f>
        <v>0</v>
      </c>
      <c r="S25" s="132"/>
      <c r="T25" s="132"/>
      <c r="U25" s="129"/>
      <c r="V25" s="123"/>
    </row>
    <row r="26" spans="1:22" x14ac:dyDescent="0.15">
      <c r="A26" s="133"/>
      <c r="B26" s="381">
        <f>'6.1'!B26</f>
        <v>0</v>
      </c>
      <c r="C26" s="230" t="str">
        <f>'6.1'!C26</f>
        <v>Intensive Care Unit</v>
      </c>
      <c r="D26" s="191">
        <f>'6.1'!D26</f>
        <v>0</v>
      </c>
      <c r="E26" s="191">
        <f>'6.1'!E26</f>
        <v>0</v>
      </c>
      <c r="F26" s="190">
        <f t="shared" ref="F26:F41" si="0">D26*($D$21/($D$21+$E$21))+E26*($E$21/($D$21+$E$21))</f>
        <v>0</v>
      </c>
      <c r="G26" s="323"/>
      <c r="H26" s="325"/>
      <c r="I26" s="323"/>
      <c r="J26" s="325"/>
      <c r="K26" s="323"/>
      <c r="L26" s="325"/>
      <c r="M26" s="323"/>
      <c r="N26" s="325"/>
      <c r="O26" s="325"/>
      <c r="P26" s="325"/>
      <c r="Q26" s="207">
        <f t="shared" ref="Q26:Q41" si="1">G26+I26+K26+M26</f>
        <v>0</v>
      </c>
      <c r="R26" s="321">
        <f t="shared" ref="R26:R41" si="2">F26*Q26</f>
        <v>0</v>
      </c>
      <c r="S26" s="134"/>
      <c r="T26" s="134"/>
      <c r="U26" s="129"/>
      <c r="V26" s="123"/>
    </row>
    <row r="27" spans="1:22" x14ac:dyDescent="0.15">
      <c r="A27" s="133"/>
      <c r="B27" s="381">
        <f>'6.1'!B27</f>
        <v>0</v>
      </c>
      <c r="C27" s="230" t="str">
        <f>'6.1'!C27</f>
        <v>Coronary Care Unit</v>
      </c>
      <c r="D27" s="191">
        <f>'6.1'!D27</f>
        <v>0</v>
      </c>
      <c r="E27" s="191">
        <f>'6.1'!E27</f>
        <v>0</v>
      </c>
      <c r="F27" s="190">
        <f t="shared" si="0"/>
        <v>0</v>
      </c>
      <c r="G27" s="323"/>
      <c r="H27" s="325"/>
      <c r="I27" s="323"/>
      <c r="J27" s="325"/>
      <c r="K27" s="323"/>
      <c r="L27" s="325"/>
      <c r="M27" s="323"/>
      <c r="N27" s="325"/>
      <c r="O27" s="325"/>
      <c r="P27" s="325"/>
      <c r="Q27" s="207">
        <f t="shared" si="1"/>
        <v>0</v>
      </c>
      <c r="R27" s="321">
        <f t="shared" si="2"/>
        <v>0</v>
      </c>
      <c r="S27" s="134"/>
      <c r="T27" s="134"/>
      <c r="U27" s="129"/>
      <c r="V27" s="123"/>
    </row>
    <row r="28" spans="1:22" x14ac:dyDescent="0.15">
      <c r="A28" s="133"/>
      <c r="B28" s="381">
        <f>'6.1'!B28</f>
        <v>0</v>
      </c>
      <c r="C28" s="230" t="str">
        <f>'6.1'!C28</f>
        <v>Burn Intensive Care Unit</v>
      </c>
      <c r="D28" s="191">
        <f>'6.1'!D28</f>
        <v>0</v>
      </c>
      <c r="E28" s="191">
        <f>'6.1'!E28</f>
        <v>0</v>
      </c>
      <c r="F28" s="190">
        <f>D28*($D$21/($D$21+$E$21))+E28*($E$21/($D$21+$E$21))</f>
        <v>0</v>
      </c>
      <c r="G28" s="323"/>
      <c r="H28" s="325"/>
      <c r="I28" s="323"/>
      <c r="J28" s="325"/>
      <c r="K28" s="323"/>
      <c r="L28" s="325"/>
      <c r="M28" s="323"/>
      <c r="N28" s="325"/>
      <c r="O28" s="325"/>
      <c r="P28" s="325"/>
      <c r="Q28" s="207">
        <f t="shared" si="1"/>
        <v>0</v>
      </c>
      <c r="R28" s="321">
        <f t="shared" si="2"/>
        <v>0</v>
      </c>
      <c r="S28" s="134"/>
      <c r="T28" s="134"/>
      <c r="U28" s="129"/>
      <c r="V28" s="123"/>
    </row>
    <row r="29" spans="1:22" x14ac:dyDescent="0.15">
      <c r="A29" s="133"/>
      <c r="B29" s="381">
        <f>'6.1'!B29</f>
        <v>0</v>
      </c>
      <c r="C29" s="230" t="str">
        <f>'6.1'!C29</f>
        <v>Surgical Intensive Care Unit</v>
      </c>
      <c r="D29" s="191">
        <f>'6.1'!D29</f>
        <v>0</v>
      </c>
      <c r="E29" s="191">
        <f>'6.1'!E29</f>
        <v>0</v>
      </c>
      <c r="F29" s="190">
        <f t="shared" si="0"/>
        <v>0</v>
      </c>
      <c r="G29" s="323"/>
      <c r="H29" s="325"/>
      <c r="I29" s="323"/>
      <c r="J29" s="325"/>
      <c r="K29" s="323"/>
      <c r="L29" s="325"/>
      <c r="M29" s="323"/>
      <c r="N29" s="325"/>
      <c r="O29" s="325"/>
      <c r="P29" s="325"/>
      <c r="Q29" s="207">
        <f t="shared" si="1"/>
        <v>0</v>
      </c>
      <c r="R29" s="321">
        <f t="shared" si="2"/>
        <v>0</v>
      </c>
      <c r="S29" s="134"/>
      <c r="T29" s="134"/>
      <c r="U29" s="129"/>
      <c r="V29" s="123"/>
    </row>
    <row r="30" spans="1:22" x14ac:dyDescent="0.15">
      <c r="A30" s="133"/>
      <c r="B30" s="381">
        <f>'6.1'!B30</f>
        <v>0</v>
      </c>
      <c r="C30" s="230" t="str">
        <f>'6.1'!C30</f>
        <v>Bone Marrow Intensive Care Unit</v>
      </c>
      <c r="D30" s="191">
        <f>'6.1'!D30</f>
        <v>0</v>
      </c>
      <c r="E30" s="191">
        <f>'6.1'!E30</f>
        <v>0</v>
      </c>
      <c r="F30" s="190">
        <f t="shared" si="0"/>
        <v>0</v>
      </c>
      <c r="G30" s="323"/>
      <c r="H30" s="325"/>
      <c r="I30" s="323"/>
      <c r="J30" s="325"/>
      <c r="K30" s="323"/>
      <c r="L30" s="325"/>
      <c r="M30" s="323"/>
      <c r="N30" s="325"/>
      <c r="O30" s="325"/>
      <c r="P30" s="325"/>
      <c r="Q30" s="207">
        <f t="shared" si="1"/>
        <v>0</v>
      </c>
      <c r="R30" s="321">
        <f t="shared" si="2"/>
        <v>0</v>
      </c>
      <c r="S30" s="134"/>
      <c r="T30" s="134"/>
      <c r="U30" s="129"/>
      <c r="V30" s="123"/>
    </row>
    <row r="31" spans="1:22" x14ac:dyDescent="0.15">
      <c r="A31" s="133"/>
      <c r="B31" s="381">
        <f>'6.1'!B31</f>
        <v>0</v>
      </c>
      <c r="C31" s="230" t="str">
        <f>'6.1'!C31</f>
        <v>Neonatal Intensive Care Unit</v>
      </c>
      <c r="D31" s="191">
        <f>'6.1'!D31</f>
        <v>0</v>
      </c>
      <c r="E31" s="191">
        <f>'6.1'!E31</f>
        <v>0</v>
      </c>
      <c r="F31" s="190">
        <f t="shared" si="0"/>
        <v>0</v>
      </c>
      <c r="G31" s="323"/>
      <c r="H31" s="325"/>
      <c r="I31" s="323"/>
      <c r="J31" s="325"/>
      <c r="K31" s="323"/>
      <c r="L31" s="325"/>
      <c r="M31" s="323"/>
      <c r="N31" s="325"/>
      <c r="O31" s="325"/>
      <c r="P31" s="325"/>
      <c r="Q31" s="207">
        <f t="shared" si="1"/>
        <v>0</v>
      </c>
      <c r="R31" s="321">
        <f t="shared" si="2"/>
        <v>0</v>
      </c>
      <c r="S31" s="134"/>
      <c r="T31" s="134"/>
      <c r="U31" s="129"/>
      <c r="V31" s="123"/>
    </row>
    <row r="32" spans="1:22" x14ac:dyDescent="0.15">
      <c r="A32" s="133"/>
      <c r="B32" s="381">
        <f>'6.1'!B32</f>
        <v>0</v>
      </c>
      <c r="C32" s="230" t="str">
        <f>'6.1'!C32</f>
        <v>Subprovider Psych</v>
      </c>
      <c r="D32" s="191">
        <f>'6.1'!D32</f>
        <v>0</v>
      </c>
      <c r="E32" s="191">
        <f>'6.1'!E32</f>
        <v>0</v>
      </c>
      <c r="F32" s="190">
        <f t="shared" si="0"/>
        <v>0</v>
      </c>
      <c r="G32" s="323"/>
      <c r="H32" s="325"/>
      <c r="I32" s="323"/>
      <c r="J32" s="325"/>
      <c r="K32" s="323"/>
      <c r="L32" s="325"/>
      <c r="M32" s="323"/>
      <c r="N32" s="325"/>
      <c r="O32" s="325"/>
      <c r="P32" s="325"/>
      <c r="Q32" s="207">
        <f t="shared" si="1"/>
        <v>0</v>
      </c>
      <c r="R32" s="321">
        <f t="shared" si="2"/>
        <v>0</v>
      </c>
      <c r="S32" s="134"/>
      <c r="T32" s="134"/>
      <c r="U32" s="129"/>
      <c r="V32" s="123"/>
    </row>
    <row r="33" spans="1:22" x14ac:dyDescent="0.15">
      <c r="A33" s="133"/>
      <c r="B33" s="381">
        <f>'6.1'!B33</f>
        <v>0</v>
      </c>
      <c r="C33" s="230" t="str">
        <f>'6.1'!C33</f>
        <v xml:space="preserve">Subprovider Rehab </v>
      </c>
      <c r="D33" s="191">
        <f>'6.1'!D33</f>
        <v>0</v>
      </c>
      <c r="E33" s="191">
        <f>'6.1'!E33</f>
        <v>0</v>
      </c>
      <c r="F33" s="190">
        <f t="shared" si="0"/>
        <v>0</v>
      </c>
      <c r="G33" s="323"/>
      <c r="H33" s="325"/>
      <c r="I33" s="323"/>
      <c r="J33" s="325"/>
      <c r="K33" s="323"/>
      <c r="L33" s="325"/>
      <c r="M33" s="323"/>
      <c r="N33" s="325"/>
      <c r="O33" s="325"/>
      <c r="P33" s="325"/>
      <c r="Q33" s="207">
        <f t="shared" si="1"/>
        <v>0</v>
      </c>
      <c r="R33" s="321">
        <f t="shared" si="2"/>
        <v>0</v>
      </c>
      <c r="S33" s="134"/>
      <c r="T33" s="134"/>
      <c r="U33" s="129"/>
      <c r="V33" s="123"/>
    </row>
    <row r="34" spans="1:22" x14ac:dyDescent="0.15">
      <c r="A34" s="133"/>
      <c r="B34" s="381">
        <f>'6.1'!B34</f>
        <v>0</v>
      </c>
      <c r="C34" s="230" t="str">
        <f>'6.1'!C34</f>
        <v>Nursery</v>
      </c>
      <c r="D34" s="191">
        <f>'6.1'!D34</f>
        <v>0</v>
      </c>
      <c r="E34" s="191">
        <f>'6.1'!E34</f>
        <v>0</v>
      </c>
      <c r="F34" s="190">
        <f t="shared" si="0"/>
        <v>0</v>
      </c>
      <c r="G34" s="323"/>
      <c r="H34" s="325"/>
      <c r="I34" s="323"/>
      <c r="J34" s="325"/>
      <c r="K34" s="323"/>
      <c r="L34" s="325"/>
      <c r="M34" s="323"/>
      <c r="N34" s="325"/>
      <c r="O34" s="325"/>
      <c r="P34" s="325"/>
      <c r="Q34" s="207">
        <f t="shared" si="1"/>
        <v>0</v>
      </c>
      <c r="R34" s="321">
        <f t="shared" si="2"/>
        <v>0</v>
      </c>
      <c r="S34" s="134"/>
      <c r="T34" s="134"/>
      <c r="U34" s="129"/>
      <c r="V34" s="123"/>
    </row>
    <row r="35" spans="1:22" x14ac:dyDescent="0.15">
      <c r="A35" s="133"/>
      <c r="B35" s="381">
        <f>'6.1'!B35</f>
        <v>0</v>
      </c>
      <c r="C35" s="230">
        <f>'6.1'!C35</f>
        <v>0</v>
      </c>
      <c r="D35" s="191">
        <f>'6.1'!D35</f>
        <v>0</v>
      </c>
      <c r="E35" s="191">
        <f>'6.1'!E35</f>
        <v>0</v>
      </c>
      <c r="F35" s="190">
        <f t="shared" si="0"/>
        <v>0</v>
      </c>
      <c r="G35" s="323"/>
      <c r="H35" s="325"/>
      <c r="I35" s="323"/>
      <c r="J35" s="325"/>
      <c r="K35" s="323"/>
      <c r="L35" s="325"/>
      <c r="M35" s="323"/>
      <c r="N35" s="325"/>
      <c r="O35" s="325"/>
      <c r="P35" s="325"/>
      <c r="Q35" s="207">
        <f t="shared" si="1"/>
        <v>0</v>
      </c>
      <c r="R35" s="321">
        <f t="shared" si="2"/>
        <v>0</v>
      </c>
      <c r="S35" s="134"/>
      <c r="T35" s="134"/>
      <c r="U35" s="129"/>
      <c r="V35" s="123"/>
    </row>
    <row r="36" spans="1:22" x14ac:dyDescent="0.15">
      <c r="A36" s="133"/>
      <c r="B36" s="381">
        <f>'6.1'!B36</f>
        <v>0</v>
      </c>
      <c r="C36" s="230">
        <f>'6.1'!C36</f>
        <v>0</v>
      </c>
      <c r="D36" s="191">
        <f>'6.1'!D36</f>
        <v>0</v>
      </c>
      <c r="E36" s="191">
        <f>'6.1'!E36</f>
        <v>0</v>
      </c>
      <c r="F36" s="190">
        <f>D36*($D$21/($D$21+$E$21))+E36*($E$21/($D$21+$E$21))</f>
        <v>0</v>
      </c>
      <c r="G36" s="323"/>
      <c r="H36" s="325"/>
      <c r="I36" s="323"/>
      <c r="J36" s="325"/>
      <c r="K36" s="323"/>
      <c r="L36" s="325"/>
      <c r="M36" s="323"/>
      <c r="N36" s="325"/>
      <c r="O36" s="325"/>
      <c r="P36" s="325"/>
      <c r="Q36" s="207">
        <f>G36+I36+K36+M36</f>
        <v>0</v>
      </c>
      <c r="R36" s="321">
        <f>F36*Q36</f>
        <v>0</v>
      </c>
      <c r="S36" s="134"/>
      <c r="T36" s="134"/>
      <c r="U36" s="129"/>
      <c r="V36" s="123"/>
    </row>
    <row r="37" spans="1:22" x14ac:dyDescent="0.15">
      <c r="A37" s="133"/>
      <c r="B37" s="381">
        <f>'6.1'!B37</f>
        <v>0</v>
      </c>
      <c r="C37" s="230">
        <f>'6.1'!C37</f>
        <v>0</v>
      </c>
      <c r="D37" s="191">
        <f>'6.1'!D37</f>
        <v>0</v>
      </c>
      <c r="E37" s="191">
        <f>'6.1'!E37</f>
        <v>0</v>
      </c>
      <c r="F37" s="190">
        <f t="shared" si="0"/>
        <v>0</v>
      </c>
      <c r="G37" s="323"/>
      <c r="H37" s="325"/>
      <c r="I37" s="323"/>
      <c r="J37" s="325"/>
      <c r="K37" s="323"/>
      <c r="L37" s="325"/>
      <c r="M37" s="323"/>
      <c r="N37" s="325"/>
      <c r="O37" s="325"/>
      <c r="P37" s="325"/>
      <c r="Q37" s="207">
        <f t="shared" si="1"/>
        <v>0</v>
      </c>
      <c r="R37" s="321">
        <f t="shared" si="2"/>
        <v>0</v>
      </c>
      <c r="S37" s="134"/>
      <c r="T37" s="134"/>
      <c r="U37" s="129"/>
      <c r="V37" s="123"/>
    </row>
    <row r="38" spans="1:22" x14ac:dyDescent="0.15">
      <c r="A38" s="133"/>
      <c r="B38" s="381">
        <f>'6.1'!B38</f>
        <v>0</v>
      </c>
      <c r="C38" s="230">
        <f>'6.1'!C38</f>
        <v>0</v>
      </c>
      <c r="D38" s="191">
        <f>'6.1'!D38</f>
        <v>0</v>
      </c>
      <c r="E38" s="191">
        <f>'6.1'!E38</f>
        <v>0</v>
      </c>
      <c r="F38" s="190">
        <f>D38*($D$21/($D$21+$E$21))+E38*($E$21/($D$21+$E$21))</f>
        <v>0</v>
      </c>
      <c r="G38" s="323"/>
      <c r="H38" s="325"/>
      <c r="I38" s="323"/>
      <c r="J38" s="325"/>
      <c r="K38" s="323"/>
      <c r="L38" s="325"/>
      <c r="M38" s="323"/>
      <c r="N38" s="325"/>
      <c r="O38" s="325"/>
      <c r="P38" s="325"/>
      <c r="Q38" s="207">
        <f>G38+I38+K38+M38</f>
        <v>0</v>
      </c>
      <c r="R38" s="321">
        <f>F38*Q38</f>
        <v>0</v>
      </c>
      <c r="S38" s="134"/>
      <c r="T38" s="134"/>
      <c r="U38" s="129"/>
      <c r="V38" s="123"/>
    </row>
    <row r="39" spans="1:22" x14ac:dyDescent="0.15">
      <c r="A39" s="133"/>
      <c r="B39" s="381">
        <f>'6.1'!B39</f>
        <v>0</v>
      </c>
      <c r="C39" s="230">
        <f>'6.1'!C39</f>
        <v>0</v>
      </c>
      <c r="D39" s="191">
        <f>'6.1'!D39</f>
        <v>0</v>
      </c>
      <c r="E39" s="191">
        <f>'6.1'!E39</f>
        <v>0</v>
      </c>
      <c r="F39" s="190">
        <f t="shared" si="0"/>
        <v>0</v>
      </c>
      <c r="G39" s="323"/>
      <c r="H39" s="325"/>
      <c r="I39" s="323"/>
      <c r="J39" s="325"/>
      <c r="K39" s="323"/>
      <c r="L39" s="325"/>
      <c r="M39" s="323"/>
      <c r="N39" s="325"/>
      <c r="O39" s="325"/>
      <c r="P39" s="325"/>
      <c r="Q39" s="207">
        <f t="shared" si="1"/>
        <v>0</v>
      </c>
      <c r="R39" s="321">
        <f t="shared" si="2"/>
        <v>0</v>
      </c>
      <c r="S39" s="134"/>
      <c r="T39" s="134"/>
      <c r="U39" s="129"/>
      <c r="V39" s="123"/>
    </row>
    <row r="40" spans="1:22" x14ac:dyDescent="0.15">
      <c r="A40" s="133"/>
      <c r="B40" s="381" t="str">
        <f>'6.1'!B40</f>
        <v>&lt;&lt;Please provide additional Cost Center items here if needed&gt;&gt;</v>
      </c>
      <c r="C40" s="230"/>
      <c r="D40" s="191">
        <f>'6.1'!D40</f>
        <v>0</v>
      </c>
      <c r="E40" s="191">
        <f>'6.1'!E40</f>
        <v>0</v>
      </c>
      <c r="F40" s="190">
        <f t="shared" si="0"/>
        <v>0</v>
      </c>
      <c r="G40" s="323"/>
      <c r="H40" s="325"/>
      <c r="I40" s="323"/>
      <c r="J40" s="325"/>
      <c r="K40" s="323"/>
      <c r="L40" s="325"/>
      <c r="M40" s="323"/>
      <c r="N40" s="325"/>
      <c r="O40" s="325"/>
      <c r="P40" s="325"/>
      <c r="Q40" s="207">
        <f t="shared" si="1"/>
        <v>0</v>
      </c>
      <c r="R40" s="321">
        <f t="shared" si="2"/>
        <v>0</v>
      </c>
      <c r="S40" s="134"/>
      <c r="T40" s="134"/>
      <c r="U40" s="129"/>
      <c r="V40" s="123"/>
    </row>
    <row r="41" spans="1:22" x14ac:dyDescent="0.15">
      <c r="A41" s="133"/>
      <c r="B41" s="381" t="str">
        <f>'6.1'!B41</f>
        <v>&lt;&lt;Please provide additional Cost Center items here if needed&gt;&gt;</v>
      </c>
      <c r="C41" s="230"/>
      <c r="D41" s="191">
        <f>'6.1'!D41</f>
        <v>0</v>
      </c>
      <c r="E41" s="191">
        <f>'6.1'!E41</f>
        <v>0</v>
      </c>
      <c r="F41" s="190">
        <f t="shared" si="0"/>
        <v>0</v>
      </c>
      <c r="G41" s="323"/>
      <c r="H41" s="325"/>
      <c r="I41" s="323"/>
      <c r="J41" s="325"/>
      <c r="K41" s="323"/>
      <c r="L41" s="325"/>
      <c r="M41" s="323"/>
      <c r="N41" s="325"/>
      <c r="O41" s="325"/>
      <c r="P41" s="325"/>
      <c r="Q41" s="207">
        <f t="shared" si="1"/>
        <v>0</v>
      </c>
      <c r="R41" s="321">
        <f t="shared" si="2"/>
        <v>0</v>
      </c>
      <c r="S41" s="134"/>
      <c r="T41" s="134"/>
      <c r="U41" s="129"/>
      <c r="V41" s="123"/>
    </row>
    <row r="42" spans="1:22" ht="14" thickBot="1" x14ac:dyDescent="0.2">
      <c r="A42" s="133"/>
      <c r="B42" s="381" t="str">
        <f>'6.1'!B42</f>
        <v>&lt;&lt;Please provide additional Cost Center items here if needed&gt;&gt;</v>
      </c>
      <c r="C42" s="230"/>
      <c r="D42" s="191">
        <f>'6.1'!D42</f>
        <v>0</v>
      </c>
      <c r="E42" s="191">
        <f>'6.1'!E42</f>
        <v>0</v>
      </c>
      <c r="F42" s="190">
        <f>D42*($D$21/($D$21+$E$21))+E42*($E$21/($D$21+$E$21))</f>
        <v>0</v>
      </c>
      <c r="G42" s="326"/>
      <c r="H42" s="327"/>
      <c r="I42" s="326"/>
      <c r="J42" s="327"/>
      <c r="K42" s="326"/>
      <c r="L42" s="327"/>
      <c r="M42" s="326"/>
      <c r="N42" s="327"/>
      <c r="O42" s="327"/>
      <c r="P42" s="327"/>
      <c r="Q42" s="322">
        <f>G42+I42+K42+M42</f>
        <v>0</v>
      </c>
      <c r="R42" s="322">
        <f>F42*Q42</f>
        <v>0</v>
      </c>
      <c r="S42" s="134"/>
      <c r="T42" s="134"/>
      <c r="U42" s="129"/>
      <c r="V42" s="123"/>
    </row>
    <row r="43" spans="1:22" x14ac:dyDescent="0.15">
      <c r="A43" s="113"/>
      <c r="B43" s="135"/>
      <c r="D43" s="136"/>
      <c r="F43" s="136" t="s">
        <v>304</v>
      </c>
      <c r="G43" s="321">
        <f>SUM(G25:G42)</f>
        <v>0</v>
      </c>
      <c r="H43" s="324"/>
      <c r="I43" s="321">
        <f>SUM(I25:I42)</f>
        <v>0</v>
      </c>
      <c r="J43" s="324"/>
      <c r="K43" s="321">
        <f>SUM(K25:K42)</f>
        <v>0</v>
      </c>
      <c r="L43" s="324"/>
      <c r="M43" s="321">
        <f>SUM(M25:M42)</f>
        <v>0</v>
      </c>
      <c r="N43" s="324"/>
      <c r="O43" s="324"/>
      <c r="P43" s="324"/>
      <c r="Q43" s="321">
        <f>SUM(Q25:Q42)</f>
        <v>0</v>
      </c>
      <c r="R43" s="319">
        <f>SUM(R25:R42)</f>
        <v>0</v>
      </c>
      <c r="S43" s="137"/>
      <c r="T43" s="137"/>
      <c r="U43" s="137"/>
      <c r="V43" s="123"/>
    </row>
    <row r="44" spans="1:22" x14ac:dyDescent="0.15">
      <c r="A44" s="113"/>
      <c r="B44" s="135"/>
      <c r="D44" s="136"/>
      <c r="H44" s="137"/>
      <c r="I44" s="137"/>
      <c r="J44" s="137"/>
      <c r="L44" s="136"/>
      <c r="M44" s="120"/>
      <c r="N44" s="138"/>
      <c r="O44" s="138"/>
      <c r="P44" s="138"/>
      <c r="Q44" s="174"/>
    </row>
    <row r="45" spans="1:22" x14ac:dyDescent="0.15">
      <c r="A45" s="113"/>
      <c r="B45" s="135"/>
      <c r="D45" s="178"/>
      <c r="H45" s="137"/>
      <c r="I45" s="137"/>
      <c r="J45" s="137"/>
      <c r="L45" s="136"/>
      <c r="M45" s="120"/>
      <c r="N45" s="138"/>
      <c r="O45" s="138"/>
      <c r="P45" s="138"/>
      <c r="Q45" s="174"/>
    </row>
    <row r="46" spans="1:22" x14ac:dyDescent="0.15">
      <c r="A46" s="113"/>
      <c r="C46" s="137"/>
      <c r="D46" s="242">
        <f>'6.1'!D21</f>
        <v>92</v>
      </c>
      <c r="E46" s="242">
        <f>'6.1'!E21</f>
        <v>274</v>
      </c>
      <c r="F46" s="137"/>
      <c r="G46" s="137"/>
      <c r="H46" s="137"/>
      <c r="I46" s="137"/>
      <c r="J46" s="137"/>
      <c r="K46" s="137"/>
      <c r="L46" s="137"/>
      <c r="M46" s="137"/>
      <c r="N46" s="137"/>
      <c r="O46" s="137"/>
      <c r="P46" s="137"/>
      <c r="Q46" s="123"/>
    </row>
    <row r="47" spans="1:22" ht="25.5" customHeight="1" x14ac:dyDescent="0.15">
      <c r="A47" s="113"/>
      <c r="C47" s="122"/>
      <c r="D47" s="501" t="s">
        <v>233</v>
      </c>
      <c r="E47" s="501" t="s">
        <v>233</v>
      </c>
      <c r="F47" s="122"/>
      <c r="Q47" s="122"/>
      <c r="R47" s="122"/>
    </row>
    <row r="48" spans="1:22" ht="14.25" customHeight="1" x14ac:dyDescent="0.15">
      <c r="A48" s="514" t="s">
        <v>196</v>
      </c>
      <c r="B48" s="514"/>
      <c r="C48" s="122"/>
      <c r="D48" s="502"/>
      <c r="E48" s="502"/>
      <c r="F48" s="122"/>
      <c r="G48" s="497" t="s">
        <v>391</v>
      </c>
      <c r="H48" s="497"/>
      <c r="I48" s="497" t="s">
        <v>396</v>
      </c>
      <c r="J48" s="497"/>
      <c r="K48" s="497" t="s">
        <v>397</v>
      </c>
      <c r="L48" s="497"/>
      <c r="M48" s="497" t="s">
        <v>398</v>
      </c>
      <c r="N48" s="497"/>
      <c r="O48" s="497" t="s">
        <v>310</v>
      </c>
      <c r="P48" s="497"/>
      <c r="Q48" s="122"/>
      <c r="R48" s="122"/>
    </row>
    <row r="49" spans="1:18" ht="39.75" customHeight="1" x14ac:dyDescent="0.15">
      <c r="A49" s="124" t="s">
        <v>306</v>
      </c>
      <c r="B49" s="125" t="s">
        <v>303</v>
      </c>
      <c r="C49" s="141" t="s">
        <v>197</v>
      </c>
      <c r="D49" s="149" t="str">
        <f>'6.1'!D49</f>
        <v>12/31/2015</v>
      </c>
      <c r="E49" s="150" t="str">
        <f>'6.1'!E49</f>
        <v>12/31/2016</v>
      </c>
      <c r="F49" s="126" t="s">
        <v>247</v>
      </c>
      <c r="G49" s="126" t="s">
        <v>399</v>
      </c>
      <c r="H49" s="126" t="s">
        <v>400</v>
      </c>
      <c r="I49" s="126" t="s">
        <v>399</v>
      </c>
      <c r="J49" s="126" t="s">
        <v>400</v>
      </c>
      <c r="K49" s="126" t="s">
        <v>399</v>
      </c>
      <c r="L49" s="126" t="s">
        <v>400</v>
      </c>
      <c r="M49" s="126" t="s">
        <v>399</v>
      </c>
      <c r="N49" s="126" t="s">
        <v>400</v>
      </c>
      <c r="O49" s="126" t="s">
        <v>286</v>
      </c>
      <c r="P49" s="126" t="s">
        <v>279</v>
      </c>
      <c r="Q49" s="82" t="s">
        <v>401</v>
      </c>
      <c r="R49" s="82" t="s">
        <v>308</v>
      </c>
    </row>
    <row r="50" spans="1:18" x14ac:dyDescent="0.15">
      <c r="A50" s="130"/>
      <c r="B50" s="364">
        <f>'6.1'!B50</f>
        <v>0</v>
      </c>
      <c r="C50" s="233" t="str">
        <f>'6.1'!C50</f>
        <v xml:space="preserve">Routine </v>
      </c>
      <c r="D50" s="365">
        <f>'6.1'!D50</f>
        <v>0</v>
      </c>
      <c r="E50" s="365">
        <f>'6.1'!E50</f>
        <v>0</v>
      </c>
      <c r="F50" s="192">
        <f>D50*($D$46/($D$46+$E$46))+E50*($E$46/($D$46+$E$46))</f>
        <v>0</v>
      </c>
      <c r="G50" s="338"/>
      <c r="H50" s="338"/>
      <c r="I50" s="338"/>
      <c r="J50" s="338"/>
      <c r="K50" s="338"/>
      <c r="L50" s="338"/>
      <c r="M50" s="338"/>
      <c r="N50" s="338"/>
      <c r="O50" s="185"/>
      <c r="P50" s="185"/>
      <c r="Q50" s="319">
        <f t="shared" ref="Q50:Q55" si="3">SUM(G50:N50)</f>
        <v>0</v>
      </c>
      <c r="R50" s="311">
        <f t="shared" ref="R50:R55" si="4">F50*Q50</f>
        <v>0</v>
      </c>
    </row>
    <row r="51" spans="1:18" x14ac:dyDescent="0.15">
      <c r="A51" s="130"/>
      <c r="B51" s="394">
        <f>'6.1'!B51</f>
        <v>50</v>
      </c>
      <c r="C51" s="233" t="str">
        <f>'6.1'!C51</f>
        <v>Operating Room</v>
      </c>
      <c r="D51" s="238">
        <f>'6.1'!D51</f>
        <v>0</v>
      </c>
      <c r="E51" s="238">
        <f>'6.1'!E51</f>
        <v>0</v>
      </c>
      <c r="F51" s="192">
        <f>D51*($D$46/($D$46+$E$46))+E51*($E$46/($D$46+$E$46))</f>
        <v>0</v>
      </c>
      <c r="G51" s="209"/>
      <c r="H51" s="209"/>
      <c r="I51" s="209"/>
      <c r="J51" s="209"/>
      <c r="K51" s="209"/>
      <c r="L51" s="209"/>
      <c r="M51" s="209"/>
      <c r="N51" s="209"/>
      <c r="O51" s="185"/>
      <c r="P51" s="185"/>
      <c r="Q51" s="321">
        <f t="shared" si="3"/>
        <v>0</v>
      </c>
      <c r="R51" s="210">
        <f t="shared" si="4"/>
        <v>0</v>
      </c>
    </row>
    <row r="52" spans="1:18" x14ac:dyDescent="0.15">
      <c r="A52" s="130"/>
      <c r="B52" s="395">
        <f>'6.1'!B52</f>
        <v>50.01</v>
      </c>
      <c r="C52" s="233" t="str">
        <f>'6.1'!C52</f>
        <v>Endoscopy</v>
      </c>
      <c r="D52" s="238">
        <f>'6.1'!D52</f>
        <v>0</v>
      </c>
      <c r="E52" s="238">
        <f>'6.1'!E52</f>
        <v>0</v>
      </c>
      <c r="F52" s="192">
        <f>D52*($D$46/($D$46+$E$46))+E52*($E$46/($D$46+$E$46))</f>
        <v>0</v>
      </c>
      <c r="G52" s="209"/>
      <c r="H52" s="209"/>
      <c r="I52" s="209"/>
      <c r="J52" s="209"/>
      <c r="K52" s="209"/>
      <c r="L52" s="209"/>
      <c r="M52" s="209"/>
      <c r="N52" s="209"/>
      <c r="O52" s="339"/>
      <c r="P52" s="339"/>
      <c r="Q52" s="321">
        <f t="shared" si="3"/>
        <v>0</v>
      </c>
      <c r="R52" s="210">
        <f t="shared" si="4"/>
        <v>0</v>
      </c>
    </row>
    <row r="53" spans="1:18" x14ac:dyDescent="0.15">
      <c r="A53" s="130"/>
      <c r="B53" s="394">
        <f>'6.1'!B53</f>
        <v>51</v>
      </c>
      <c r="C53" s="233" t="str">
        <f>'6.1'!C53</f>
        <v>Recovery Room</v>
      </c>
      <c r="D53" s="238">
        <f>'6.1'!D53</f>
        <v>0</v>
      </c>
      <c r="E53" s="238">
        <f>'6.1'!E53</f>
        <v>0</v>
      </c>
      <c r="F53" s="192">
        <f>D53*($D$46/($D$46+$E$46))+E53*($E$46/($D$46+$E$46))</f>
        <v>0</v>
      </c>
      <c r="G53" s="209"/>
      <c r="H53" s="209"/>
      <c r="I53" s="209"/>
      <c r="J53" s="209"/>
      <c r="K53" s="209"/>
      <c r="L53" s="209"/>
      <c r="M53" s="209"/>
      <c r="N53" s="209"/>
      <c r="O53" s="339"/>
      <c r="P53" s="339"/>
      <c r="Q53" s="321">
        <f t="shared" si="3"/>
        <v>0</v>
      </c>
      <c r="R53" s="210">
        <f t="shared" si="4"/>
        <v>0</v>
      </c>
    </row>
    <row r="54" spans="1:18" x14ac:dyDescent="0.15">
      <c r="A54" s="130"/>
      <c r="B54" s="364" t="str">
        <f>'6.1'!B54</f>
        <v>52</v>
      </c>
      <c r="C54" s="233" t="str">
        <f>'6.1'!C54</f>
        <v>Delivery Room &amp; Labor Room</v>
      </c>
      <c r="D54" s="238">
        <f>'6.1'!D54</f>
        <v>0</v>
      </c>
      <c r="E54" s="238">
        <f>'6.1'!E54</f>
        <v>0</v>
      </c>
      <c r="F54" s="192">
        <f>D54*($D$46/($D$46+$E$46))+E54*($E$46/($D$46+$E$46))</f>
        <v>0</v>
      </c>
      <c r="G54" s="209"/>
      <c r="H54" s="209"/>
      <c r="I54" s="209"/>
      <c r="J54" s="209"/>
      <c r="K54" s="209"/>
      <c r="L54" s="209"/>
      <c r="M54" s="209"/>
      <c r="N54" s="209"/>
      <c r="O54" s="339"/>
      <c r="P54" s="339"/>
      <c r="Q54" s="321">
        <f t="shared" si="3"/>
        <v>0</v>
      </c>
      <c r="R54" s="210">
        <f t="shared" si="4"/>
        <v>0</v>
      </c>
    </row>
    <row r="55" spans="1:18" x14ac:dyDescent="0.15">
      <c r="A55" s="133"/>
      <c r="B55" s="364" t="str">
        <f>'6.1'!B55</f>
        <v>53</v>
      </c>
      <c r="C55" s="233" t="str">
        <f>'6.1'!C55</f>
        <v>Anesthesiology</v>
      </c>
      <c r="D55" s="238">
        <f>'6.1'!D55</f>
        <v>0</v>
      </c>
      <c r="E55" s="238">
        <f>'6.1'!E55</f>
        <v>0</v>
      </c>
      <c r="F55" s="193">
        <f t="shared" ref="F55:F116" si="5">D55*($D$46/($D$46+$E$46))+E55*($E$46/($D$46+$E$46))</f>
        <v>0</v>
      </c>
      <c r="G55" s="209"/>
      <c r="H55" s="209"/>
      <c r="I55" s="209"/>
      <c r="J55" s="209"/>
      <c r="K55" s="209"/>
      <c r="L55" s="209"/>
      <c r="M55" s="209"/>
      <c r="N55" s="209"/>
      <c r="O55" s="340"/>
      <c r="P55" s="340"/>
      <c r="Q55" s="207">
        <f t="shared" si="3"/>
        <v>0</v>
      </c>
      <c r="R55" s="312">
        <f t="shared" si="4"/>
        <v>0</v>
      </c>
    </row>
    <row r="56" spans="1:18" x14ac:dyDescent="0.15">
      <c r="A56" s="133"/>
      <c r="B56" s="364" t="str">
        <f>'6.1'!B56</f>
        <v>54</v>
      </c>
      <c r="C56" s="233" t="str">
        <f>'6.1'!C56</f>
        <v>Radiology-Diagnostic</v>
      </c>
      <c r="D56" s="238">
        <f>'6.1'!D56</f>
        <v>0</v>
      </c>
      <c r="E56" s="238">
        <f>'6.1'!E56</f>
        <v>0</v>
      </c>
      <c r="F56" s="193">
        <f t="shared" si="5"/>
        <v>0</v>
      </c>
      <c r="G56" s="209"/>
      <c r="H56" s="209"/>
      <c r="I56" s="209"/>
      <c r="J56" s="209"/>
      <c r="K56" s="209"/>
      <c r="L56" s="209"/>
      <c r="M56" s="209"/>
      <c r="N56" s="209"/>
      <c r="O56" s="340"/>
      <c r="P56" s="340"/>
      <c r="Q56" s="207">
        <f t="shared" ref="Q56:Q116" si="6">SUM(G56:N56)</f>
        <v>0</v>
      </c>
      <c r="R56" s="312">
        <f t="shared" ref="R56:R116" si="7">F56*Q56</f>
        <v>0</v>
      </c>
    </row>
    <row r="57" spans="1:18" x14ac:dyDescent="0.15">
      <c r="A57" s="133"/>
      <c r="B57" s="364" t="str">
        <f>'6.1'!B57</f>
        <v>54.01</v>
      </c>
      <c r="C57" s="233" t="str">
        <f>'6.1'!C57</f>
        <v>Radiology-Diagnostic Ultrasound</v>
      </c>
      <c r="D57" s="238">
        <f>'6.1'!D57</f>
        <v>0</v>
      </c>
      <c r="E57" s="238">
        <f>'6.1'!E57</f>
        <v>0</v>
      </c>
      <c r="F57" s="193">
        <f t="shared" si="5"/>
        <v>0</v>
      </c>
      <c r="G57" s="209"/>
      <c r="H57" s="209"/>
      <c r="I57" s="209"/>
      <c r="J57" s="209"/>
      <c r="K57" s="209"/>
      <c r="L57" s="209"/>
      <c r="M57" s="209"/>
      <c r="N57" s="209"/>
      <c r="O57" s="340"/>
      <c r="P57" s="340"/>
      <c r="Q57" s="207">
        <f t="shared" si="6"/>
        <v>0</v>
      </c>
      <c r="R57" s="312">
        <f t="shared" si="7"/>
        <v>0</v>
      </c>
    </row>
    <row r="58" spans="1:18" x14ac:dyDescent="0.15">
      <c r="A58" s="133"/>
      <c r="B58" s="364" t="str">
        <f>'6.1'!B58</f>
        <v>54.02</v>
      </c>
      <c r="C58" s="233" t="str">
        <f>'6.1'!C58</f>
        <v>Radiology-Mammography</v>
      </c>
      <c r="D58" s="238">
        <f>'6.1'!D58</f>
        <v>0</v>
      </c>
      <c r="E58" s="238">
        <f>'6.1'!E58</f>
        <v>0</v>
      </c>
      <c r="F58" s="193">
        <f>D58*($D$46/($D$46+$E$46))+E58*($E$46/($D$46+$E$46))</f>
        <v>0</v>
      </c>
      <c r="G58" s="209"/>
      <c r="H58" s="209"/>
      <c r="I58" s="209"/>
      <c r="J58" s="209"/>
      <c r="K58" s="209"/>
      <c r="L58" s="209"/>
      <c r="M58" s="209"/>
      <c r="N58" s="209"/>
      <c r="O58" s="340"/>
      <c r="P58" s="340"/>
      <c r="Q58" s="207">
        <f t="shared" si="6"/>
        <v>0</v>
      </c>
      <c r="R58" s="312">
        <f t="shared" si="7"/>
        <v>0</v>
      </c>
    </row>
    <row r="59" spans="1:18" x14ac:dyDescent="0.15">
      <c r="A59" s="133"/>
      <c r="B59" s="364" t="str">
        <f>'6.1'!B59</f>
        <v>55</v>
      </c>
      <c r="C59" s="233" t="str">
        <f>'6.1'!C59</f>
        <v>Radiology-Therapeutic</v>
      </c>
      <c r="D59" s="238">
        <f>'6.1'!D59</f>
        <v>0</v>
      </c>
      <c r="E59" s="238">
        <f>'6.1'!E59</f>
        <v>0</v>
      </c>
      <c r="F59" s="193">
        <f t="shared" si="5"/>
        <v>0</v>
      </c>
      <c r="G59" s="209"/>
      <c r="H59" s="209"/>
      <c r="I59" s="209"/>
      <c r="J59" s="209"/>
      <c r="K59" s="209"/>
      <c r="L59" s="209"/>
      <c r="M59" s="209"/>
      <c r="N59" s="209"/>
      <c r="O59" s="340"/>
      <c r="P59" s="340"/>
      <c r="Q59" s="207">
        <f t="shared" si="6"/>
        <v>0</v>
      </c>
      <c r="R59" s="312">
        <f t="shared" si="7"/>
        <v>0</v>
      </c>
    </row>
    <row r="60" spans="1:18" x14ac:dyDescent="0.15">
      <c r="A60" s="133"/>
      <c r="B60" s="364" t="str">
        <f>'6.1'!B60</f>
        <v>56</v>
      </c>
      <c r="C60" s="233" t="str">
        <f>'6.1'!C60</f>
        <v>Radioisotope</v>
      </c>
      <c r="D60" s="238">
        <f>'6.1'!D60</f>
        <v>0</v>
      </c>
      <c r="E60" s="238">
        <f>'6.1'!E60</f>
        <v>0</v>
      </c>
      <c r="F60" s="193">
        <f t="shared" si="5"/>
        <v>0</v>
      </c>
      <c r="G60" s="209"/>
      <c r="H60" s="209"/>
      <c r="I60" s="209"/>
      <c r="J60" s="209"/>
      <c r="K60" s="209"/>
      <c r="L60" s="209"/>
      <c r="M60" s="209"/>
      <c r="N60" s="209"/>
      <c r="O60" s="340"/>
      <c r="P60" s="340"/>
      <c r="Q60" s="207">
        <f t="shared" si="6"/>
        <v>0</v>
      </c>
      <c r="R60" s="312">
        <f t="shared" si="7"/>
        <v>0</v>
      </c>
    </row>
    <row r="61" spans="1:18" x14ac:dyDescent="0.15">
      <c r="A61" s="133"/>
      <c r="B61" s="364" t="str">
        <f>'6.1'!B61</f>
        <v>57</v>
      </c>
      <c r="C61" s="233" t="str">
        <f>'6.1'!C61</f>
        <v>CT Scan</v>
      </c>
      <c r="D61" s="238">
        <f>'6.1'!D61</f>
        <v>0</v>
      </c>
      <c r="E61" s="238">
        <f>'6.1'!E61</f>
        <v>0</v>
      </c>
      <c r="F61" s="193">
        <f t="shared" si="5"/>
        <v>0</v>
      </c>
      <c r="G61" s="209"/>
      <c r="H61" s="209"/>
      <c r="I61" s="209"/>
      <c r="J61" s="209"/>
      <c r="K61" s="209"/>
      <c r="L61" s="209"/>
      <c r="M61" s="209"/>
      <c r="N61" s="209"/>
      <c r="O61" s="340"/>
      <c r="P61" s="340"/>
      <c r="Q61" s="207">
        <f t="shared" si="6"/>
        <v>0</v>
      </c>
      <c r="R61" s="312">
        <f t="shared" si="7"/>
        <v>0</v>
      </c>
    </row>
    <row r="62" spans="1:18" x14ac:dyDescent="0.15">
      <c r="A62" s="133"/>
      <c r="B62" s="364" t="str">
        <f>'6.1'!B62</f>
        <v>58</v>
      </c>
      <c r="C62" s="233" t="str">
        <f>'6.1'!C62</f>
        <v>Magnetic Resonance Imaging (MRI)</v>
      </c>
      <c r="D62" s="238">
        <f>'6.1'!D62</f>
        <v>0</v>
      </c>
      <c r="E62" s="238">
        <f>'6.1'!E62</f>
        <v>0</v>
      </c>
      <c r="F62" s="193">
        <f t="shared" si="5"/>
        <v>0</v>
      </c>
      <c r="G62" s="209"/>
      <c r="H62" s="209"/>
      <c r="I62" s="209"/>
      <c r="J62" s="209"/>
      <c r="K62" s="209"/>
      <c r="L62" s="209"/>
      <c r="M62" s="209"/>
      <c r="N62" s="209"/>
      <c r="O62" s="340"/>
      <c r="P62" s="340"/>
      <c r="Q62" s="207">
        <f>SUM(G62:N62)</f>
        <v>0</v>
      </c>
      <c r="R62" s="312">
        <f t="shared" si="7"/>
        <v>0</v>
      </c>
    </row>
    <row r="63" spans="1:18" x14ac:dyDescent="0.15">
      <c r="A63" s="133"/>
      <c r="B63" s="364" t="str">
        <f>'6.1'!B63</f>
        <v>59</v>
      </c>
      <c r="C63" s="233" t="str">
        <f>'6.1'!C63</f>
        <v>Cardiac Catheterization</v>
      </c>
      <c r="D63" s="238">
        <f>'6.1'!D63</f>
        <v>0</v>
      </c>
      <c r="E63" s="238">
        <f>'6.1'!E63</f>
        <v>0</v>
      </c>
      <c r="F63" s="193">
        <f t="shared" si="5"/>
        <v>0</v>
      </c>
      <c r="G63" s="209"/>
      <c r="H63" s="209"/>
      <c r="I63" s="209"/>
      <c r="J63" s="209"/>
      <c r="K63" s="209"/>
      <c r="L63" s="209"/>
      <c r="M63" s="209"/>
      <c r="N63" s="209"/>
      <c r="O63" s="340"/>
      <c r="P63" s="340"/>
      <c r="Q63" s="207">
        <f t="shared" si="6"/>
        <v>0</v>
      </c>
      <c r="R63" s="312">
        <f>F63*Q63</f>
        <v>0</v>
      </c>
    </row>
    <row r="64" spans="1:18" x14ac:dyDescent="0.15">
      <c r="A64" s="133"/>
      <c r="B64" s="364" t="str">
        <f>'6.1'!B64</f>
        <v>59.01</v>
      </c>
      <c r="C64" s="233" t="str">
        <f>'6.1'!C64</f>
        <v>Cardiac Rehab</v>
      </c>
      <c r="D64" s="238">
        <f>'6.1'!D64</f>
        <v>0</v>
      </c>
      <c r="E64" s="238">
        <f>'6.1'!E64</f>
        <v>0</v>
      </c>
      <c r="F64" s="193">
        <f t="shared" si="5"/>
        <v>0</v>
      </c>
      <c r="G64" s="209"/>
      <c r="H64" s="209"/>
      <c r="I64" s="209"/>
      <c r="J64" s="209"/>
      <c r="K64" s="209"/>
      <c r="L64" s="209"/>
      <c r="M64" s="209"/>
      <c r="N64" s="209"/>
      <c r="O64" s="340"/>
      <c r="P64" s="340"/>
      <c r="Q64" s="207">
        <f t="shared" si="6"/>
        <v>0</v>
      </c>
      <c r="R64" s="312">
        <f t="shared" si="7"/>
        <v>0</v>
      </c>
    </row>
    <row r="65" spans="1:18" x14ac:dyDescent="0.15">
      <c r="A65" s="133"/>
      <c r="B65" s="364" t="str">
        <f>'6.1'!B65</f>
        <v>60</v>
      </c>
      <c r="C65" s="233" t="str">
        <f>'6.1'!C65</f>
        <v>Laboratory</v>
      </c>
      <c r="D65" s="238">
        <f>'6.1'!D65</f>
        <v>0</v>
      </c>
      <c r="E65" s="238">
        <f>'6.1'!E65</f>
        <v>0</v>
      </c>
      <c r="F65" s="193">
        <f t="shared" si="5"/>
        <v>0</v>
      </c>
      <c r="G65" s="209"/>
      <c r="H65" s="209"/>
      <c r="I65" s="209"/>
      <c r="J65" s="209"/>
      <c r="K65" s="209"/>
      <c r="L65" s="209"/>
      <c r="M65" s="209"/>
      <c r="N65" s="209"/>
      <c r="O65" s="340"/>
      <c r="P65" s="340"/>
      <c r="Q65" s="207">
        <f t="shared" si="6"/>
        <v>0</v>
      </c>
      <c r="R65" s="312">
        <f t="shared" si="7"/>
        <v>0</v>
      </c>
    </row>
    <row r="66" spans="1:18" x14ac:dyDescent="0.15">
      <c r="A66" s="133"/>
      <c r="B66" s="364" t="str">
        <f>'6.1'!B66</f>
        <v>60.01</v>
      </c>
      <c r="C66" s="233" t="str">
        <f>'6.1'!C66</f>
        <v>Laboratory - Cytology</v>
      </c>
      <c r="D66" s="238">
        <f>'6.1'!D66</f>
        <v>0</v>
      </c>
      <c r="E66" s="238">
        <f>'6.1'!E66</f>
        <v>0</v>
      </c>
      <c r="F66" s="193">
        <f t="shared" si="5"/>
        <v>0</v>
      </c>
      <c r="G66" s="209"/>
      <c r="H66" s="209"/>
      <c r="I66" s="209"/>
      <c r="J66" s="209"/>
      <c r="K66" s="209"/>
      <c r="L66" s="209"/>
      <c r="M66" s="209"/>
      <c r="N66" s="209"/>
      <c r="O66" s="340"/>
      <c r="P66" s="340"/>
      <c r="Q66" s="207">
        <f t="shared" si="6"/>
        <v>0</v>
      </c>
      <c r="R66" s="312">
        <f t="shared" si="7"/>
        <v>0</v>
      </c>
    </row>
    <row r="67" spans="1:18" x14ac:dyDescent="0.15">
      <c r="A67" s="133"/>
      <c r="B67" s="364" t="str">
        <f>'6.1'!B67</f>
        <v>60.02</v>
      </c>
      <c r="C67" s="233" t="str">
        <f>'6.1'!C67</f>
        <v>Laboratory - Vascular Lab</v>
      </c>
      <c r="D67" s="238">
        <f>'6.1'!D67</f>
        <v>0</v>
      </c>
      <c r="E67" s="238">
        <f>'6.1'!E67</f>
        <v>0</v>
      </c>
      <c r="F67" s="193">
        <f t="shared" si="5"/>
        <v>0</v>
      </c>
      <c r="G67" s="209"/>
      <c r="H67" s="209"/>
      <c r="I67" s="209"/>
      <c r="J67" s="209"/>
      <c r="K67" s="209"/>
      <c r="L67" s="209"/>
      <c r="M67" s="209"/>
      <c r="N67" s="209"/>
      <c r="O67" s="340"/>
      <c r="P67" s="340"/>
      <c r="Q67" s="207">
        <f t="shared" si="6"/>
        <v>0</v>
      </c>
      <c r="R67" s="312">
        <f t="shared" si="7"/>
        <v>0</v>
      </c>
    </row>
    <row r="68" spans="1:18" x14ac:dyDescent="0.15">
      <c r="A68" s="133"/>
      <c r="B68" s="364" t="str">
        <f>'6.1'!B68</f>
        <v>60.03</v>
      </c>
      <c r="C68" s="233" t="str">
        <f>'6.1'!C68</f>
        <v>Laboratory - Clinical</v>
      </c>
      <c r="D68" s="238">
        <f>'6.1'!D68</f>
        <v>0</v>
      </c>
      <c r="E68" s="238">
        <f>'6.1'!E68</f>
        <v>0</v>
      </c>
      <c r="F68" s="193">
        <f t="shared" si="5"/>
        <v>0</v>
      </c>
      <c r="G68" s="209"/>
      <c r="H68" s="209"/>
      <c r="I68" s="209"/>
      <c r="J68" s="209"/>
      <c r="K68" s="209"/>
      <c r="L68" s="209"/>
      <c r="M68" s="209"/>
      <c r="N68" s="209"/>
      <c r="O68" s="340"/>
      <c r="P68" s="340"/>
      <c r="Q68" s="207">
        <f t="shared" si="6"/>
        <v>0</v>
      </c>
      <c r="R68" s="312">
        <f t="shared" si="7"/>
        <v>0</v>
      </c>
    </row>
    <row r="69" spans="1:18" x14ac:dyDescent="0.15">
      <c r="A69" s="133"/>
      <c r="B69" s="364" t="str">
        <f>'6.1'!B69</f>
        <v>61</v>
      </c>
      <c r="C69" s="233" t="str">
        <f>'6.1'!C69</f>
        <v>PBP Clinical Lab. Service-Prgm. Only</v>
      </c>
      <c r="D69" s="238">
        <f>'6.1'!D69</f>
        <v>0</v>
      </c>
      <c r="E69" s="238">
        <f>'6.1'!E69</f>
        <v>0</v>
      </c>
      <c r="F69" s="193">
        <f t="shared" si="5"/>
        <v>0</v>
      </c>
      <c r="G69" s="209"/>
      <c r="H69" s="209"/>
      <c r="I69" s="209"/>
      <c r="J69" s="209"/>
      <c r="K69" s="209"/>
      <c r="L69" s="209"/>
      <c r="M69" s="209"/>
      <c r="N69" s="209"/>
      <c r="O69" s="340"/>
      <c r="P69" s="340"/>
      <c r="Q69" s="207">
        <f t="shared" si="6"/>
        <v>0</v>
      </c>
      <c r="R69" s="312">
        <f t="shared" si="7"/>
        <v>0</v>
      </c>
    </row>
    <row r="70" spans="1:18" x14ac:dyDescent="0.15">
      <c r="A70" s="133"/>
      <c r="B70" s="364" t="str">
        <f>'6.1'!B70</f>
        <v>62</v>
      </c>
      <c r="C70" s="233" t="str">
        <f>'6.1'!C70</f>
        <v>Whole Blood &amp; Packed Red Blood Cells</v>
      </c>
      <c r="D70" s="238">
        <f>'6.1'!D70</f>
        <v>0</v>
      </c>
      <c r="E70" s="238">
        <f>'6.1'!E70</f>
        <v>0</v>
      </c>
      <c r="F70" s="193">
        <f t="shared" si="5"/>
        <v>0</v>
      </c>
      <c r="G70" s="209"/>
      <c r="H70" s="209"/>
      <c r="I70" s="209"/>
      <c r="J70" s="209"/>
      <c r="K70" s="209"/>
      <c r="L70" s="209"/>
      <c r="M70" s="209"/>
      <c r="N70" s="209"/>
      <c r="O70" s="340"/>
      <c r="P70" s="340"/>
      <c r="Q70" s="207">
        <f t="shared" si="6"/>
        <v>0</v>
      </c>
      <c r="R70" s="312">
        <f t="shared" si="7"/>
        <v>0</v>
      </c>
    </row>
    <row r="71" spans="1:18" x14ac:dyDescent="0.15">
      <c r="A71" s="133"/>
      <c r="B71" s="364" t="str">
        <f>'6.1'!B71</f>
        <v>63</v>
      </c>
      <c r="C71" s="233" t="str">
        <f>'6.1'!C71</f>
        <v>Blood Storing, Processing &amp; Trans.</v>
      </c>
      <c r="D71" s="238">
        <f>'6.1'!D71</f>
        <v>0</v>
      </c>
      <c r="E71" s="238">
        <f>'6.1'!E71</f>
        <v>0</v>
      </c>
      <c r="F71" s="193">
        <f t="shared" si="5"/>
        <v>0</v>
      </c>
      <c r="G71" s="209"/>
      <c r="H71" s="209"/>
      <c r="I71" s="209"/>
      <c r="J71" s="209"/>
      <c r="K71" s="209"/>
      <c r="L71" s="209"/>
      <c r="M71" s="209"/>
      <c r="N71" s="209"/>
      <c r="O71" s="340"/>
      <c r="P71" s="340"/>
      <c r="Q71" s="207">
        <f t="shared" si="6"/>
        <v>0</v>
      </c>
      <c r="R71" s="312">
        <f t="shared" si="7"/>
        <v>0</v>
      </c>
    </row>
    <row r="72" spans="1:18" x14ac:dyDescent="0.15">
      <c r="A72" s="133"/>
      <c r="B72" s="364" t="str">
        <f>'6.1'!B72</f>
        <v>64</v>
      </c>
      <c r="C72" s="233" t="str">
        <f>'6.1'!C72</f>
        <v>Intravenous Therapy</v>
      </c>
      <c r="D72" s="238">
        <f>'6.1'!D72</f>
        <v>0</v>
      </c>
      <c r="E72" s="238">
        <f>'6.1'!E72</f>
        <v>0</v>
      </c>
      <c r="F72" s="193">
        <f t="shared" si="5"/>
        <v>0</v>
      </c>
      <c r="G72" s="209"/>
      <c r="H72" s="209"/>
      <c r="I72" s="209"/>
      <c r="J72" s="209"/>
      <c r="K72" s="209"/>
      <c r="L72" s="209"/>
      <c r="M72" s="209"/>
      <c r="N72" s="209"/>
      <c r="O72" s="340"/>
      <c r="P72" s="340"/>
      <c r="Q72" s="207">
        <f t="shared" si="6"/>
        <v>0</v>
      </c>
      <c r="R72" s="312">
        <f t="shared" si="7"/>
        <v>0</v>
      </c>
    </row>
    <row r="73" spans="1:18" x14ac:dyDescent="0.15">
      <c r="A73" s="133"/>
      <c r="B73" s="364" t="str">
        <f>'6.1'!B73</f>
        <v>65</v>
      </c>
      <c r="C73" s="233" t="str">
        <f>'6.1'!C73</f>
        <v>Respiratory Therapy</v>
      </c>
      <c r="D73" s="238">
        <f>'6.1'!D73</f>
        <v>0</v>
      </c>
      <c r="E73" s="238">
        <f>'6.1'!E73</f>
        <v>0</v>
      </c>
      <c r="F73" s="193">
        <f t="shared" si="5"/>
        <v>0</v>
      </c>
      <c r="G73" s="209"/>
      <c r="H73" s="209"/>
      <c r="I73" s="209"/>
      <c r="J73" s="209"/>
      <c r="K73" s="209"/>
      <c r="L73" s="209"/>
      <c r="M73" s="209"/>
      <c r="N73" s="209"/>
      <c r="O73" s="340"/>
      <c r="P73" s="340"/>
      <c r="Q73" s="207">
        <f t="shared" si="6"/>
        <v>0</v>
      </c>
      <c r="R73" s="312">
        <f t="shared" si="7"/>
        <v>0</v>
      </c>
    </row>
    <row r="74" spans="1:18" x14ac:dyDescent="0.15">
      <c r="A74" s="133"/>
      <c r="B74" s="364" t="str">
        <f>'6.1'!B74</f>
        <v>65.01</v>
      </c>
      <c r="C74" s="233" t="str">
        <f>'6.1'!C74</f>
        <v>Pulmonary Lab</v>
      </c>
      <c r="D74" s="238">
        <f>'6.1'!D74</f>
        <v>0</v>
      </c>
      <c r="E74" s="238">
        <f>'6.1'!E74</f>
        <v>0</v>
      </c>
      <c r="F74" s="193">
        <f t="shared" si="5"/>
        <v>0</v>
      </c>
      <c r="G74" s="209"/>
      <c r="H74" s="209"/>
      <c r="I74" s="209"/>
      <c r="J74" s="209"/>
      <c r="K74" s="209"/>
      <c r="L74" s="209"/>
      <c r="M74" s="209"/>
      <c r="N74" s="209"/>
      <c r="O74" s="340"/>
      <c r="P74" s="340"/>
      <c r="Q74" s="207">
        <f t="shared" si="6"/>
        <v>0</v>
      </c>
      <c r="R74" s="312">
        <f t="shared" si="7"/>
        <v>0</v>
      </c>
    </row>
    <row r="75" spans="1:18" x14ac:dyDescent="0.15">
      <c r="A75" s="133"/>
      <c r="B75" s="364" t="str">
        <f>'6.1'!B75</f>
        <v>66</v>
      </c>
      <c r="C75" s="233" t="str">
        <f>'6.1'!C75</f>
        <v>Physical Therapy</v>
      </c>
      <c r="D75" s="238">
        <f>'6.1'!D75</f>
        <v>0</v>
      </c>
      <c r="E75" s="238">
        <f>'6.1'!E75</f>
        <v>0</v>
      </c>
      <c r="F75" s="193">
        <f t="shared" si="5"/>
        <v>0</v>
      </c>
      <c r="G75" s="209"/>
      <c r="H75" s="209"/>
      <c r="I75" s="209"/>
      <c r="J75" s="209"/>
      <c r="K75" s="209"/>
      <c r="L75" s="209"/>
      <c r="M75" s="209"/>
      <c r="N75" s="209"/>
      <c r="O75" s="340"/>
      <c r="P75" s="340"/>
      <c r="Q75" s="207">
        <f t="shared" si="6"/>
        <v>0</v>
      </c>
      <c r="R75" s="312">
        <f t="shared" si="7"/>
        <v>0</v>
      </c>
    </row>
    <row r="76" spans="1:18" x14ac:dyDescent="0.15">
      <c r="A76" s="133"/>
      <c r="B76" s="364" t="str">
        <f>'6.1'!B76</f>
        <v>67</v>
      </c>
      <c r="C76" s="233" t="str">
        <f>'6.1'!C76</f>
        <v>Occupational Therapy</v>
      </c>
      <c r="D76" s="238">
        <f>'6.1'!D76</f>
        <v>0</v>
      </c>
      <c r="E76" s="238">
        <f>'6.1'!E76</f>
        <v>0</v>
      </c>
      <c r="F76" s="193">
        <f t="shared" si="5"/>
        <v>0</v>
      </c>
      <c r="G76" s="209"/>
      <c r="H76" s="209"/>
      <c r="I76" s="209"/>
      <c r="J76" s="209"/>
      <c r="K76" s="209"/>
      <c r="L76" s="209"/>
      <c r="M76" s="209"/>
      <c r="N76" s="209"/>
      <c r="O76" s="340"/>
      <c r="P76" s="340"/>
      <c r="Q76" s="207">
        <f t="shared" si="6"/>
        <v>0</v>
      </c>
      <c r="R76" s="312">
        <f t="shared" si="7"/>
        <v>0</v>
      </c>
    </row>
    <row r="77" spans="1:18" x14ac:dyDescent="0.15">
      <c r="A77" s="133"/>
      <c r="B77" s="364" t="str">
        <f>'6.1'!B77</f>
        <v>68</v>
      </c>
      <c r="C77" s="233" t="str">
        <f>'6.1'!C77</f>
        <v>Speech Pathology</v>
      </c>
      <c r="D77" s="238">
        <f>'6.1'!D77</f>
        <v>0</v>
      </c>
      <c r="E77" s="238">
        <f>'6.1'!E77</f>
        <v>0</v>
      </c>
      <c r="F77" s="193">
        <f t="shared" si="5"/>
        <v>0</v>
      </c>
      <c r="G77" s="209"/>
      <c r="H77" s="209"/>
      <c r="I77" s="209"/>
      <c r="J77" s="209"/>
      <c r="K77" s="209"/>
      <c r="L77" s="209"/>
      <c r="M77" s="209"/>
      <c r="N77" s="209"/>
      <c r="O77" s="340"/>
      <c r="P77" s="340"/>
      <c r="Q77" s="207">
        <f t="shared" si="6"/>
        <v>0</v>
      </c>
      <c r="R77" s="312">
        <f t="shared" si="7"/>
        <v>0</v>
      </c>
    </row>
    <row r="78" spans="1:18" x14ac:dyDescent="0.15">
      <c r="A78" s="133"/>
      <c r="B78" s="364" t="str">
        <f>'6.1'!B78</f>
        <v>69</v>
      </c>
      <c r="C78" s="233" t="str">
        <f>'6.1'!C78</f>
        <v>Electrocardiology</v>
      </c>
      <c r="D78" s="238">
        <f>'6.1'!D78</f>
        <v>0</v>
      </c>
      <c r="E78" s="238">
        <f>'6.1'!E78</f>
        <v>0</v>
      </c>
      <c r="F78" s="193">
        <f t="shared" si="5"/>
        <v>0</v>
      </c>
      <c r="G78" s="209"/>
      <c r="H78" s="209"/>
      <c r="I78" s="209"/>
      <c r="J78" s="209"/>
      <c r="K78" s="209"/>
      <c r="L78" s="209"/>
      <c r="M78" s="209"/>
      <c r="N78" s="209"/>
      <c r="O78" s="340"/>
      <c r="P78" s="340"/>
      <c r="Q78" s="207">
        <f t="shared" si="6"/>
        <v>0</v>
      </c>
      <c r="R78" s="312">
        <f t="shared" si="7"/>
        <v>0</v>
      </c>
    </row>
    <row r="79" spans="1:18" x14ac:dyDescent="0.15">
      <c r="A79" s="133"/>
      <c r="B79" s="364" t="str">
        <f>'6.1'!B79</f>
        <v>70</v>
      </c>
      <c r="C79" s="233" t="str">
        <f>'6.1'!C79</f>
        <v>Electroencephalography</v>
      </c>
      <c r="D79" s="238">
        <f>'6.1'!D79</f>
        <v>0</v>
      </c>
      <c r="E79" s="238">
        <f>'6.1'!E79</f>
        <v>0</v>
      </c>
      <c r="F79" s="193">
        <f t="shared" si="5"/>
        <v>0</v>
      </c>
      <c r="G79" s="209"/>
      <c r="H79" s="209"/>
      <c r="I79" s="209"/>
      <c r="J79" s="209"/>
      <c r="K79" s="209"/>
      <c r="L79" s="209"/>
      <c r="M79" s="209"/>
      <c r="N79" s="209"/>
      <c r="O79" s="340"/>
      <c r="P79" s="340"/>
      <c r="Q79" s="207">
        <f t="shared" si="6"/>
        <v>0</v>
      </c>
      <c r="R79" s="312">
        <f t="shared" si="7"/>
        <v>0</v>
      </c>
    </row>
    <row r="80" spans="1:18" x14ac:dyDescent="0.15">
      <c r="A80" s="133"/>
      <c r="B80" s="364" t="str">
        <f>'6.1'!B80</f>
        <v>70.01</v>
      </c>
      <c r="C80" s="233" t="str">
        <f>'6.1'!C80</f>
        <v>Meg Lab</v>
      </c>
      <c r="D80" s="238">
        <f>'6.1'!D80</f>
        <v>0</v>
      </c>
      <c r="E80" s="238">
        <f>'6.1'!E80</f>
        <v>0</v>
      </c>
      <c r="F80" s="193">
        <f t="shared" si="5"/>
        <v>0</v>
      </c>
      <c r="G80" s="209"/>
      <c r="H80" s="209"/>
      <c r="I80" s="209"/>
      <c r="J80" s="209"/>
      <c r="K80" s="209"/>
      <c r="L80" s="209"/>
      <c r="M80" s="209"/>
      <c r="N80" s="209"/>
      <c r="O80" s="340"/>
      <c r="P80" s="340"/>
      <c r="Q80" s="207">
        <f t="shared" si="6"/>
        <v>0</v>
      </c>
      <c r="R80" s="312">
        <f t="shared" si="7"/>
        <v>0</v>
      </c>
    </row>
    <row r="81" spans="1:18" x14ac:dyDescent="0.15">
      <c r="A81" s="133"/>
      <c r="B81" s="364" t="str">
        <f>'6.1'!B81</f>
        <v>71</v>
      </c>
      <c r="C81" s="233" t="str">
        <f>'6.1'!C81</f>
        <v>Medical Supplies Charged to Patients</v>
      </c>
      <c r="D81" s="238">
        <f>'6.1'!D81</f>
        <v>0</v>
      </c>
      <c r="E81" s="238">
        <f>'6.1'!E81</f>
        <v>0</v>
      </c>
      <c r="F81" s="193">
        <f t="shared" si="5"/>
        <v>0</v>
      </c>
      <c r="G81" s="209"/>
      <c r="H81" s="209"/>
      <c r="I81" s="209"/>
      <c r="J81" s="209"/>
      <c r="K81" s="209"/>
      <c r="L81" s="209"/>
      <c r="M81" s="209"/>
      <c r="N81" s="209"/>
      <c r="O81" s="340"/>
      <c r="P81" s="340"/>
      <c r="Q81" s="207">
        <f t="shared" si="6"/>
        <v>0</v>
      </c>
      <c r="R81" s="312">
        <f t="shared" si="7"/>
        <v>0</v>
      </c>
    </row>
    <row r="82" spans="1:18" x14ac:dyDescent="0.15">
      <c r="A82" s="133"/>
      <c r="B82" s="364" t="str">
        <f>'6.1'!B82</f>
        <v>72</v>
      </c>
      <c r="C82" s="233" t="str">
        <f>'6.1'!C82</f>
        <v>Implantable Devices Charged to Patients</v>
      </c>
      <c r="D82" s="238">
        <f>'6.1'!D82</f>
        <v>0</v>
      </c>
      <c r="E82" s="238">
        <f>'6.1'!E82</f>
        <v>0</v>
      </c>
      <c r="F82" s="193">
        <f t="shared" si="5"/>
        <v>0</v>
      </c>
      <c r="G82" s="209"/>
      <c r="H82" s="209"/>
      <c r="I82" s="209"/>
      <c r="J82" s="209"/>
      <c r="K82" s="209"/>
      <c r="L82" s="209"/>
      <c r="M82" s="209"/>
      <c r="N82" s="209"/>
      <c r="O82" s="340"/>
      <c r="P82" s="340"/>
      <c r="Q82" s="207">
        <f t="shared" si="6"/>
        <v>0</v>
      </c>
      <c r="R82" s="312">
        <f t="shared" si="7"/>
        <v>0</v>
      </c>
    </row>
    <row r="83" spans="1:18" x14ac:dyDescent="0.15">
      <c r="A83" s="133"/>
      <c r="B83" s="364" t="str">
        <f>'6.1'!B83</f>
        <v>73</v>
      </c>
      <c r="C83" s="233" t="str">
        <f>'6.1'!C83</f>
        <v>Drugs Charged to Patients</v>
      </c>
      <c r="D83" s="238">
        <f>'6.1'!D83</f>
        <v>0</v>
      </c>
      <c r="E83" s="238">
        <f>'6.1'!E83</f>
        <v>0</v>
      </c>
      <c r="F83" s="193">
        <f t="shared" si="5"/>
        <v>0</v>
      </c>
      <c r="G83" s="209"/>
      <c r="H83" s="209"/>
      <c r="I83" s="209"/>
      <c r="J83" s="209"/>
      <c r="K83" s="209"/>
      <c r="L83" s="209"/>
      <c r="M83" s="209"/>
      <c r="N83" s="209"/>
      <c r="O83" s="340"/>
      <c r="P83" s="340"/>
      <c r="Q83" s="207">
        <f t="shared" si="6"/>
        <v>0</v>
      </c>
      <c r="R83" s="312">
        <f t="shared" si="7"/>
        <v>0</v>
      </c>
    </row>
    <row r="84" spans="1:18" x14ac:dyDescent="0.15">
      <c r="A84" s="133"/>
      <c r="B84" s="364" t="str">
        <f>'6.1'!B84</f>
        <v>74</v>
      </c>
      <c r="C84" s="233" t="str">
        <f>'6.1'!C84</f>
        <v>Renal Dialysis</v>
      </c>
      <c r="D84" s="238">
        <f>'6.1'!D84</f>
        <v>0</v>
      </c>
      <c r="E84" s="238">
        <f>'6.1'!E84</f>
        <v>0</v>
      </c>
      <c r="F84" s="193">
        <f t="shared" si="5"/>
        <v>0</v>
      </c>
      <c r="G84" s="209"/>
      <c r="H84" s="209"/>
      <c r="I84" s="209"/>
      <c r="J84" s="209"/>
      <c r="K84" s="209"/>
      <c r="L84" s="209"/>
      <c r="M84" s="209"/>
      <c r="N84" s="209"/>
      <c r="O84" s="340"/>
      <c r="P84" s="340"/>
      <c r="Q84" s="207">
        <f t="shared" si="6"/>
        <v>0</v>
      </c>
      <c r="R84" s="312">
        <f t="shared" si="7"/>
        <v>0</v>
      </c>
    </row>
    <row r="85" spans="1:18" x14ac:dyDescent="0.15">
      <c r="A85" s="133"/>
      <c r="B85" s="364" t="str">
        <f>'6.1'!B85</f>
        <v>75</v>
      </c>
      <c r="C85" s="233" t="str">
        <f>'6.1'!C85</f>
        <v>ASC (Non-Distinct Part)</v>
      </c>
      <c r="D85" s="238">
        <f>'6.1'!D85</f>
        <v>0</v>
      </c>
      <c r="E85" s="238">
        <f>'6.1'!E85</f>
        <v>0</v>
      </c>
      <c r="F85" s="193">
        <f t="shared" si="5"/>
        <v>0</v>
      </c>
      <c r="G85" s="209"/>
      <c r="H85" s="209"/>
      <c r="I85" s="209"/>
      <c r="J85" s="209"/>
      <c r="K85" s="209"/>
      <c r="L85" s="209"/>
      <c r="M85" s="209"/>
      <c r="N85" s="209"/>
      <c r="O85" s="340"/>
      <c r="P85" s="340"/>
      <c r="Q85" s="207">
        <f t="shared" si="6"/>
        <v>0</v>
      </c>
      <c r="R85" s="312">
        <f t="shared" si="7"/>
        <v>0</v>
      </c>
    </row>
    <row r="86" spans="1:18" x14ac:dyDescent="0.15">
      <c r="A86" s="133"/>
      <c r="B86" s="364" t="str">
        <f>'6.1'!B86</f>
        <v>88</v>
      </c>
      <c r="C86" s="233" t="str">
        <f>'6.1'!C86</f>
        <v>Rural Health Clinic</v>
      </c>
      <c r="D86" s="238">
        <f>'6.1'!D86</f>
        <v>0</v>
      </c>
      <c r="E86" s="238">
        <f>'6.1'!E86</f>
        <v>0</v>
      </c>
      <c r="F86" s="193">
        <f t="shared" si="5"/>
        <v>0</v>
      </c>
      <c r="G86" s="209"/>
      <c r="H86" s="209"/>
      <c r="I86" s="209"/>
      <c r="J86" s="209"/>
      <c r="K86" s="209"/>
      <c r="L86" s="209"/>
      <c r="M86" s="209"/>
      <c r="N86" s="209"/>
      <c r="O86" s="340"/>
      <c r="P86" s="340"/>
      <c r="Q86" s="207">
        <f t="shared" si="6"/>
        <v>0</v>
      </c>
      <c r="R86" s="312">
        <f t="shared" si="7"/>
        <v>0</v>
      </c>
    </row>
    <row r="87" spans="1:18" x14ac:dyDescent="0.15">
      <c r="A87" s="133"/>
      <c r="B87" s="364" t="str">
        <f>'6.1'!B87</f>
        <v>89</v>
      </c>
      <c r="C87" s="233" t="str">
        <f>'6.1'!C87</f>
        <v>Federally Qualified Health Center</v>
      </c>
      <c r="D87" s="238">
        <f>'6.1'!D87</f>
        <v>0</v>
      </c>
      <c r="E87" s="238">
        <f>'6.1'!E87</f>
        <v>0</v>
      </c>
      <c r="F87" s="193">
        <f t="shared" si="5"/>
        <v>0</v>
      </c>
      <c r="G87" s="209"/>
      <c r="H87" s="209"/>
      <c r="I87" s="209"/>
      <c r="J87" s="209"/>
      <c r="K87" s="209"/>
      <c r="L87" s="209"/>
      <c r="M87" s="209"/>
      <c r="N87" s="209"/>
      <c r="O87" s="340"/>
      <c r="P87" s="340"/>
      <c r="Q87" s="207">
        <f t="shared" si="6"/>
        <v>0</v>
      </c>
      <c r="R87" s="312">
        <f t="shared" si="7"/>
        <v>0</v>
      </c>
    </row>
    <row r="88" spans="1:18" x14ac:dyDescent="0.15">
      <c r="A88" s="133"/>
      <c r="B88" s="364" t="str">
        <f>'6.1'!B88</f>
        <v>90</v>
      </c>
      <c r="C88" s="233" t="str">
        <f>'6.1'!C88</f>
        <v>Clinic</v>
      </c>
      <c r="D88" s="238">
        <f>'6.1'!D88</f>
        <v>0</v>
      </c>
      <c r="E88" s="238">
        <f>'6.1'!E88</f>
        <v>0</v>
      </c>
      <c r="F88" s="193">
        <f>D88*($D$46/($D$46+$E$46))+E88*($E$46/($D$46+$E$46))</f>
        <v>0</v>
      </c>
      <c r="G88" s="209"/>
      <c r="H88" s="209"/>
      <c r="I88" s="209"/>
      <c r="J88" s="209"/>
      <c r="K88" s="209"/>
      <c r="L88" s="209"/>
      <c r="M88" s="209"/>
      <c r="N88" s="209"/>
      <c r="O88" s="340"/>
      <c r="P88" s="340"/>
      <c r="Q88" s="207">
        <f>SUM(G88:N88)</f>
        <v>0</v>
      </c>
      <c r="R88" s="312">
        <f>F88*Q88</f>
        <v>0</v>
      </c>
    </row>
    <row r="89" spans="1:18" x14ac:dyDescent="0.15">
      <c r="A89" s="133"/>
      <c r="B89" s="364" t="str">
        <f>'6.1'!B89</f>
        <v>90.01</v>
      </c>
      <c r="C89" s="233" t="str">
        <f>'6.1'!C89</f>
        <v>Clinics Hospital Internal Medicine</v>
      </c>
      <c r="D89" s="238">
        <f>'6.1'!D89</f>
        <v>0</v>
      </c>
      <c r="E89" s="238">
        <f>'6.1'!E89</f>
        <v>0</v>
      </c>
      <c r="F89" s="193">
        <f t="shared" si="5"/>
        <v>0</v>
      </c>
      <c r="G89" s="209"/>
      <c r="H89" s="209"/>
      <c r="I89" s="209"/>
      <c r="J89" s="209"/>
      <c r="K89" s="209"/>
      <c r="L89" s="209"/>
      <c r="M89" s="209"/>
      <c r="N89" s="209"/>
      <c r="O89" s="340"/>
      <c r="P89" s="340"/>
      <c r="Q89" s="207">
        <f t="shared" si="6"/>
        <v>0</v>
      </c>
      <c r="R89" s="312">
        <f t="shared" si="7"/>
        <v>0</v>
      </c>
    </row>
    <row r="90" spans="1:18" x14ac:dyDescent="0.15">
      <c r="A90" s="133"/>
      <c r="B90" s="364" t="str">
        <f>'6.1'!B90</f>
        <v>90.02</v>
      </c>
      <c r="C90" s="233" t="str">
        <f>'6.1'!C90</f>
        <v>Clinics Hospital Other</v>
      </c>
      <c r="D90" s="238">
        <f>'6.1'!D90</f>
        <v>0</v>
      </c>
      <c r="E90" s="238">
        <f>'6.1'!E90</f>
        <v>0</v>
      </c>
      <c r="F90" s="193">
        <f t="shared" si="5"/>
        <v>0</v>
      </c>
      <c r="G90" s="209"/>
      <c r="H90" s="209"/>
      <c r="I90" s="209"/>
      <c r="J90" s="209"/>
      <c r="K90" s="209"/>
      <c r="L90" s="209"/>
      <c r="M90" s="209"/>
      <c r="N90" s="209"/>
      <c r="O90" s="340"/>
      <c r="P90" s="340"/>
      <c r="Q90" s="207">
        <f t="shared" si="6"/>
        <v>0</v>
      </c>
      <c r="R90" s="312">
        <f t="shared" si="7"/>
        <v>0</v>
      </c>
    </row>
    <row r="91" spans="1:18" x14ac:dyDescent="0.15">
      <c r="A91" s="133"/>
      <c r="B91" s="364" t="str">
        <f>'6.1'!B91</f>
        <v>90.03</v>
      </c>
      <c r="C91" s="233" t="str">
        <f>'6.1'!C91</f>
        <v>Clinic OB Diagnostic Center</v>
      </c>
      <c r="D91" s="238">
        <f>'6.1'!D91</f>
        <v>0</v>
      </c>
      <c r="E91" s="238">
        <f>'6.1'!E91</f>
        <v>0</v>
      </c>
      <c r="F91" s="193">
        <f>D91*($D$46/($D$46+$E$46))+E91*($E$46/($D$46+$E$46))</f>
        <v>0</v>
      </c>
      <c r="G91" s="209"/>
      <c r="H91" s="209"/>
      <c r="I91" s="209"/>
      <c r="J91" s="209"/>
      <c r="K91" s="209"/>
      <c r="L91" s="209"/>
      <c r="M91" s="209"/>
      <c r="N91" s="209"/>
      <c r="O91" s="340"/>
      <c r="P91" s="340"/>
      <c r="Q91" s="207">
        <f>SUM(G91:N91)</f>
        <v>0</v>
      </c>
      <c r="R91" s="312">
        <f>F91*Q91</f>
        <v>0</v>
      </c>
    </row>
    <row r="92" spans="1:18" x14ac:dyDescent="0.15">
      <c r="A92" s="133"/>
      <c r="B92" s="364" t="str">
        <f>'6.1'!B92</f>
        <v>90.04</v>
      </c>
      <c r="C92" s="233" t="str">
        <f>'6.1'!C92</f>
        <v>Community Clinics</v>
      </c>
      <c r="D92" s="238">
        <f>'6.1'!D92</f>
        <v>0</v>
      </c>
      <c r="E92" s="238">
        <f>'6.1'!E92</f>
        <v>0</v>
      </c>
      <c r="F92" s="193">
        <f t="shared" si="5"/>
        <v>0</v>
      </c>
      <c r="G92" s="209"/>
      <c r="H92" s="209"/>
      <c r="I92" s="209"/>
      <c r="J92" s="209"/>
      <c r="K92" s="209"/>
      <c r="L92" s="209"/>
      <c r="M92" s="209"/>
      <c r="N92" s="209"/>
      <c r="O92" s="340"/>
      <c r="P92" s="340"/>
      <c r="Q92" s="207">
        <f t="shared" si="6"/>
        <v>0</v>
      </c>
      <c r="R92" s="312">
        <f t="shared" si="7"/>
        <v>0</v>
      </c>
    </row>
    <row r="93" spans="1:18" x14ac:dyDescent="0.15">
      <c r="A93" s="133"/>
      <c r="B93" s="364" t="str">
        <f>'6.1'!B93</f>
        <v>90.05</v>
      </c>
      <c r="C93" s="233" t="str">
        <f>'6.1'!C93</f>
        <v>Community Clinics - HCH, UOC</v>
      </c>
      <c r="D93" s="238">
        <f>'6.1'!D93</f>
        <v>0</v>
      </c>
      <c r="E93" s="238">
        <f>'6.1'!E93</f>
        <v>0</v>
      </c>
      <c r="F93" s="193">
        <f t="shared" si="5"/>
        <v>0</v>
      </c>
      <c r="G93" s="209"/>
      <c r="H93" s="209"/>
      <c r="I93" s="209"/>
      <c r="J93" s="209"/>
      <c r="K93" s="209"/>
      <c r="L93" s="209"/>
      <c r="M93" s="209"/>
      <c r="N93" s="209"/>
      <c r="O93" s="340"/>
      <c r="P93" s="340"/>
      <c r="Q93" s="207">
        <f t="shared" si="6"/>
        <v>0</v>
      </c>
      <c r="R93" s="312">
        <f t="shared" si="7"/>
        <v>0</v>
      </c>
    </row>
    <row r="94" spans="1:18" x14ac:dyDescent="0.15">
      <c r="A94" s="133"/>
      <c r="B94" s="364" t="str">
        <f>'6.1'!B94</f>
        <v>91</v>
      </c>
      <c r="C94" s="233" t="str">
        <f>'6.1'!C94</f>
        <v>Emergency</v>
      </c>
      <c r="D94" s="238">
        <f>'6.1'!D94</f>
        <v>0</v>
      </c>
      <c r="E94" s="238">
        <f>'6.1'!E94</f>
        <v>0</v>
      </c>
      <c r="F94" s="193">
        <f t="shared" si="5"/>
        <v>0</v>
      </c>
      <c r="G94" s="209"/>
      <c r="H94" s="209"/>
      <c r="I94" s="209"/>
      <c r="J94" s="209"/>
      <c r="K94" s="209"/>
      <c r="L94" s="209"/>
      <c r="M94" s="209"/>
      <c r="N94" s="209"/>
      <c r="O94" s="340"/>
      <c r="P94" s="340"/>
      <c r="Q94" s="207">
        <f t="shared" si="6"/>
        <v>0</v>
      </c>
      <c r="R94" s="312">
        <f t="shared" si="7"/>
        <v>0</v>
      </c>
    </row>
    <row r="95" spans="1:18" x14ac:dyDescent="0.15">
      <c r="A95" s="133"/>
      <c r="B95" s="364" t="str">
        <f>'6.1'!B95</f>
        <v>92</v>
      </c>
      <c r="C95" s="233" t="str">
        <f>'6.1'!C95</f>
        <v>Observation Beds (Non-Distinct Part)</v>
      </c>
      <c r="D95" s="238">
        <f>'6.1'!D95</f>
        <v>0</v>
      </c>
      <c r="E95" s="238">
        <f>'6.1'!E95</f>
        <v>0</v>
      </c>
      <c r="F95" s="193">
        <f t="shared" si="5"/>
        <v>0</v>
      </c>
      <c r="G95" s="209"/>
      <c r="H95" s="209"/>
      <c r="I95" s="209"/>
      <c r="J95" s="209"/>
      <c r="K95" s="209"/>
      <c r="L95" s="209"/>
      <c r="M95" s="209"/>
      <c r="N95" s="209"/>
      <c r="O95" s="340"/>
      <c r="P95" s="340"/>
      <c r="Q95" s="207">
        <f t="shared" si="6"/>
        <v>0</v>
      </c>
      <c r="R95" s="312">
        <f t="shared" si="7"/>
        <v>0</v>
      </c>
    </row>
    <row r="96" spans="1:18" x14ac:dyDescent="0.15">
      <c r="A96" s="133"/>
      <c r="B96" s="364" t="str">
        <f>'6.1'!B96</f>
        <v>94</v>
      </c>
      <c r="C96" s="233" t="str">
        <f>'6.1'!C96</f>
        <v>Home Program Dialysis</v>
      </c>
      <c r="D96" s="238">
        <f>'6.1'!D96</f>
        <v>0</v>
      </c>
      <c r="E96" s="238">
        <f>'6.1'!E96</f>
        <v>0</v>
      </c>
      <c r="F96" s="193">
        <f t="shared" si="5"/>
        <v>0</v>
      </c>
      <c r="G96" s="209"/>
      <c r="H96" s="209"/>
      <c r="I96" s="209"/>
      <c r="J96" s="209"/>
      <c r="K96" s="209"/>
      <c r="L96" s="209"/>
      <c r="M96" s="209"/>
      <c r="N96" s="209"/>
      <c r="O96" s="340"/>
      <c r="P96" s="340"/>
      <c r="Q96" s="207">
        <f t="shared" si="6"/>
        <v>0</v>
      </c>
      <c r="R96" s="312">
        <f t="shared" si="7"/>
        <v>0</v>
      </c>
    </row>
    <row r="97" spans="1:18" x14ac:dyDescent="0.15">
      <c r="A97" s="133"/>
      <c r="B97" s="364" t="str">
        <f>'6.1'!B97</f>
        <v>95</v>
      </c>
      <c r="C97" s="233" t="str">
        <f>'6.1'!C97</f>
        <v>Ambulance Services</v>
      </c>
      <c r="D97" s="238">
        <f>'6.1'!D97</f>
        <v>0</v>
      </c>
      <c r="E97" s="238">
        <f>'6.1'!E97</f>
        <v>0</v>
      </c>
      <c r="F97" s="193">
        <f t="shared" si="5"/>
        <v>0</v>
      </c>
      <c r="G97" s="209"/>
      <c r="H97" s="209"/>
      <c r="I97" s="209"/>
      <c r="J97" s="209"/>
      <c r="K97" s="209"/>
      <c r="L97" s="209"/>
      <c r="M97" s="209"/>
      <c r="N97" s="209"/>
      <c r="O97" s="340"/>
      <c r="P97" s="340"/>
      <c r="Q97" s="207">
        <f t="shared" si="6"/>
        <v>0</v>
      </c>
      <c r="R97" s="312">
        <f t="shared" si="7"/>
        <v>0</v>
      </c>
    </row>
    <row r="98" spans="1:18" x14ac:dyDescent="0.15">
      <c r="A98" s="133"/>
      <c r="B98" s="364" t="str">
        <f>'6.1'!B98</f>
        <v>96</v>
      </c>
      <c r="C98" s="233" t="str">
        <f>'6.1'!C98</f>
        <v>Durable Medical Equip. - Rented</v>
      </c>
      <c r="D98" s="238">
        <f>'6.1'!D98</f>
        <v>0</v>
      </c>
      <c r="E98" s="238">
        <f>'6.1'!E98</f>
        <v>0</v>
      </c>
      <c r="F98" s="193">
        <f t="shared" si="5"/>
        <v>0</v>
      </c>
      <c r="G98" s="209"/>
      <c r="H98" s="209"/>
      <c r="I98" s="209"/>
      <c r="J98" s="209"/>
      <c r="K98" s="209"/>
      <c r="L98" s="209"/>
      <c r="M98" s="209"/>
      <c r="N98" s="209"/>
      <c r="O98" s="340"/>
      <c r="P98" s="340"/>
      <c r="Q98" s="207">
        <f t="shared" si="6"/>
        <v>0</v>
      </c>
      <c r="R98" s="312">
        <f t="shared" si="7"/>
        <v>0</v>
      </c>
    </row>
    <row r="99" spans="1:18" x14ac:dyDescent="0.15">
      <c r="A99" s="133"/>
      <c r="B99" s="364" t="str">
        <f>'6.1'!B99</f>
        <v>97</v>
      </c>
      <c r="C99" s="233" t="str">
        <f>'6.1'!C99</f>
        <v>Durable Medical Equip. - Sold</v>
      </c>
      <c r="D99" s="238">
        <f>'6.1'!D99</f>
        <v>0</v>
      </c>
      <c r="E99" s="238">
        <f>'6.1'!E99</f>
        <v>0</v>
      </c>
      <c r="F99" s="193">
        <f t="shared" si="5"/>
        <v>0</v>
      </c>
      <c r="G99" s="209"/>
      <c r="H99" s="209"/>
      <c r="I99" s="209"/>
      <c r="J99" s="209"/>
      <c r="K99" s="209"/>
      <c r="L99" s="209"/>
      <c r="M99" s="209"/>
      <c r="N99" s="209"/>
      <c r="O99" s="340"/>
      <c r="P99" s="340"/>
      <c r="Q99" s="207">
        <f t="shared" si="6"/>
        <v>0</v>
      </c>
      <c r="R99" s="312">
        <f t="shared" si="7"/>
        <v>0</v>
      </c>
    </row>
    <row r="100" spans="1:18" x14ac:dyDescent="0.15">
      <c r="A100" s="133"/>
      <c r="B100" s="364" t="str">
        <f>'6.1'!B100</f>
        <v>98</v>
      </c>
      <c r="C100" s="233" t="str">
        <f>'6.1'!C100</f>
        <v>Adult Dialysis</v>
      </c>
      <c r="D100" s="238">
        <f>'6.1'!D100</f>
        <v>0</v>
      </c>
      <c r="E100" s="238">
        <f>'6.1'!E100</f>
        <v>0</v>
      </c>
      <c r="F100" s="193">
        <f t="shared" si="5"/>
        <v>0</v>
      </c>
      <c r="G100" s="209"/>
      <c r="H100" s="209"/>
      <c r="I100" s="209"/>
      <c r="J100" s="209"/>
      <c r="K100" s="209"/>
      <c r="L100" s="209"/>
      <c r="M100" s="209"/>
      <c r="N100" s="209"/>
      <c r="O100" s="340"/>
      <c r="P100" s="340"/>
      <c r="Q100" s="207">
        <f t="shared" si="6"/>
        <v>0</v>
      </c>
      <c r="R100" s="312">
        <f t="shared" si="7"/>
        <v>0</v>
      </c>
    </row>
    <row r="101" spans="1:18" x14ac:dyDescent="0.15">
      <c r="A101" s="133"/>
      <c r="B101" s="364" t="str">
        <f>'6.1'!B101</f>
        <v>99</v>
      </c>
      <c r="C101" s="233" t="str">
        <f>'6.1'!C101</f>
        <v>CMHC</v>
      </c>
      <c r="D101" s="238">
        <f>'6.1'!D101</f>
        <v>0</v>
      </c>
      <c r="E101" s="238">
        <f>'6.1'!E101</f>
        <v>0</v>
      </c>
      <c r="F101" s="193">
        <f t="shared" si="5"/>
        <v>0</v>
      </c>
      <c r="G101" s="209"/>
      <c r="H101" s="209"/>
      <c r="I101" s="209"/>
      <c r="J101" s="209"/>
      <c r="K101" s="209"/>
      <c r="L101" s="209"/>
      <c r="M101" s="209"/>
      <c r="N101" s="209"/>
      <c r="O101" s="340"/>
      <c r="P101" s="340"/>
      <c r="Q101" s="207">
        <f t="shared" si="6"/>
        <v>0</v>
      </c>
      <c r="R101" s="312">
        <f t="shared" si="7"/>
        <v>0</v>
      </c>
    </row>
    <row r="102" spans="1:18" x14ac:dyDescent="0.15">
      <c r="A102" s="133"/>
      <c r="B102" s="364" t="str">
        <f>'6.1'!B102</f>
        <v>99.10</v>
      </c>
      <c r="C102" s="233" t="str">
        <f>'6.1'!C102</f>
        <v>CORF</v>
      </c>
      <c r="D102" s="238">
        <f>'6.1'!D102</f>
        <v>0</v>
      </c>
      <c r="E102" s="238">
        <f>'6.1'!E102</f>
        <v>0</v>
      </c>
      <c r="F102" s="193">
        <f t="shared" si="5"/>
        <v>0</v>
      </c>
      <c r="G102" s="209"/>
      <c r="H102" s="209"/>
      <c r="I102" s="209"/>
      <c r="J102" s="209"/>
      <c r="K102" s="209"/>
      <c r="L102" s="209"/>
      <c r="M102" s="209"/>
      <c r="N102" s="209"/>
      <c r="O102" s="340"/>
      <c r="P102" s="340"/>
      <c r="Q102" s="207">
        <f t="shared" si="6"/>
        <v>0</v>
      </c>
      <c r="R102" s="312">
        <f t="shared" si="7"/>
        <v>0</v>
      </c>
    </row>
    <row r="103" spans="1:18" x14ac:dyDescent="0.15">
      <c r="A103" s="133"/>
      <c r="B103" s="364" t="str">
        <f>'6.1'!B103</f>
        <v>100</v>
      </c>
      <c r="C103" s="233" t="str">
        <f>'6.1'!C103</f>
        <v>I&amp;R Services - Not Apprvd. Prgm.</v>
      </c>
      <c r="D103" s="238">
        <f>'6.1'!D103</f>
        <v>0</v>
      </c>
      <c r="E103" s="238">
        <f>'6.1'!E103</f>
        <v>0</v>
      </c>
      <c r="F103" s="193">
        <f t="shared" si="5"/>
        <v>0</v>
      </c>
      <c r="G103" s="209"/>
      <c r="H103" s="209"/>
      <c r="I103" s="209"/>
      <c r="J103" s="209"/>
      <c r="K103" s="209"/>
      <c r="L103" s="209"/>
      <c r="M103" s="209"/>
      <c r="N103" s="209"/>
      <c r="O103" s="340"/>
      <c r="P103" s="340"/>
      <c r="Q103" s="207">
        <f t="shared" si="6"/>
        <v>0</v>
      </c>
      <c r="R103" s="312">
        <f t="shared" si="7"/>
        <v>0</v>
      </c>
    </row>
    <row r="104" spans="1:18" x14ac:dyDescent="0.15">
      <c r="A104" s="133"/>
      <c r="B104" s="364" t="str">
        <f>'6.1'!B104</f>
        <v>101</v>
      </c>
      <c r="C104" s="233" t="str">
        <f>'6.1'!C104</f>
        <v>Home Health Agency</v>
      </c>
      <c r="D104" s="238">
        <f>'6.1'!D104</f>
        <v>0</v>
      </c>
      <c r="E104" s="238">
        <f>'6.1'!E104</f>
        <v>0</v>
      </c>
      <c r="F104" s="193">
        <f t="shared" si="5"/>
        <v>0</v>
      </c>
      <c r="G104" s="209"/>
      <c r="H104" s="209"/>
      <c r="I104" s="209"/>
      <c r="J104" s="209"/>
      <c r="K104" s="209"/>
      <c r="L104" s="209"/>
      <c r="M104" s="209"/>
      <c r="N104" s="209"/>
      <c r="O104" s="340"/>
      <c r="P104" s="340"/>
      <c r="Q104" s="207">
        <f t="shared" si="6"/>
        <v>0</v>
      </c>
      <c r="R104" s="312">
        <f t="shared" si="7"/>
        <v>0</v>
      </c>
    </row>
    <row r="105" spans="1:18" x14ac:dyDescent="0.15">
      <c r="A105" s="133"/>
      <c r="B105" s="364" t="str">
        <f>'6.1'!B105</f>
        <v>105</v>
      </c>
      <c r="C105" s="233" t="str">
        <f>'6.1'!C105</f>
        <v>Kidney Acquisition</v>
      </c>
      <c r="D105" s="238">
        <f>'6.1'!D105</f>
        <v>0</v>
      </c>
      <c r="E105" s="238">
        <f>'6.1'!E105</f>
        <v>0</v>
      </c>
      <c r="F105" s="193">
        <f t="shared" si="5"/>
        <v>0</v>
      </c>
      <c r="G105" s="209"/>
      <c r="H105" s="209"/>
      <c r="I105" s="209"/>
      <c r="J105" s="209"/>
      <c r="K105" s="209"/>
      <c r="L105" s="209"/>
      <c r="M105" s="209"/>
      <c r="N105" s="209"/>
      <c r="O105" s="340"/>
      <c r="P105" s="340"/>
      <c r="Q105" s="207">
        <f t="shared" si="6"/>
        <v>0</v>
      </c>
      <c r="R105" s="312">
        <f t="shared" si="7"/>
        <v>0</v>
      </c>
    </row>
    <row r="106" spans="1:18" x14ac:dyDescent="0.15">
      <c r="A106" s="133"/>
      <c r="B106" s="364" t="str">
        <f>'6.1'!B106</f>
        <v>106</v>
      </c>
      <c r="C106" s="233" t="str">
        <f>'6.1'!C106</f>
        <v>Heart Acquisition</v>
      </c>
      <c r="D106" s="238">
        <f>'6.1'!D106</f>
        <v>0</v>
      </c>
      <c r="E106" s="238">
        <f>'6.1'!E106</f>
        <v>0</v>
      </c>
      <c r="F106" s="193">
        <f t="shared" si="5"/>
        <v>0</v>
      </c>
      <c r="G106" s="209"/>
      <c r="H106" s="209"/>
      <c r="I106" s="209"/>
      <c r="J106" s="209"/>
      <c r="K106" s="209"/>
      <c r="L106" s="209"/>
      <c r="M106" s="209"/>
      <c r="N106" s="209"/>
      <c r="O106" s="340"/>
      <c r="P106" s="340"/>
      <c r="Q106" s="207">
        <f t="shared" si="6"/>
        <v>0</v>
      </c>
      <c r="R106" s="312">
        <f t="shared" si="7"/>
        <v>0</v>
      </c>
    </row>
    <row r="107" spans="1:18" x14ac:dyDescent="0.15">
      <c r="A107" s="133"/>
      <c r="B107" s="364" t="str">
        <f>'6.1'!B107</f>
        <v>107</v>
      </c>
      <c r="C107" s="233" t="str">
        <f>'6.1'!C107</f>
        <v>Liver Acquisition</v>
      </c>
      <c r="D107" s="238">
        <f>'6.1'!D107</f>
        <v>0</v>
      </c>
      <c r="E107" s="238">
        <f>'6.1'!E107</f>
        <v>0</v>
      </c>
      <c r="F107" s="193">
        <f t="shared" si="5"/>
        <v>0</v>
      </c>
      <c r="G107" s="209"/>
      <c r="H107" s="209"/>
      <c r="I107" s="209"/>
      <c r="J107" s="209"/>
      <c r="K107" s="209"/>
      <c r="L107" s="209"/>
      <c r="M107" s="209"/>
      <c r="N107" s="209"/>
      <c r="O107" s="340"/>
      <c r="P107" s="340"/>
      <c r="Q107" s="207">
        <f t="shared" si="6"/>
        <v>0</v>
      </c>
      <c r="R107" s="312">
        <f t="shared" si="7"/>
        <v>0</v>
      </c>
    </row>
    <row r="108" spans="1:18" x14ac:dyDescent="0.15">
      <c r="A108" s="133"/>
      <c r="B108" s="364" t="str">
        <f>'6.1'!B108</f>
        <v>108</v>
      </c>
      <c r="C108" s="233" t="str">
        <f>'6.1'!C108</f>
        <v>Lung Acquisition</v>
      </c>
      <c r="D108" s="238">
        <f>'6.1'!D108</f>
        <v>0</v>
      </c>
      <c r="E108" s="238">
        <f>'6.1'!E108</f>
        <v>0</v>
      </c>
      <c r="F108" s="193">
        <f t="shared" si="5"/>
        <v>0</v>
      </c>
      <c r="G108" s="209"/>
      <c r="H108" s="209"/>
      <c r="I108" s="209"/>
      <c r="J108" s="209"/>
      <c r="K108" s="209"/>
      <c r="L108" s="209"/>
      <c r="M108" s="209"/>
      <c r="N108" s="209"/>
      <c r="O108" s="340"/>
      <c r="P108" s="340"/>
      <c r="Q108" s="207">
        <f t="shared" si="6"/>
        <v>0</v>
      </c>
      <c r="R108" s="312">
        <f t="shared" si="7"/>
        <v>0</v>
      </c>
    </row>
    <row r="109" spans="1:18" x14ac:dyDescent="0.15">
      <c r="A109" s="133"/>
      <c r="B109" s="364" t="str">
        <f>'6.1'!B109</f>
        <v>109</v>
      </c>
      <c r="C109" s="233" t="str">
        <f>'6.1'!C109</f>
        <v>Pancreas Acquisition</v>
      </c>
      <c r="D109" s="238">
        <f>'6.1'!D109</f>
        <v>0</v>
      </c>
      <c r="E109" s="238">
        <f>'6.1'!E109</f>
        <v>0</v>
      </c>
      <c r="F109" s="193">
        <f t="shared" si="5"/>
        <v>0</v>
      </c>
      <c r="G109" s="209"/>
      <c r="H109" s="209"/>
      <c r="I109" s="209"/>
      <c r="J109" s="209"/>
      <c r="K109" s="209"/>
      <c r="L109" s="209"/>
      <c r="M109" s="209"/>
      <c r="N109" s="209"/>
      <c r="O109" s="340"/>
      <c r="P109" s="340"/>
      <c r="Q109" s="207">
        <f t="shared" si="6"/>
        <v>0</v>
      </c>
      <c r="R109" s="312">
        <f t="shared" si="7"/>
        <v>0</v>
      </c>
    </row>
    <row r="110" spans="1:18" x14ac:dyDescent="0.15">
      <c r="A110" s="133"/>
      <c r="B110" s="364" t="str">
        <f>'6.1'!B110</f>
        <v>110</v>
      </c>
      <c r="C110" s="233" t="str">
        <f>'6.1'!C110</f>
        <v>Intestinal Acquisition</v>
      </c>
      <c r="D110" s="238">
        <f>'6.1'!D110</f>
        <v>0</v>
      </c>
      <c r="E110" s="238">
        <f>'6.1'!E110</f>
        <v>0</v>
      </c>
      <c r="F110" s="193">
        <f t="shared" si="5"/>
        <v>0</v>
      </c>
      <c r="G110" s="209"/>
      <c r="H110" s="209"/>
      <c r="I110" s="209"/>
      <c r="J110" s="209"/>
      <c r="K110" s="209"/>
      <c r="L110" s="209"/>
      <c r="M110" s="209"/>
      <c r="N110" s="209"/>
      <c r="O110" s="340"/>
      <c r="P110" s="340"/>
      <c r="Q110" s="207">
        <f t="shared" si="6"/>
        <v>0</v>
      </c>
      <c r="R110" s="312">
        <f t="shared" si="7"/>
        <v>0</v>
      </c>
    </row>
    <row r="111" spans="1:18" x14ac:dyDescent="0.15">
      <c r="A111" s="133"/>
      <c r="B111" s="364" t="str">
        <f>'6.1'!B111</f>
        <v>111</v>
      </c>
      <c r="C111" s="233" t="str">
        <f>'6.1'!C111</f>
        <v>Islet Acquisition</v>
      </c>
      <c r="D111" s="238">
        <f>'6.1'!D111</f>
        <v>0</v>
      </c>
      <c r="E111" s="238">
        <f>'6.1'!E111</f>
        <v>0</v>
      </c>
      <c r="F111" s="193">
        <f>D111*($D$46/($D$46+$E$46))+E111*($E$46/($D$46+$E$46))</f>
        <v>0</v>
      </c>
      <c r="G111" s="209"/>
      <c r="H111" s="209"/>
      <c r="I111" s="209"/>
      <c r="J111" s="209"/>
      <c r="K111" s="209"/>
      <c r="L111" s="209"/>
      <c r="M111" s="209"/>
      <c r="N111" s="209"/>
      <c r="O111" s="340"/>
      <c r="P111" s="340"/>
      <c r="Q111" s="207">
        <f>SUM(G111:N111)</f>
        <v>0</v>
      </c>
      <c r="R111" s="312">
        <f>F111*Q111</f>
        <v>0</v>
      </c>
    </row>
    <row r="112" spans="1:18" x14ac:dyDescent="0.15">
      <c r="A112" s="133"/>
      <c r="B112" s="364">
        <f>'6.1'!B112</f>
        <v>0</v>
      </c>
      <c r="C112" s="233" t="str">
        <f>'6.1'!C112</f>
        <v>Sleep Disorder</v>
      </c>
      <c r="D112" s="238">
        <f>'6.1'!D112</f>
        <v>0</v>
      </c>
      <c r="E112" s="238">
        <f>'6.1'!E112</f>
        <v>0</v>
      </c>
      <c r="F112" s="193">
        <f t="shared" si="5"/>
        <v>0</v>
      </c>
      <c r="G112" s="209"/>
      <c r="H112" s="209"/>
      <c r="I112" s="209"/>
      <c r="J112" s="209"/>
      <c r="K112" s="209"/>
      <c r="L112" s="209"/>
      <c r="M112" s="209"/>
      <c r="N112" s="209"/>
      <c r="O112" s="340"/>
      <c r="P112" s="340"/>
      <c r="Q112" s="207">
        <f t="shared" si="6"/>
        <v>0</v>
      </c>
      <c r="R112" s="312">
        <f t="shared" si="7"/>
        <v>0</v>
      </c>
    </row>
    <row r="113" spans="1:18" x14ac:dyDescent="0.15">
      <c r="A113" s="133"/>
      <c r="B113" s="364" t="str">
        <f>'6.1'!B113</f>
        <v>&lt;&lt;Please provide additional Cost Center items here if needed&gt;&gt;</v>
      </c>
      <c r="C113" s="233"/>
      <c r="D113" s="238">
        <f>'6.1'!D113</f>
        <v>0</v>
      </c>
      <c r="E113" s="238">
        <f>'6.1'!E113</f>
        <v>0</v>
      </c>
      <c r="F113" s="193">
        <f t="shared" si="5"/>
        <v>0</v>
      </c>
      <c r="G113" s="209"/>
      <c r="H113" s="209"/>
      <c r="I113" s="209"/>
      <c r="J113" s="209"/>
      <c r="K113" s="209"/>
      <c r="L113" s="209"/>
      <c r="M113" s="209"/>
      <c r="N113" s="209"/>
      <c r="O113" s="340"/>
      <c r="P113" s="340"/>
      <c r="Q113" s="207">
        <f t="shared" si="6"/>
        <v>0</v>
      </c>
      <c r="R113" s="312">
        <f t="shared" si="7"/>
        <v>0</v>
      </c>
    </row>
    <row r="114" spans="1:18" x14ac:dyDescent="0.15">
      <c r="A114" s="133"/>
      <c r="B114" s="232" t="str">
        <f>'6.1'!B114</f>
        <v>&lt;&lt;Please provide additional Cost Center items here if needed&gt;&gt;</v>
      </c>
      <c r="C114" s="233"/>
      <c r="D114" s="238">
        <f>'6.1'!D114</f>
        <v>0</v>
      </c>
      <c r="E114" s="238">
        <f>'6.1'!E114</f>
        <v>0</v>
      </c>
      <c r="F114" s="193">
        <f t="shared" si="5"/>
        <v>0</v>
      </c>
      <c r="G114" s="209"/>
      <c r="H114" s="209"/>
      <c r="I114" s="209"/>
      <c r="J114" s="209"/>
      <c r="K114" s="209"/>
      <c r="L114" s="209"/>
      <c r="M114" s="209"/>
      <c r="N114" s="209"/>
      <c r="O114" s="340"/>
      <c r="P114" s="340"/>
      <c r="Q114" s="207">
        <f t="shared" si="6"/>
        <v>0</v>
      </c>
      <c r="R114" s="312">
        <f t="shared" si="7"/>
        <v>0</v>
      </c>
    </row>
    <row r="115" spans="1:18" x14ac:dyDescent="0.15">
      <c r="A115" s="133"/>
      <c r="B115" s="232" t="str">
        <f>'6.1'!B115</f>
        <v>&lt;&lt;Please provide additional Cost Center items here if needed&gt;&gt;</v>
      </c>
      <c r="C115" s="233"/>
      <c r="D115" s="238">
        <f>'6.1'!D115</f>
        <v>0</v>
      </c>
      <c r="E115" s="238">
        <f>'6.1'!E115</f>
        <v>0</v>
      </c>
      <c r="F115" s="193">
        <f t="shared" si="5"/>
        <v>0</v>
      </c>
      <c r="G115" s="209"/>
      <c r="H115" s="209"/>
      <c r="I115" s="209"/>
      <c r="J115" s="209"/>
      <c r="K115" s="209"/>
      <c r="L115" s="209"/>
      <c r="M115" s="209"/>
      <c r="N115" s="209"/>
      <c r="O115" s="340"/>
      <c r="P115" s="340"/>
      <c r="Q115" s="207">
        <f t="shared" si="6"/>
        <v>0</v>
      </c>
      <c r="R115" s="312">
        <f t="shared" si="7"/>
        <v>0</v>
      </c>
    </row>
    <row r="116" spans="1:18" ht="14" thickBot="1" x14ac:dyDescent="0.2">
      <c r="A116" s="133"/>
      <c r="B116" s="232" t="str">
        <f>'6.1'!B116</f>
        <v>&lt;&lt;Please provide additional Cost Center items here if needed&gt;&gt;</v>
      </c>
      <c r="C116" s="233"/>
      <c r="D116" s="238">
        <f>'6.1'!D116</f>
        <v>0</v>
      </c>
      <c r="E116" s="238">
        <f>'6.1'!E116</f>
        <v>0</v>
      </c>
      <c r="F116" s="193">
        <f t="shared" si="5"/>
        <v>0</v>
      </c>
      <c r="G116" s="216"/>
      <c r="H116" s="216"/>
      <c r="I116" s="216"/>
      <c r="J116" s="216"/>
      <c r="K116" s="216"/>
      <c r="L116" s="216"/>
      <c r="M116" s="216"/>
      <c r="N116" s="216"/>
      <c r="O116" s="341"/>
      <c r="P116" s="341"/>
      <c r="Q116" s="322">
        <f t="shared" si="6"/>
        <v>0</v>
      </c>
      <c r="R116" s="217">
        <f t="shared" si="7"/>
        <v>0</v>
      </c>
    </row>
    <row r="117" spans="1:18" x14ac:dyDescent="0.15">
      <c r="A117" s="113"/>
      <c r="B117" s="135"/>
      <c r="C117" s="136"/>
      <c r="D117" s="136"/>
      <c r="F117" s="136" t="s">
        <v>304</v>
      </c>
      <c r="G117" s="311">
        <f>SUM(G50:G116)</f>
        <v>0</v>
      </c>
      <c r="H117" s="311">
        <f t="shared" ref="H117:M117" si="8">SUM(H50:H116)</f>
        <v>0</v>
      </c>
      <c r="I117" s="311">
        <f t="shared" si="8"/>
        <v>0</v>
      </c>
      <c r="J117" s="311">
        <f t="shared" si="8"/>
        <v>0</v>
      </c>
      <c r="K117" s="311">
        <f t="shared" si="8"/>
        <v>0</v>
      </c>
      <c r="L117" s="311">
        <f t="shared" si="8"/>
        <v>0</v>
      </c>
      <c r="M117" s="311">
        <f t="shared" si="8"/>
        <v>0</v>
      </c>
      <c r="N117" s="311">
        <f>SUM(N50:N116)</f>
        <v>0</v>
      </c>
      <c r="O117" s="185"/>
      <c r="P117" s="185"/>
      <c r="Q117" s="319">
        <f>SUM(Q50:Q116)</f>
        <v>0</v>
      </c>
      <c r="R117" s="311">
        <f>SUM(R50:R116)</f>
        <v>0</v>
      </c>
    </row>
    <row r="118" spans="1:18" x14ac:dyDescent="0.15">
      <c r="A118" s="113"/>
      <c r="B118" s="142"/>
      <c r="C118" s="136"/>
      <c r="D118" s="501"/>
      <c r="E118" s="501"/>
      <c r="G118" s="123"/>
      <c r="O118" s="138"/>
      <c r="P118" s="139"/>
      <c r="Q118" s="208"/>
    </row>
    <row r="119" spans="1:18" x14ac:dyDescent="0.15">
      <c r="A119" s="113"/>
      <c r="B119" s="142"/>
      <c r="C119" s="136"/>
      <c r="D119" s="501"/>
      <c r="E119" s="501"/>
      <c r="G119" s="123"/>
      <c r="O119" s="138"/>
      <c r="P119" s="139"/>
      <c r="Q119" s="208"/>
    </row>
    <row r="120" spans="1:18" ht="28.5" customHeight="1" x14ac:dyDescent="0.15">
      <c r="A120" s="113"/>
      <c r="B120" s="142"/>
      <c r="C120" s="136"/>
      <c r="D120" s="501"/>
      <c r="E120" s="501"/>
      <c r="G120" s="123"/>
      <c r="O120" s="138"/>
      <c r="P120" s="139"/>
      <c r="Q120" s="208"/>
    </row>
    <row r="121" spans="1:18" ht="14.25" customHeight="1" x14ac:dyDescent="0.15">
      <c r="A121" s="206" t="s">
        <v>245</v>
      </c>
      <c r="B121" s="206"/>
      <c r="C121" s="122"/>
      <c r="D121" s="501"/>
      <c r="E121" s="501"/>
      <c r="F121" s="229" t="s">
        <v>526</v>
      </c>
      <c r="G121" s="497" t="s">
        <v>391</v>
      </c>
      <c r="H121" s="497"/>
      <c r="I121" s="497" t="s">
        <v>396</v>
      </c>
      <c r="J121" s="497"/>
      <c r="K121" s="497" t="s">
        <v>397</v>
      </c>
      <c r="L121" s="497"/>
      <c r="M121" s="497" t="s">
        <v>398</v>
      </c>
      <c r="N121" s="497"/>
      <c r="O121" s="497" t="s">
        <v>310</v>
      </c>
      <c r="P121" s="497"/>
      <c r="Q121" s="122"/>
      <c r="R121" s="122"/>
    </row>
    <row r="122" spans="1:18" ht="45.75" customHeight="1" x14ac:dyDescent="0.15">
      <c r="A122" s="124" t="s">
        <v>306</v>
      </c>
      <c r="B122" s="125" t="s">
        <v>303</v>
      </c>
      <c r="C122" s="141" t="s">
        <v>197</v>
      </c>
      <c r="D122" s="226"/>
      <c r="E122" s="227"/>
      <c r="F122" s="126" t="s">
        <v>252</v>
      </c>
      <c r="G122" s="126" t="s">
        <v>249</v>
      </c>
      <c r="H122" s="126" t="s">
        <v>423</v>
      </c>
      <c r="I122" s="126" t="s">
        <v>249</v>
      </c>
      <c r="J122" s="126" t="s">
        <v>423</v>
      </c>
      <c r="K122" s="126" t="s">
        <v>249</v>
      </c>
      <c r="L122" s="126" t="s">
        <v>423</v>
      </c>
      <c r="M122" s="126" t="s">
        <v>249</v>
      </c>
      <c r="N122" s="126" t="s">
        <v>423</v>
      </c>
      <c r="O122" s="126" t="s">
        <v>249</v>
      </c>
      <c r="P122" s="126" t="s">
        <v>423</v>
      </c>
      <c r="Q122" s="82" t="s">
        <v>250</v>
      </c>
      <c r="R122" s="222" t="s">
        <v>256</v>
      </c>
    </row>
    <row r="123" spans="1:18" x14ac:dyDescent="0.15">
      <c r="A123" s="130"/>
      <c r="B123" s="232"/>
      <c r="C123" s="233" t="s">
        <v>291</v>
      </c>
      <c r="D123" s="228"/>
      <c r="E123" s="228"/>
      <c r="F123" s="294">
        <f>'6.1-B'!$F$13</f>
        <v>0</v>
      </c>
      <c r="G123" s="194"/>
      <c r="H123" s="323"/>
      <c r="I123" s="324"/>
      <c r="J123" s="323"/>
      <c r="K123" s="324"/>
      <c r="L123" s="323"/>
      <c r="M123" s="324"/>
      <c r="N123" s="323"/>
      <c r="O123" s="185"/>
      <c r="P123" s="185"/>
      <c r="Q123" s="321">
        <f>H123+J123+L123+N123</f>
        <v>0</v>
      </c>
      <c r="R123" s="319">
        <f>F123*Q123</f>
        <v>0</v>
      </c>
    </row>
    <row r="124" spans="1:18" x14ac:dyDescent="0.15">
      <c r="A124" s="130"/>
      <c r="B124" s="232"/>
      <c r="C124" s="233" t="s">
        <v>366</v>
      </c>
      <c r="D124" s="228"/>
      <c r="E124" s="228"/>
      <c r="F124" s="190">
        <f>'6.1-B'!$F$18</f>
        <v>0</v>
      </c>
      <c r="G124" s="194"/>
      <c r="H124" s="323"/>
      <c r="I124" s="324"/>
      <c r="J124" s="323"/>
      <c r="K124" s="324"/>
      <c r="L124" s="323"/>
      <c r="M124" s="324"/>
      <c r="N124" s="323"/>
      <c r="O124" s="185"/>
      <c r="P124" s="185"/>
      <c r="Q124" s="321">
        <f t="shared" ref="Q124:Q129" si="9">H124+J124+L124+N124</f>
        <v>0</v>
      </c>
      <c r="R124" s="321">
        <f t="shared" ref="R124:R129" si="10">F124*Q124</f>
        <v>0</v>
      </c>
    </row>
    <row r="125" spans="1:18" x14ac:dyDescent="0.15">
      <c r="A125" s="130"/>
      <c r="B125" s="232"/>
      <c r="C125" s="233" t="s">
        <v>367</v>
      </c>
      <c r="D125" s="228"/>
      <c r="E125" s="228"/>
      <c r="F125" s="190">
        <f>'6.1-B'!$F$23</f>
        <v>0</v>
      </c>
      <c r="G125" s="194"/>
      <c r="H125" s="323"/>
      <c r="I125" s="324"/>
      <c r="J125" s="323"/>
      <c r="K125" s="324"/>
      <c r="L125" s="323"/>
      <c r="M125" s="324"/>
      <c r="N125" s="323"/>
      <c r="O125" s="185"/>
      <c r="P125" s="185"/>
      <c r="Q125" s="321">
        <f t="shared" si="9"/>
        <v>0</v>
      </c>
      <c r="R125" s="321">
        <f t="shared" si="10"/>
        <v>0</v>
      </c>
    </row>
    <row r="126" spans="1:18" x14ac:dyDescent="0.15">
      <c r="A126" s="130"/>
      <c r="B126" s="232"/>
      <c r="C126" s="233" t="s">
        <v>368</v>
      </c>
      <c r="D126" s="228"/>
      <c r="E126" s="228"/>
      <c r="F126" s="190">
        <f>'6.1-B'!$F$28</f>
        <v>0</v>
      </c>
      <c r="G126" s="194"/>
      <c r="H126" s="323"/>
      <c r="I126" s="324"/>
      <c r="J126" s="323"/>
      <c r="K126" s="324"/>
      <c r="L126" s="323"/>
      <c r="M126" s="324"/>
      <c r="N126" s="323"/>
      <c r="O126" s="185"/>
      <c r="P126" s="185"/>
      <c r="Q126" s="321">
        <f t="shared" si="9"/>
        <v>0</v>
      </c>
      <c r="R126" s="321">
        <f t="shared" si="10"/>
        <v>0</v>
      </c>
    </row>
    <row r="127" spans="1:18" x14ac:dyDescent="0.15">
      <c r="A127" s="130"/>
      <c r="B127" s="232"/>
      <c r="C127" s="233" t="s">
        <v>292</v>
      </c>
      <c r="D127" s="228"/>
      <c r="E127" s="228"/>
      <c r="F127" s="190">
        <f>'6.1-B'!$F$33</f>
        <v>0</v>
      </c>
      <c r="G127" s="194"/>
      <c r="H127" s="323"/>
      <c r="I127" s="324"/>
      <c r="J127" s="323"/>
      <c r="K127" s="324"/>
      <c r="L127" s="323"/>
      <c r="M127" s="324"/>
      <c r="N127" s="323"/>
      <c r="O127" s="185"/>
      <c r="P127" s="185"/>
      <c r="Q127" s="321">
        <f t="shared" si="9"/>
        <v>0</v>
      </c>
      <c r="R127" s="321">
        <f t="shared" si="10"/>
        <v>0</v>
      </c>
    </row>
    <row r="128" spans="1:18" x14ac:dyDescent="0.15">
      <c r="A128" s="130"/>
      <c r="B128" s="232"/>
      <c r="C128" s="233" t="s">
        <v>248</v>
      </c>
      <c r="D128" s="228"/>
      <c r="E128" s="228"/>
      <c r="F128" s="190">
        <f>'6.1-B'!$F$38</f>
        <v>0</v>
      </c>
      <c r="G128" s="194"/>
      <c r="H128" s="323"/>
      <c r="I128" s="324"/>
      <c r="J128" s="323"/>
      <c r="K128" s="324"/>
      <c r="L128" s="323"/>
      <c r="M128" s="324"/>
      <c r="N128" s="323"/>
      <c r="O128" s="185"/>
      <c r="P128" s="185"/>
      <c r="Q128" s="321">
        <f t="shared" si="9"/>
        <v>0</v>
      </c>
      <c r="R128" s="321">
        <f t="shared" si="10"/>
        <v>0</v>
      </c>
    </row>
    <row r="129" spans="1:18" ht="14" thickBot="1" x14ac:dyDescent="0.2">
      <c r="A129" s="130"/>
      <c r="B129" s="181" t="s">
        <v>392</v>
      </c>
      <c r="C129" s="237"/>
      <c r="D129" s="228"/>
      <c r="E129" s="228"/>
      <c r="F129" s="190">
        <f>'6.1-B'!$F$43</f>
        <v>0</v>
      </c>
      <c r="G129" s="196"/>
      <c r="H129" s="326"/>
      <c r="I129" s="327"/>
      <c r="J129" s="326"/>
      <c r="K129" s="327"/>
      <c r="L129" s="326"/>
      <c r="M129" s="327"/>
      <c r="N129" s="326"/>
      <c r="O129" s="186"/>
      <c r="P129" s="186"/>
      <c r="Q129" s="322">
        <f t="shared" si="9"/>
        <v>0</v>
      </c>
      <c r="R129" s="322">
        <f t="shared" si="10"/>
        <v>0</v>
      </c>
    </row>
    <row r="130" spans="1:18" x14ac:dyDescent="0.15">
      <c r="A130" s="113"/>
      <c r="B130" s="135"/>
      <c r="C130" s="136"/>
      <c r="D130" s="136"/>
      <c r="F130" s="136" t="s">
        <v>304</v>
      </c>
      <c r="G130" s="194">
        <f t="shared" ref="G130:N130" si="11">SUM(G123:G129)</f>
        <v>0</v>
      </c>
      <c r="H130" s="321">
        <f t="shared" si="11"/>
        <v>0</v>
      </c>
      <c r="I130" s="324">
        <f t="shared" si="11"/>
        <v>0</v>
      </c>
      <c r="J130" s="321">
        <f t="shared" si="11"/>
        <v>0</v>
      </c>
      <c r="K130" s="324">
        <f t="shared" si="11"/>
        <v>0</v>
      </c>
      <c r="L130" s="321">
        <f t="shared" si="11"/>
        <v>0</v>
      </c>
      <c r="M130" s="324">
        <f t="shared" si="11"/>
        <v>0</v>
      </c>
      <c r="N130" s="321">
        <f t="shared" si="11"/>
        <v>0</v>
      </c>
      <c r="O130" s="185"/>
      <c r="P130" s="185"/>
      <c r="Q130" s="321">
        <f>SUM(Q123:Q129)</f>
        <v>0</v>
      </c>
      <c r="R130" s="319">
        <f>SUM(R123:R129)</f>
        <v>0</v>
      </c>
    </row>
    <row r="131" spans="1:18" x14ac:dyDescent="0.15">
      <c r="A131" s="113"/>
      <c r="B131" s="142"/>
      <c r="C131" s="136"/>
      <c r="D131" s="136"/>
      <c r="G131" s="123"/>
      <c r="O131" s="138"/>
      <c r="P131" s="139"/>
      <c r="Q131" s="208"/>
    </row>
    <row r="132" spans="1:18" x14ac:dyDescent="0.15">
      <c r="A132" s="220" t="s">
        <v>679</v>
      </c>
      <c r="B132" s="220"/>
      <c r="C132" s="84"/>
      <c r="D132" s="136"/>
      <c r="G132" s="123"/>
      <c r="M132" s="129"/>
      <c r="N132" s="144"/>
      <c r="O132" s="138"/>
      <c r="P132" s="138"/>
      <c r="Q132" s="174"/>
      <c r="R132" s="320">
        <f>'6.1-A'!D25+'6.1-D'!B36</f>
        <v>0</v>
      </c>
    </row>
    <row r="133" spans="1:18" ht="14" thickBot="1" x14ac:dyDescent="0.2">
      <c r="A133" s="113"/>
      <c r="B133" s="142"/>
      <c r="C133" s="136"/>
      <c r="D133" s="136"/>
      <c r="E133" s="136"/>
      <c r="F133" s="136"/>
      <c r="G133" s="123"/>
      <c r="N133" s="136"/>
      <c r="O133" s="136"/>
      <c r="P133" s="136"/>
    </row>
    <row r="134" spans="1:18" ht="14" thickBot="1" x14ac:dyDescent="0.2">
      <c r="A134" s="113"/>
      <c r="B134" s="112"/>
      <c r="D134" s="143"/>
      <c r="G134" s="123"/>
      <c r="Q134" s="144" t="s">
        <v>273</v>
      </c>
      <c r="R134" s="328">
        <f>R43+R117+R130+R132</f>
        <v>0</v>
      </c>
    </row>
    <row r="135" spans="1:18" x14ac:dyDescent="0.15">
      <c r="A135" s="145" t="s">
        <v>782</v>
      </c>
      <c r="C135" s="128"/>
      <c r="D135" s="169"/>
      <c r="Q135" s="128"/>
    </row>
    <row r="136" spans="1:18" x14ac:dyDescent="0.15">
      <c r="A136" s="507" t="s">
        <v>198</v>
      </c>
      <c r="B136" s="507"/>
      <c r="C136" s="507"/>
      <c r="D136" s="295"/>
    </row>
    <row r="137" spans="1:18" x14ac:dyDescent="0.15">
      <c r="A137" s="507" t="s">
        <v>235</v>
      </c>
      <c r="B137" s="507"/>
      <c r="C137" s="507"/>
      <c r="D137" s="295"/>
    </row>
    <row r="138" spans="1:18" ht="14" thickBot="1" x14ac:dyDescent="0.2">
      <c r="A138" s="507" t="s">
        <v>293</v>
      </c>
      <c r="B138" s="507"/>
      <c r="C138" s="507"/>
      <c r="D138" s="197"/>
    </row>
    <row r="139" spans="1:18" ht="14" thickBot="1" x14ac:dyDescent="0.2">
      <c r="A139" s="113"/>
      <c r="B139" s="112"/>
      <c r="C139" s="146" t="s">
        <v>304</v>
      </c>
      <c r="D139" s="293">
        <f>SUM(D136:D138)</f>
        <v>0</v>
      </c>
      <c r="Q139" s="144" t="s">
        <v>406</v>
      </c>
      <c r="R139" s="328">
        <f>D139</f>
        <v>0</v>
      </c>
    </row>
    <row r="140" spans="1:18" ht="14" thickBot="1" x14ac:dyDescent="0.2">
      <c r="A140" s="113"/>
      <c r="B140" s="112"/>
      <c r="D140" s="329"/>
    </row>
    <row r="141" spans="1:18" ht="14" thickBot="1" x14ac:dyDescent="0.2">
      <c r="A141" s="113"/>
      <c r="B141" s="112"/>
      <c r="D141" s="329"/>
      <c r="Q141" s="144" t="s">
        <v>532</v>
      </c>
      <c r="R141" s="328">
        <f>R134-R139</f>
        <v>0</v>
      </c>
    </row>
    <row r="142" spans="1:18" x14ac:dyDescent="0.15">
      <c r="A142" s="113"/>
      <c r="B142" s="112"/>
      <c r="D142" s="329"/>
    </row>
    <row r="143" spans="1:18" x14ac:dyDescent="0.15">
      <c r="A143" s="145" t="s">
        <v>784</v>
      </c>
      <c r="D143" s="330"/>
    </row>
    <row r="144" spans="1:18" x14ac:dyDescent="0.15">
      <c r="A144" s="513" t="s">
        <v>783</v>
      </c>
      <c r="B144" s="513"/>
      <c r="C144" s="513"/>
      <c r="D144" s="295"/>
    </row>
    <row r="145" spans="1:7" x14ac:dyDescent="0.15">
      <c r="A145" s="513" t="s">
        <v>787</v>
      </c>
      <c r="B145" s="513"/>
      <c r="C145" s="513"/>
      <c r="D145" s="295"/>
    </row>
    <row r="146" spans="1:7" x14ac:dyDescent="0.15">
      <c r="A146" s="552" t="s">
        <v>785</v>
      </c>
      <c r="B146" s="553"/>
      <c r="C146" s="554"/>
      <c r="D146" s="295"/>
      <c r="G146" s="123"/>
    </row>
    <row r="147" spans="1:7" x14ac:dyDescent="0.15">
      <c r="A147" s="113"/>
      <c r="B147" s="112"/>
      <c r="C147" s="146" t="s">
        <v>304</v>
      </c>
      <c r="D147" s="293">
        <f>SUM(D144:D146)</f>
        <v>0</v>
      </c>
    </row>
    <row r="148" spans="1:7" x14ac:dyDescent="0.15">
      <c r="A148" s="113"/>
      <c r="B148" s="112"/>
      <c r="C148" s="146"/>
      <c r="D148" s="177"/>
    </row>
    <row r="149" spans="1:7" ht="43.5" customHeight="1" x14ac:dyDescent="0.15">
      <c r="A149" s="113"/>
    </row>
    <row r="150" spans="1:7" ht="65.25" customHeight="1" x14ac:dyDescent="0.15">
      <c r="A150" s="113"/>
    </row>
    <row r="151" spans="1:7" ht="69" customHeight="1" x14ac:dyDescent="0.15">
      <c r="A151" s="113"/>
    </row>
    <row r="152" spans="1:7" ht="39" customHeight="1" x14ac:dyDescent="0.15">
      <c r="A152" s="113"/>
    </row>
    <row r="153" spans="1:7" ht="54.5" customHeight="1" x14ac:dyDescent="0.15">
      <c r="A153" s="113"/>
    </row>
    <row r="154" spans="1:7" ht="55.5" customHeight="1" x14ac:dyDescent="0.15">
      <c r="A154" s="113"/>
    </row>
  </sheetData>
  <sheetProtection password="CD86" sheet="1" formatCells="0" formatColumns="0" formatRows="0" insertColumns="0" insertRows="0" insertHyperlinks="0" deleteColumns="0" deleteRows="0" sort="0" autoFilter="0" pivotTables="0"/>
  <mergeCells count="42">
    <mergeCell ref="A144:C144"/>
    <mergeCell ref="A145:C145"/>
    <mergeCell ref="A146:C146"/>
    <mergeCell ref="G48:H48"/>
    <mergeCell ref="G23:H23"/>
    <mergeCell ref="K48:L48"/>
    <mergeCell ref="A9:R9"/>
    <mergeCell ref="A10:R10"/>
    <mergeCell ref="A11:R11"/>
    <mergeCell ref="A12:R12"/>
    <mergeCell ref="A13:R13"/>
    <mergeCell ref="M23:N23"/>
    <mergeCell ref="I23:J23"/>
    <mergeCell ref="A17:R17"/>
    <mergeCell ref="A14:R14"/>
    <mergeCell ref="A18:R18"/>
    <mergeCell ref="A15:R15"/>
    <mergeCell ref="A16:R16"/>
    <mergeCell ref="A5:R5"/>
    <mergeCell ref="A6:R6"/>
    <mergeCell ref="A4:R4"/>
    <mergeCell ref="D22:D23"/>
    <mergeCell ref="E22:E23"/>
    <mergeCell ref="O23:P23"/>
    <mergeCell ref="A23:C23"/>
    <mergeCell ref="K23:L23"/>
    <mergeCell ref="A136:C136"/>
    <mergeCell ref="A138:C138"/>
    <mergeCell ref="A137:C137"/>
    <mergeCell ref="O48:P48"/>
    <mergeCell ref="D118:D121"/>
    <mergeCell ref="E118:E121"/>
    <mergeCell ref="O121:P121"/>
    <mergeCell ref="G121:H121"/>
    <mergeCell ref="I121:J121"/>
    <mergeCell ref="K121:L121"/>
    <mergeCell ref="M121:N121"/>
    <mergeCell ref="M48:N48"/>
    <mergeCell ref="I48:J48"/>
    <mergeCell ref="D47:D48"/>
    <mergeCell ref="E47:E48"/>
    <mergeCell ref="A48:B48"/>
  </mergeCells>
  <phoneticPr fontId="44" type="noConversion"/>
  <pageMargins left="0.7" right="0.7" top="0.75" bottom="0.75" header="0.5" footer="0.3"/>
  <pageSetup scale="45" fitToHeight="5" orientation="landscape" verticalDpi="300"/>
  <headerFooter>
    <oddHeader>&amp;R&amp;"Arial,Bold"&amp;12Section &amp;A</oddHeader>
    <oddFooter>&amp;R&amp;F, &amp;A_x000D_&amp;D_x000D_&amp;P of &amp;N</oddFooter>
  </headerFooter>
  <rowBreaks count="2" manualBreakCount="2">
    <brk id="46" max="17" man="1"/>
    <brk id="12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V158"/>
  <sheetViews>
    <sheetView zoomScale="75" zoomScaleNormal="75" zoomScaleSheetLayoutView="75" zoomScalePageLayoutView="75" workbookViewId="0">
      <pane ySplit="7" topLeftCell="A100" activePane="bottomLeft" state="frozen"/>
      <selection activeCell="A23" sqref="A23:B23"/>
      <selection pane="bottomLeft" activeCell="D48" sqref="D48:E48"/>
    </sheetView>
  </sheetViews>
  <sheetFormatPr baseColWidth="10" defaultColWidth="11.5" defaultRowHeight="13" x14ac:dyDescent="0.15"/>
  <cols>
    <col min="1" max="1" width="5.5" style="112" customWidth="1"/>
    <col min="2" max="2" width="19.5" style="113" customWidth="1"/>
    <col min="3" max="3" width="29.83203125" style="113" customWidth="1"/>
    <col min="4" max="5" width="15.5" style="113" customWidth="1"/>
    <col min="6" max="6" width="12.5" style="113" customWidth="1"/>
    <col min="7" max="14" width="8.5" style="113" customWidth="1"/>
    <col min="15" max="17" width="16.5" style="113" customWidth="1"/>
    <col min="18" max="18" width="15.5" style="113" customWidth="1"/>
    <col min="19" max="16384" width="11.5" style="373"/>
  </cols>
  <sheetData>
    <row r="1" spans="1:18" s="152" customFormat="1" x14ac:dyDescent="0.15">
      <c r="A1" s="158"/>
      <c r="C1" s="153" t="s">
        <v>302</v>
      </c>
      <c r="D1" s="154"/>
    </row>
    <row r="2" spans="1:18" s="155" customFormat="1" x14ac:dyDescent="0.15">
      <c r="C2" s="153" t="s">
        <v>313</v>
      </c>
      <c r="D2" s="156"/>
    </row>
    <row r="3" spans="1:18" s="155" customFormat="1" x14ac:dyDescent="0.15">
      <c r="C3" s="153" t="s">
        <v>314</v>
      </c>
      <c r="D3" s="98" t="s">
        <v>389</v>
      </c>
      <c r="M3" s="159"/>
      <c r="N3" s="160"/>
      <c r="O3" s="161"/>
      <c r="P3" s="160"/>
    </row>
    <row r="4" spans="1:18" s="155" customFormat="1" ht="20" x14ac:dyDescent="0.15">
      <c r="A4" s="470" t="s">
        <v>160</v>
      </c>
      <c r="B4" s="470"/>
      <c r="C4" s="470"/>
      <c r="D4" s="470"/>
      <c r="E4" s="470"/>
      <c r="F4" s="470"/>
      <c r="G4" s="470"/>
      <c r="H4" s="470"/>
      <c r="I4" s="470"/>
      <c r="J4" s="470"/>
      <c r="K4" s="470"/>
      <c r="L4" s="470"/>
      <c r="M4" s="470"/>
      <c r="N4" s="470"/>
      <c r="O4" s="470"/>
      <c r="P4" s="470"/>
      <c r="Q4" s="470"/>
      <c r="R4" s="470"/>
    </row>
    <row r="5" spans="1:18" s="155" customFormat="1" ht="20" x14ac:dyDescent="0.15">
      <c r="A5" s="474" t="str">
        <f>"DSH Audit Survey for "&amp;'1-7'!$B$20</f>
        <v>DSH Audit Survey for Alta View Hospital</v>
      </c>
      <c r="B5" s="474"/>
      <c r="C5" s="474"/>
      <c r="D5" s="474"/>
      <c r="E5" s="474"/>
      <c r="F5" s="474"/>
      <c r="G5" s="474"/>
      <c r="H5" s="474"/>
      <c r="I5" s="474"/>
      <c r="J5" s="474"/>
      <c r="K5" s="474"/>
      <c r="L5" s="474"/>
      <c r="M5" s="474"/>
      <c r="N5" s="474"/>
      <c r="O5" s="474"/>
      <c r="P5" s="474"/>
      <c r="Q5" s="474"/>
      <c r="R5" s="474"/>
    </row>
    <row r="6" spans="1:18" s="155" customFormat="1" ht="21" thickBot="1" x14ac:dyDescent="0.2">
      <c r="A6" s="475" t="str">
        <f>"Medicaid State Plan Rate Year Ended 9/30/"&amp;'1-7'!$B$16</f>
        <v>Medicaid State Plan Rate Year Ended 9/30/2016</v>
      </c>
      <c r="B6" s="475"/>
      <c r="C6" s="475"/>
      <c r="D6" s="475"/>
      <c r="E6" s="475"/>
      <c r="F6" s="475"/>
      <c r="G6" s="475"/>
      <c r="H6" s="475"/>
      <c r="I6" s="475"/>
      <c r="J6" s="475"/>
      <c r="K6" s="475"/>
      <c r="L6" s="475"/>
      <c r="M6" s="475"/>
      <c r="N6" s="475"/>
      <c r="O6" s="475"/>
      <c r="P6" s="475"/>
      <c r="Q6" s="475"/>
      <c r="R6" s="475"/>
    </row>
    <row r="7" spans="1:18" s="5" customFormat="1" x14ac:dyDescent="0.15">
      <c r="A7" s="13"/>
    </row>
    <row r="8" spans="1:18" s="5" customFormat="1" x14ac:dyDescent="0.15">
      <c r="A8" s="349" t="s">
        <v>554</v>
      </c>
      <c r="B8" s="350"/>
      <c r="C8" s="350"/>
      <c r="D8" s="350"/>
      <c r="E8" s="350"/>
      <c r="F8" s="350"/>
      <c r="G8" s="351"/>
      <c r="H8" s="351"/>
      <c r="I8" s="352"/>
      <c r="J8" s="351"/>
      <c r="K8" s="351"/>
      <c r="L8" s="351"/>
      <c r="M8" s="351"/>
      <c r="N8" s="351"/>
      <c r="O8" s="351"/>
      <c r="P8" s="351"/>
      <c r="Q8" s="351"/>
      <c r="R8" s="353"/>
    </row>
    <row r="9" spans="1:18" s="113" customFormat="1" ht="43.5" customHeight="1" x14ac:dyDescent="0.15">
      <c r="A9" s="518" t="s">
        <v>542</v>
      </c>
      <c r="B9" s="519"/>
      <c r="C9" s="519"/>
      <c r="D9" s="519"/>
      <c r="E9" s="519"/>
      <c r="F9" s="519"/>
      <c r="G9" s="519"/>
      <c r="H9" s="519"/>
      <c r="I9" s="519"/>
      <c r="J9" s="519"/>
      <c r="K9" s="519"/>
      <c r="L9" s="519"/>
      <c r="M9" s="519"/>
      <c r="N9" s="519"/>
      <c r="O9" s="519"/>
      <c r="P9" s="519"/>
      <c r="Q9" s="519"/>
      <c r="R9" s="520"/>
    </row>
    <row r="10" spans="1:18" s="113" customFormat="1" ht="89.25" customHeight="1" x14ac:dyDescent="0.15">
      <c r="A10" s="512" t="s">
        <v>764</v>
      </c>
      <c r="B10" s="499"/>
      <c r="C10" s="499"/>
      <c r="D10" s="499"/>
      <c r="E10" s="499"/>
      <c r="F10" s="499"/>
      <c r="G10" s="499"/>
      <c r="H10" s="499"/>
      <c r="I10" s="499"/>
      <c r="J10" s="499"/>
      <c r="K10" s="499"/>
      <c r="L10" s="499"/>
      <c r="M10" s="499"/>
      <c r="N10" s="499"/>
      <c r="O10" s="499"/>
      <c r="P10" s="499"/>
      <c r="Q10" s="499"/>
      <c r="R10" s="500"/>
    </row>
    <row r="11" spans="1:18" ht="64.5" customHeight="1" x14ac:dyDescent="0.15">
      <c r="A11" s="511" t="s">
        <v>718</v>
      </c>
      <c r="B11" s="504"/>
      <c r="C11" s="504"/>
      <c r="D11" s="504"/>
      <c r="E11" s="504"/>
      <c r="F11" s="504"/>
      <c r="G11" s="504"/>
      <c r="H11" s="504"/>
      <c r="I11" s="504"/>
      <c r="J11" s="504"/>
      <c r="K11" s="504"/>
      <c r="L11" s="504"/>
      <c r="M11" s="504"/>
      <c r="N11" s="504"/>
      <c r="O11" s="504"/>
      <c r="P11" s="504"/>
      <c r="Q11" s="504"/>
      <c r="R11" s="505"/>
    </row>
    <row r="12" spans="1:18" ht="54" customHeight="1" x14ac:dyDescent="0.15">
      <c r="A12" s="503" t="s">
        <v>543</v>
      </c>
      <c r="B12" s="504"/>
      <c r="C12" s="504"/>
      <c r="D12" s="504"/>
      <c r="E12" s="504"/>
      <c r="F12" s="504"/>
      <c r="G12" s="504"/>
      <c r="H12" s="504"/>
      <c r="I12" s="504"/>
      <c r="J12" s="504"/>
      <c r="K12" s="504"/>
      <c r="L12" s="504"/>
      <c r="M12" s="504"/>
      <c r="N12" s="504"/>
      <c r="O12" s="504"/>
      <c r="P12" s="504"/>
      <c r="Q12" s="504"/>
      <c r="R12" s="505"/>
    </row>
    <row r="13" spans="1:18" ht="54.75" customHeight="1" x14ac:dyDescent="0.15">
      <c r="A13" s="521" t="s">
        <v>547</v>
      </c>
      <c r="B13" s="499"/>
      <c r="C13" s="499"/>
      <c r="D13" s="499"/>
      <c r="E13" s="499"/>
      <c r="F13" s="499"/>
      <c r="G13" s="499"/>
      <c r="H13" s="499"/>
      <c r="I13" s="499"/>
      <c r="J13" s="499"/>
      <c r="K13" s="499"/>
      <c r="L13" s="499"/>
      <c r="M13" s="499"/>
      <c r="N13" s="499"/>
      <c r="O13" s="499"/>
      <c r="P13" s="499"/>
      <c r="Q13" s="499"/>
      <c r="R13" s="500"/>
    </row>
    <row r="14" spans="1:18" ht="60.75" customHeight="1" x14ac:dyDescent="0.15">
      <c r="A14" s="511" t="s">
        <v>672</v>
      </c>
      <c r="B14" s="504"/>
      <c r="C14" s="504"/>
      <c r="D14" s="504"/>
      <c r="E14" s="504"/>
      <c r="F14" s="504"/>
      <c r="G14" s="504"/>
      <c r="H14" s="504"/>
      <c r="I14" s="504"/>
      <c r="J14" s="504"/>
      <c r="K14" s="504"/>
      <c r="L14" s="504"/>
      <c r="M14" s="504"/>
      <c r="N14" s="504"/>
      <c r="O14" s="504"/>
      <c r="P14" s="504"/>
      <c r="Q14" s="504"/>
      <c r="R14" s="505"/>
    </row>
    <row r="15" spans="1:18" ht="55.5" customHeight="1" x14ac:dyDescent="0.15">
      <c r="A15" s="498" t="s">
        <v>548</v>
      </c>
      <c r="B15" s="499"/>
      <c r="C15" s="499"/>
      <c r="D15" s="499"/>
      <c r="E15" s="499"/>
      <c r="F15" s="499"/>
      <c r="G15" s="499"/>
      <c r="H15" s="499"/>
      <c r="I15" s="499"/>
      <c r="J15" s="499"/>
      <c r="K15" s="499"/>
      <c r="L15" s="499"/>
      <c r="M15" s="499"/>
      <c r="N15" s="499"/>
      <c r="O15" s="499"/>
      <c r="P15" s="499"/>
      <c r="Q15" s="499"/>
      <c r="R15" s="500"/>
    </row>
    <row r="16" spans="1:18" ht="93" customHeight="1" x14ac:dyDescent="0.15">
      <c r="A16" s="544" t="s">
        <v>288</v>
      </c>
      <c r="B16" s="499"/>
      <c r="C16" s="499"/>
      <c r="D16" s="499"/>
      <c r="E16" s="499"/>
      <c r="F16" s="499"/>
      <c r="G16" s="499"/>
      <c r="H16" s="499"/>
      <c r="I16" s="499"/>
      <c r="J16" s="499"/>
      <c r="K16" s="499"/>
      <c r="L16" s="499"/>
      <c r="M16" s="499"/>
      <c r="N16" s="499"/>
      <c r="O16" s="499"/>
      <c r="P16" s="499"/>
      <c r="Q16" s="499"/>
      <c r="R16" s="500"/>
    </row>
    <row r="17" spans="1:22" ht="99.75" customHeight="1" x14ac:dyDescent="0.15">
      <c r="A17" s="498" t="s">
        <v>550</v>
      </c>
      <c r="B17" s="499"/>
      <c r="C17" s="499"/>
      <c r="D17" s="499"/>
      <c r="E17" s="499"/>
      <c r="F17" s="499"/>
      <c r="G17" s="499"/>
      <c r="H17" s="499"/>
      <c r="I17" s="499"/>
      <c r="J17" s="499"/>
      <c r="K17" s="499"/>
      <c r="L17" s="499"/>
      <c r="M17" s="499"/>
      <c r="N17" s="499"/>
      <c r="O17" s="499"/>
      <c r="P17" s="499"/>
      <c r="Q17" s="499"/>
      <c r="R17" s="500"/>
    </row>
    <row r="18" spans="1:22" ht="54" customHeight="1" x14ac:dyDescent="0.15">
      <c r="A18" s="542" t="s">
        <v>295</v>
      </c>
      <c r="B18" s="499"/>
      <c r="C18" s="499"/>
      <c r="D18" s="499"/>
      <c r="E18" s="499"/>
      <c r="F18" s="499"/>
      <c r="G18" s="499"/>
      <c r="H18" s="499"/>
      <c r="I18" s="499"/>
      <c r="J18" s="499"/>
      <c r="K18" s="499"/>
      <c r="L18" s="499"/>
      <c r="M18" s="499"/>
      <c r="N18" s="499"/>
      <c r="O18" s="499"/>
      <c r="P18" s="499"/>
      <c r="Q18" s="499"/>
      <c r="R18" s="500"/>
    </row>
    <row r="19" spans="1:22" ht="42" customHeight="1" x14ac:dyDescent="0.15">
      <c r="A19" s="542" t="s">
        <v>549</v>
      </c>
      <c r="B19" s="499"/>
      <c r="C19" s="499"/>
      <c r="D19" s="499"/>
      <c r="E19" s="499"/>
      <c r="F19" s="499"/>
      <c r="G19" s="499"/>
      <c r="H19" s="499"/>
      <c r="I19" s="499"/>
      <c r="J19" s="499"/>
      <c r="K19" s="499"/>
      <c r="L19" s="499"/>
      <c r="M19" s="499"/>
      <c r="N19" s="499"/>
      <c r="O19" s="499"/>
      <c r="P19" s="499"/>
      <c r="Q19" s="499"/>
      <c r="R19" s="500"/>
    </row>
    <row r="20" spans="1:22" ht="49.5" customHeight="1" x14ac:dyDescent="0.15">
      <c r="A20" s="543" t="s">
        <v>541</v>
      </c>
      <c r="B20" s="509"/>
      <c r="C20" s="509"/>
      <c r="D20" s="509"/>
      <c r="E20" s="509"/>
      <c r="F20" s="509"/>
      <c r="G20" s="509"/>
      <c r="H20" s="509"/>
      <c r="I20" s="509"/>
      <c r="J20" s="509"/>
      <c r="K20" s="509"/>
      <c r="L20" s="509"/>
      <c r="M20" s="509"/>
      <c r="N20" s="509"/>
      <c r="O20" s="509"/>
      <c r="P20" s="509"/>
      <c r="Q20" s="509"/>
      <c r="R20" s="510"/>
    </row>
    <row r="21" spans="1:22" s="374" customFormat="1" x14ac:dyDescent="0.15">
      <c r="A21" s="117"/>
      <c r="B21" s="117"/>
      <c r="C21" s="117"/>
      <c r="D21" s="117"/>
      <c r="E21" s="117"/>
      <c r="F21" s="117"/>
      <c r="G21" s="117"/>
      <c r="H21" s="117"/>
      <c r="I21" s="117"/>
      <c r="J21" s="117"/>
      <c r="K21" s="117"/>
      <c r="L21" s="117"/>
      <c r="M21" s="117"/>
      <c r="N21" s="117"/>
      <c r="O21" s="117"/>
      <c r="P21" s="117"/>
      <c r="Q21" s="5"/>
      <c r="R21" s="5"/>
    </row>
    <row r="22" spans="1:22" s="374" customFormat="1" x14ac:dyDescent="0.15">
      <c r="A22" s="45" t="s">
        <v>165</v>
      </c>
      <c r="B22" s="5"/>
      <c r="C22" s="5"/>
      <c r="D22" s="147" t="str">
        <f>"9/30/" &amp;'1-7'!B16</f>
        <v>9/30/2016</v>
      </c>
      <c r="E22" s="431"/>
      <c r="F22" s="5"/>
      <c r="G22" s="5"/>
      <c r="H22" s="5"/>
      <c r="I22" s="5"/>
      <c r="J22" s="5"/>
      <c r="K22" s="5"/>
      <c r="L22" s="5"/>
      <c r="M22" s="5"/>
      <c r="N22" s="5"/>
      <c r="O22" s="5"/>
      <c r="P22" s="5"/>
      <c r="Q22" s="5"/>
      <c r="R22" s="5"/>
    </row>
    <row r="23" spans="1:22" x14ac:dyDescent="0.15">
      <c r="D23" s="242">
        <f>'6.1'!D21</f>
        <v>92</v>
      </c>
      <c r="E23" s="242">
        <f>'6.1'!E21</f>
        <v>274</v>
      </c>
      <c r="G23" s="118"/>
      <c r="H23" s="119"/>
      <c r="I23" s="119"/>
    </row>
    <row r="24" spans="1:22" ht="26.25" customHeight="1" x14ac:dyDescent="0.15">
      <c r="A24" s="113"/>
      <c r="C24" s="120"/>
      <c r="D24" s="516" t="s">
        <v>580</v>
      </c>
      <c r="E24" s="516" t="s">
        <v>580</v>
      </c>
      <c r="F24" s="121"/>
      <c r="Q24" s="122"/>
      <c r="R24" s="122"/>
      <c r="S24" s="337"/>
    </row>
    <row r="25" spans="1:22" ht="14.25" customHeight="1" x14ac:dyDescent="0.15">
      <c r="A25" s="514" t="s">
        <v>195</v>
      </c>
      <c r="B25" s="514"/>
      <c r="C25" s="514"/>
      <c r="D25" s="517"/>
      <c r="E25" s="517"/>
      <c r="F25" s="121"/>
      <c r="G25" s="497" t="s">
        <v>391</v>
      </c>
      <c r="H25" s="497"/>
      <c r="I25" s="497" t="s">
        <v>396</v>
      </c>
      <c r="J25" s="497"/>
      <c r="K25" s="497" t="s">
        <v>397</v>
      </c>
      <c r="L25" s="497"/>
      <c r="M25" s="497" t="s">
        <v>398</v>
      </c>
      <c r="N25" s="497"/>
      <c r="O25" s="497" t="s">
        <v>310</v>
      </c>
      <c r="P25" s="497"/>
      <c r="Q25" s="122"/>
      <c r="R25" s="122"/>
      <c r="S25" s="337"/>
    </row>
    <row r="26" spans="1:22" ht="39.75" customHeight="1" x14ac:dyDescent="0.15">
      <c r="A26" s="124" t="s">
        <v>306</v>
      </c>
      <c r="B26" s="125" t="s">
        <v>303</v>
      </c>
      <c r="C26" s="125" t="s">
        <v>197</v>
      </c>
      <c r="D26" s="149" t="str">
        <f>'6.1'!D24</f>
        <v>12/31/2015</v>
      </c>
      <c r="E26" s="149" t="str">
        <f>'6.1'!E24</f>
        <v>12/31/2016</v>
      </c>
      <c r="F26" s="126" t="s">
        <v>307</v>
      </c>
      <c r="G26" s="126" t="s">
        <v>393</v>
      </c>
      <c r="H26" s="126" t="s">
        <v>395</v>
      </c>
      <c r="I26" s="126" t="s">
        <v>393</v>
      </c>
      <c r="J26" s="126" t="s">
        <v>395</v>
      </c>
      <c r="K26" s="126" t="s">
        <v>393</v>
      </c>
      <c r="L26" s="126" t="s">
        <v>395</v>
      </c>
      <c r="M26" s="126" t="s">
        <v>393</v>
      </c>
      <c r="N26" s="126" t="s">
        <v>395</v>
      </c>
      <c r="O26" s="126" t="s">
        <v>285</v>
      </c>
      <c r="P26" s="126" t="s">
        <v>279</v>
      </c>
      <c r="Q26" s="82" t="s">
        <v>270</v>
      </c>
      <c r="R26" s="82" t="s">
        <v>418</v>
      </c>
      <c r="S26" s="375"/>
      <c r="T26" s="376"/>
      <c r="U26" s="304"/>
      <c r="V26" s="337"/>
    </row>
    <row r="27" spans="1:22" x14ac:dyDescent="0.15">
      <c r="A27" s="130"/>
      <c r="B27" s="382">
        <f>'6.1'!B25</f>
        <v>0</v>
      </c>
      <c r="C27" s="230" t="str">
        <f>'6.1'!C25</f>
        <v>Adults &amp; Pediatrics</v>
      </c>
      <c r="D27" s="292">
        <f>'6.1'!D25</f>
        <v>0</v>
      </c>
      <c r="E27" s="292">
        <f>'6.1'!E25</f>
        <v>0</v>
      </c>
      <c r="F27" s="293">
        <f>D27*($D$23/($D$23+$E$23))+E27*($E$23/($D$23+$E$23))</f>
        <v>0</v>
      </c>
      <c r="G27" s="163"/>
      <c r="H27" s="163"/>
      <c r="I27" s="163"/>
      <c r="J27" s="163"/>
      <c r="K27" s="163"/>
      <c r="L27" s="163"/>
      <c r="M27" s="163"/>
      <c r="N27" s="163"/>
      <c r="O27" s="323"/>
      <c r="P27" s="185"/>
      <c r="Q27" s="321">
        <f>O27</f>
        <v>0</v>
      </c>
      <c r="R27" s="319">
        <f>F27*Q27</f>
        <v>0</v>
      </c>
      <c r="S27" s="377"/>
      <c r="T27" s="377"/>
      <c r="U27" s="304"/>
      <c r="V27" s="337"/>
    </row>
    <row r="28" spans="1:22" x14ac:dyDescent="0.15">
      <c r="A28" s="133"/>
      <c r="B28" s="382">
        <f>'6.1'!B26</f>
        <v>0</v>
      </c>
      <c r="C28" s="230" t="str">
        <f>'6.1'!C26</f>
        <v>Intensive Care Unit</v>
      </c>
      <c r="D28" s="191">
        <f>'6.1'!D26</f>
        <v>0</v>
      </c>
      <c r="E28" s="191">
        <f>'6.1'!E26</f>
        <v>0</v>
      </c>
      <c r="F28" s="190">
        <f t="shared" ref="F28:F43" si="0">D28*($D$23/($D$23+$E$23))+E28*($E$23/($D$23+$E$23))</f>
        <v>0</v>
      </c>
      <c r="G28" s="164"/>
      <c r="H28" s="164"/>
      <c r="I28" s="164"/>
      <c r="J28" s="164"/>
      <c r="K28" s="164"/>
      <c r="L28" s="164"/>
      <c r="M28" s="164"/>
      <c r="N28" s="164"/>
      <c r="O28" s="323"/>
      <c r="P28" s="185"/>
      <c r="Q28" s="321">
        <f t="shared" ref="Q28:Q44" si="1">O28</f>
        <v>0</v>
      </c>
      <c r="R28" s="321">
        <f t="shared" ref="R28:R43" si="2">F28*Q28</f>
        <v>0</v>
      </c>
      <c r="S28" s="378"/>
      <c r="T28" s="378"/>
      <c r="U28" s="304"/>
      <c r="V28" s="337"/>
    </row>
    <row r="29" spans="1:22" x14ac:dyDescent="0.15">
      <c r="A29" s="133"/>
      <c r="B29" s="382">
        <f>'6.1'!B27</f>
        <v>0</v>
      </c>
      <c r="C29" s="230" t="str">
        <f>'6.1'!C27</f>
        <v>Coronary Care Unit</v>
      </c>
      <c r="D29" s="191">
        <f>'6.1'!D27</f>
        <v>0</v>
      </c>
      <c r="E29" s="191">
        <f>'6.1'!E27</f>
        <v>0</v>
      </c>
      <c r="F29" s="190">
        <f t="shared" si="0"/>
        <v>0</v>
      </c>
      <c r="G29" s="164"/>
      <c r="H29" s="164"/>
      <c r="I29" s="164"/>
      <c r="J29" s="164"/>
      <c r="K29" s="164"/>
      <c r="L29" s="164"/>
      <c r="M29" s="164"/>
      <c r="N29" s="164"/>
      <c r="O29" s="323"/>
      <c r="P29" s="185"/>
      <c r="Q29" s="321">
        <f t="shared" si="1"/>
        <v>0</v>
      </c>
      <c r="R29" s="321">
        <f t="shared" si="2"/>
        <v>0</v>
      </c>
      <c r="S29" s="378"/>
      <c r="T29" s="378"/>
      <c r="U29" s="304"/>
      <c r="V29" s="337"/>
    </row>
    <row r="30" spans="1:22" x14ac:dyDescent="0.15">
      <c r="A30" s="133"/>
      <c r="B30" s="382">
        <f>'6.1'!B28</f>
        <v>0</v>
      </c>
      <c r="C30" s="230" t="str">
        <f>'6.1'!C28</f>
        <v>Burn Intensive Care Unit</v>
      </c>
      <c r="D30" s="191">
        <f>'6.1'!D28</f>
        <v>0</v>
      </c>
      <c r="E30" s="191">
        <f>'6.1'!E28</f>
        <v>0</v>
      </c>
      <c r="F30" s="190">
        <f>D30*($D$23/($D$23+$E$23))+E30*($E$23/($D$23+$E$23))</f>
        <v>0</v>
      </c>
      <c r="G30" s="164"/>
      <c r="H30" s="164"/>
      <c r="I30" s="164"/>
      <c r="J30" s="164"/>
      <c r="K30" s="164"/>
      <c r="L30" s="164"/>
      <c r="M30" s="164"/>
      <c r="N30" s="164"/>
      <c r="O30" s="323"/>
      <c r="P30" s="185"/>
      <c r="Q30" s="321">
        <f t="shared" si="1"/>
        <v>0</v>
      </c>
      <c r="R30" s="321">
        <f t="shared" si="2"/>
        <v>0</v>
      </c>
      <c r="S30" s="378"/>
      <c r="T30" s="378"/>
      <c r="U30" s="304"/>
      <c r="V30" s="337"/>
    </row>
    <row r="31" spans="1:22" x14ac:dyDescent="0.15">
      <c r="A31" s="133"/>
      <c r="B31" s="382">
        <f>'6.1'!B29</f>
        <v>0</v>
      </c>
      <c r="C31" s="230" t="str">
        <f>'6.1'!C29</f>
        <v>Surgical Intensive Care Unit</v>
      </c>
      <c r="D31" s="191">
        <f>'6.1'!D29</f>
        <v>0</v>
      </c>
      <c r="E31" s="191">
        <f>'6.1'!E29</f>
        <v>0</v>
      </c>
      <c r="F31" s="190">
        <f t="shared" si="0"/>
        <v>0</v>
      </c>
      <c r="G31" s="164"/>
      <c r="H31" s="164"/>
      <c r="I31" s="164"/>
      <c r="J31" s="164"/>
      <c r="K31" s="164"/>
      <c r="L31" s="164"/>
      <c r="M31" s="164"/>
      <c r="N31" s="164"/>
      <c r="O31" s="323"/>
      <c r="P31" s="185"/>
      <c r="Q31" s="321">
        <f t="shared" si="1"/>
        <v>0</v>
      </c>
      <c r="R31" s="321">
        <f t="shared" si="2"/>
        <v>0</v>
      </c>
      <c r="S31" s="378"/>
      <c r="T31" s="378"/>
      <c r="U31" s="304"/>
      <c r="V31" s="337"/>
    </row>
    <row r="32" spans="1:22" x14ac:dyDescent="0.15">
      <c r="A32" s="133"/>
      <c r="B32" s="382">
        <f>'6.1'!B30</f>
        <v>0</v>
      </c>
      <c r="C32" s="230" t="str">
        <f>'6.1'!C30</f>
        <v>Bone Marrow Intensive Care Unit</v>
      </c>
      <c r="D32" s="191">
        <f>'6.1'!D30</f>
        <v>0</v>
      </c>
      <c r="E32" s="191">
        <f>'6.1'!E30</f>
        <v>0</v>
      </c>
      <c r="F32" s="190">
        <f t="shared" si="0"/>
        <v>0</v>
      </c>
      <c r="G32" s="164"/>
      <c r="H32" s="164"/>
      <c r="I32" s="164"/>
      <c r="J32" s="164"/>
      <c r="K32" s="164"/>
      <c r="L32" s="164"/>
      <c r="M32" s="164"/>
      <c r="N32" s="164"/>
      <c r="O32" s="323"/>
      <c r="P32" s="185"/>
      <c r="Q32" s="321">
        <f t="shared" si="1"/>
        <v>0</v>
      </c>
      <c r="R32" s="321">
        <f t="shared" si="2"/>
        <v>0</v>
      </c>
      <c r="S32" s="378"/>
      <c r="T32" s="378"/>
      <c r="U32" s="304"/>
      <c r="V32" s="337"/>
    </row>
    <row r="33" spans="1:22" x14ac:dyDescent="0.15">
      <c r="A33" s="133"/>
      <c r="B33" s="382">
        <f>'6.1'!B31</f>
        <v>0</v>
      </c>
      <c r="C33" s="230" t="str">
        <f>'6.1'!C31</f>
        <v>Neonatal Intensive Care Unit</v>
      </c>
      <c r="D33" s="191">
        <f>'6.1'!D31</f>
        <v>0</v>
      </c>
      <c r="E33" s="191">
        <f>'6.1'!E31</f>
        <v>0</v>
      </c>
      <c r="F33" s="190">
        <f t="shared" si="0"/>
        <v>0</v>
      </c>
      <c r="G33" s="164"/>
      <c r="H33" s="164"/>
      <c r="I33" s="164"/>
      <c r="J33" s="164"/>
      <c r="K33" s="164"/>
      <c r="L33" s="164"/>
      <c r="M33" s="164"/>
      <c r="N33" s="164"/>
      <c r="O33" s="323"/>
      <c r="P33" s="185"/>
      <c r="Q33" s="321">
        <f t="shared" si="1"/>
        <v>0</v>
      </c>
      <c r="R33" s="321">
        <f t="shared" si="2"/>
        <v>0</v>
      </c>
      <c r="S33" s="378"/>
      <c r="T33" s="378"/>
      <c r="U33" s="304"/>
      <c r="V33" s="337"/>
    </row>
    <row r="34" spans="1:22" x14ac:dyDescent="0.15">
      <c r="A34" s="133"/>
      <c r="B34" s="382">
        <f>'6.1'!B32</f>
        <v>0</v>
      </c>
      <c r="C34" s="230" t="str">
        <f>'6.1'!C32</f>
        <v>Subprovider Psych</v>
      </c>
      <c r="D34" s="191">
        <f>'6.1'!D32</f>
        <v>0</v>
      </c>
      <c r="E34" s="191">
        <f>'6.1'!E32</f>
        <v>0</v>
      </c>
      <c r="F34" s="190">
        <f t="shared" si="0"/>
        <v>0</v>
      </c>
      <c r="G34" s="164"/>
      <c r="H34" s="164"/>
      <c r="I34" s="164"/>
      <c r="J34" s="164"/>
      <c r="K34" s="164"/>
      <c r="L34" s="164"/>
      <c r="M34" s="164"/>
      <c r="N34" s="164"/>
      <c r="O34" s="323"/>
      <c r="P34" s="185"/>
      <c r="Q34" s="321">
        <f t="shared" si="1"/>
        <v>0</v>
      </c>
      <c r="R34" s="321">
        <f t="shared" si="2"/>
        <v>0</v>
      </c>
      <c r="S34" s="378"/>
      <c r="T34" s="378"/>
      <c r="U34" s="304"/>
      <c r="V34" s="337"/>
    </row>
    <row r="35" spans="1:22" x14ac:dyDescent="0.15">
      <c r="A35" s="133"/>
      <c r="B35" s="382">
        <f>'6.1'!B33</f>
        <v>0</v>
      </c>
      <c r="C35" s="230" t="str">
        <f>'6.1'!C33</f>
        <v xml:space="preserve">Subprovider Rehab </v>
      </c>
      <c r="D35" s="191">
        <f>'6.1'!D33</f>
        <v>0</v>
      </c>
      <c r="E35" s="191">
        <f>'6.1'!E33</f>
        <v>0</v>
      </c>
      <c r="F35" s="190">
        <f t="shared" si="0"/>
        <v>0</v>
      </c>
      <c r="G35" s="164"/>
      <c r="H35" s="164"/>
      <c r="I35" s="164"/>
      <c r="J35" s="164"/>
      <c r="K35" s="164"/>
      <c r="L35" s="164"/>
      <c r="M35" s="164"/>
      <c r="N35" s="164"/>
      <c r="O35" s="323"/>
      <c r="P35" s="185"/>
      <c r="Q35" s="321">
        <f t="shared" si="1"/>
        <v>0</v>
      </c>
      <c r="R35" s="321">
        <f t="shared" si="2"/>
        <v>0</v>
      </c>
      <c r="S35" s="378"/>
      <c r="T35" s="378"/>
      <c r="U35" s="304"/>
      <c r="V35" s="337"/>
    </row>
    <row r="36" spans="1:22" x14ac:dyDescent="0.15">
      <c r="A36" s="133"/>
      <c r="B36" s="382">
        <f>'6.1'!B34</f>
        <v>0</v>
      </c>
      <c r="C36" s="230" t="str">
        <f>'6.1'!C34</f>
        <v>Nursery</v>
      </c>
      <c r="D36" s="191">
        <f>'6.1'!D34</f>
        <v>0</v>
      </c>
      <c r="E36" s="191">
        <f>'6.1'!E34</f>
        <v>0</v>
      </c>
      <c r="F36" s="190">
        <f t="shared" si="0"/>
        <v>0</v>
      </c>
      <c r="G36" s="164"/>
      <c r="H36" s="164"/>
      <c r="I36" s="164"/>
      <c r="J36" s="164"/>
      <c r="K36" s="164"/>
      <c r="L36" s="164"/>
      <c r="M36" s="164"/>
      <c r="N36" s="164"/>
      <c r="O36" s="323"/>
      <c r="P36" s="185"/>
      <c r="Q36" s="321">
        <f t="shared" si="1"/>
        <v>0</v>
      </c>
      <c r="R36" s="321">
        <f t="shared" si="2"/>
        <v>0</v>
      </c>
      <c r="S36" s="378"/>
      <c r="T36" s="378"/>
      <c r="U36" s="304"/>
      <c r="V36" s="337"/>
    </row>
    <row r="37" spans="1:22" x14ac:dyDescent="0.15">
      <c r="A37" s="133"/>
      <c r="B37" s="382">
        <f>'6.1'!B35</f>
        <v>0</v>
      </c>
      <c r="C37" s="230">
        <f>'6.1'!C35</f>
        <v>0</v>
      </c>
      <c r="D37" s="191">
        <f>'6.1'!D35</f>
        <v>0</v>
      </c>
      <c r="E37" s="191">
        <f>'6.1'!E35</f>
        <v>0</v>
      </c>
      <c r="F37" s="190">
        <f t="shared" si="0"/>
        <v>0</v>
      </c>
      <c r="G37" s="164"/>
      <c r="H37" s="164"/>
      <c r="I37" s="164"/>
      <c r="J37" s="164"/>
      <c r="K37" s="164"/>
      <c r="L37" s="164"/>
      <c r="M37" s="164"/>
      <c r="N37" s="164"/>
      <c r="O37" s="323"/>
      <c r="P37" s="185"/>
      <c r="Q37" s="321">
        <f t="shared" si="1"/>
        <v>0</v>
      </c>
      <c r="R37" s="321">
        <f t="shared" si="2"/>
        <v>0</v>
      </c>
      <c r="S37" s="378"/>
      <c r="T37" s="378"/>
      <c r="U37" s="304"/>
      <c r="V37" s="337"/>
    </row>
    <row r="38" spans="1:22" x14ac:dyDescent="0.15">
      <c r="A38" s="133"/>
      <c r="B38" s="382">
        <f>'6.1'!B36</f>
        <v>0</v>
      </c>
      <c r="C38" s="230">
        <f>'6.1'!C36</f>
        <v>0</v>
      </c>
      <c r="D38" s="191">
        <f>'6.1'!D36</f>
        <v>0</v>
      </c>
      <c r="E38" s="191">
        <f>'6.1'!E36</f>
        <v>0</v>
      </c>
      <c r="F38" s="190">
        <f>D38*($D$23/($D$23+$E$23))+E38*($E$23/($D$23+$E$23))</f>
        <v>0</v>
      </c>
      <c r="G38" s="164"/>
      <c r="H38" s="164"/>
      <c r="I38" s="164"/>
      <c r="J38" s="164"/>
      <c r="K38" s="164"/>
      <c r="L38" s="164"/>
      <c r="M38" s="164"/>
      <c r="N38" s="164"/>
      <c r="O38" s="323"/>
      <c r="P38" s="185"/>
      <c r="Q38" s="321">
        <f t="shared" si="1"/>
        <v>0</v>
      </c>
      <c r="R38" s="321">
        <f>F38*Q38</f>
        <v>0</v>
      </c>
      <c r="S38" s="378"/>
      <c r="T38" s="378"/>
      <c r="U38" s="304"/>
      <c r="V38" s="337"/>
    </row>
    <row r="39" spans="1:22" x14ac:dyDescent="0.15">
      <c r="A39" s="133"/>
      <c r="B39" s="382">
        <f>'6.1'!B37</f>
        <v>0</v>
      </c>
      <c r="C39" s="230">
        <f>'6.1'!C37</f>
        <v>0</v>
      </c>
      <c r="D39" s="191">
        <f>'6.1'!D37</f>
        <v>0</v>
      </c>
      <c r="E39" s="191">
        <f>'6.1'!E37</f>
        <v>0</v>
      </c>
      <c r="F39" s="190">
        <f t="shared" si="0"/>
        <v>0</v>
      </c>
      <c r="G39" s="164"/>
      <c r="H39" s="164"/>
      <c r="I39" s="164"/>
      <c r="J39" s="164"/>
      <c r="K39" s="164"/>
      <c r="L39" s="164"/>
      <c r="M39" s="164"/>
      <c r="N39" s="164"/>
      <c r="O39" s="323"/>
      <c r="P39" s="185"/>
      <c r="Q39" s="321">
        <f t="shared" si="1"/>
        <v>0</v>
      </c>
      <c r="R39" s="321">
        <f t="shared" si="2"/>
        <v>0</v>
      </c>
      <c r="S39" s="378"/>
      <c r="T39" s="378"/>
      <c r="U39" s="304"/>
      <c r="V39" s="337"/>
    </row>
    <row r="40" spans="1:22" x14ac:dyDescent="0.15">
      <c r="A40" s="133"/>
      <c r="B40" s="382">
        <f>'6.1'!B38</f>
        <v>0</v>
      </c>
      <c r="C40" s="230">
        <f>'6.1'!C38</f>
        <v>0</v>
      </c>
      <c r="D40" s="191">
        <f>'6.1'!D38</f>
        <v>0</v>
      </c>
      <c r="E40" s="191">
        <f>'6.1'!E38</f>
        <v>0</v>
      </c>
      <c r="F40" s="190">
        <f>D40*($D$23/($D$23+$E$23))+E40*($E$23/($D$23+$E$23))</f>
        <v>0</v>
      </c>
      <c r="G40" s="164"/>
      <c r="H40" s="164"/>
      <c r="I40" s="164"/>
      <c r="J40" s="164"/>
      <c r="K40" s="164"/>
      <c r="L40" s="164"/>
      <c r="M40" s="164"/>
      <c r="N40" s="164"/>
      <c r="O40" s="323"/>
      <c r="P40" s="185"/>
      <c r="Q40" s="321">
        <f t="shared" si="1"/>
        <v>0</v>
      </c>
      <c r="R40" s="321">
        <f>F40*Q40</f>
        <v>0</v>
      </c>
      <c r="S40" s="378"/>
      <c r="T40" s="378"/>
      <c r="U40" s="304"/>
      <c r="V40" s="337"/>
    </row>
    <row r="41" spans="1:22" x14ac:dyDescent="0.15">
      <c r="A41" s="133"/>
      <c r="B41" s="382">
        <f>'6.1'!B39</f>
        <v>0</v>
      </c>
      <c r="C41" s="230">
        <f>'6.1'!C39</f>
        <v>0</v>
      </c>
      <c r="D41" s="191">
        <f>'6.1'!D39</f>
        <v>0</v>
      </c>
      <c r="E41" s="191">
        <f>'6.1'!E39</f>
        <v>0</v>
      </c>
      <c r="F41" s="190">
        <f t="shared" si="0"/>
        <v>0</v>
      </c>
      <c r="G41" s="164"/>
      <c r="H41" s="164"/>
      <c r="I41" s="164"/>
      <c r="J41" s="164"/>
      <c r="K41" s="164"/>
      <c r="L41" s="164"/>
      <c r="M41" s="164"/>
      <c r="N41" s="164"/>
      <c r="O41" s="323"/>
      <c r="P41" s="185"/>
      <c r="Q41" s="321">
        <f t="shared" si="1"/>
        <v>0</v>
      </c>
      <c r="R41" s="321">
        <f t="shared" si="2"/>
        <v>0</v>
      </c>
      <c r="S41" s="378"/>
      <c r="T41" s="378"/>
      <c r="U41" s="304"/>
      <c r="V41" s="337"/>
    </row>
    <row r="42" spans="1:22" x14ac:dyDescent="0.15">
      <c r="A42" s="133"/>
      <c r="B42" s="382" t="str">
        <f>'6.1'!B40</f>
        <v>&lt;&lt;Please provide additional Cost Center items here if needed&gt;&gt;</v>
      </c>
      <c r="C42" s="230"/>
      <c r="D42" s="191">
        <f>'6.1'!D40</f>
        <v>0</v>
      </c>
      <c r="E42" s="191">
        <f>'6.1'!E40</f>
        <v>0</v>
      </c>
      <c r="F42" s="190">
        <f t="shared" si="0"/>
        <v>0</v>
      </c>
      <c r="G42" s="164"/>
      <c r="H42" s="164"/>
      <c r="I42" s="164"/>
      <c r="J42" s="164"/>
      <c r="K42" s="164"/>
      <c r="L42" s="164"/>
      <c r="M42" s="164"/>
      <c r="N42" s="164"/>
      <c r="O42" s="323"/>
      <c r="P42" s="185"/>
      <c r="Q42" s="321">
        <f t="shared" si="1"/>
        <v>0</v>
      </c>
      <c r="R42" s="321">
        <f t="shared" si="2"/>
        <v>0</v>
      </c>
      <c r="S42" s="378"/>
      <c r="T42" s="378"/>
      <c r="U42" s="304"/>
      <c r="V42" s="337"/>
    </row>
    <row r="43" spans="1:22" x14ac:dyDescent="0.15">
      <c r="A43" s="133"/>
      <c r="B43" s="382" t="str">
        <f>'6.1'!B41</f>
        <v>&lt;&lt;Please provide additional Cost Center items here if needed&gt;&gt;</v>
      </c>
      <c r="C43" s="230"/>
      <c r="D43" s="191">
        <f>'6.1'!D41</f>
        <v>0</v>
      </c>
      <c r="E43" s="191">
        <f>'6.1'!E41</f>
        <v>0</v>
      </c>
      <c r="F43" s="190">
        <f t="shared" si="0"/>
        <v>0</v>
      </c>
      <c r="G43" s="164"/>
      <c r="H43" s="164"/>
      <c r="I43" s="164"/>
      <c r="J43" s="164"/>
      <c r="K43" s="164"/>
      <c r="L43" s="164"/>
      <c r="M43" s="164"/>
      <c r="N43" s="164"/>
      <c r="O43" s="323"/>
      <c r="P43" s="185"/>
      <c r="Q43" s="321">
        <f t="shared" si="1"/>
        <v>0</v>
      </c>
      <c r="R43" s="321">
        <f t="shared" si="2"/>
        <v>0</v>
      </c>
      <c r="S43" s="378"/>
      <c r="T43" s="378"/>
      <c r="U43" s="304"/>
      <c r="V43" s="337"/>
    </row>
    <row r="44" spans="1:22" ht="14" thickBot="1" x14ac:dyDescent="0.2">
      <c r="A44" s="133"/>
      <c r="B44" s="382" t="str">
        <f>'6.1'!B42</f>
        <v>&lt;&lt;Please provide additional Cost Center items here if needed&gt;&gt;</v>
      </c>
      <c r="C44" s="230"/>
      <c r="D44" s="191">
        <f>'6.1'!D42</f>
        <v>0</v>
      </c>
      <c r="E44" s="191">
        <f>'6.1'!E42</f>
        <v>0</v>
      </c>
      <c r="F44" s="190">
        <f>D44*($D$23/($D$23+$E$23))+E44*($E$23/($D$23+$E$23))</f>
        <v>0</v>
      </c>
      <c r="G44" s="165"/>
      <c r="H44" s="165"/>
      <c r="I44" s="165"/>
      <c r="J44" s="165"/>
      <c r="K44" s="165"/>
      <c r="L44" s="165"/>
      <c r="M44" s="165"/>
      <c r="N44" s="165"/>
      <c r="O44" s="326"/>
      <c r="P44" s="185"/>
      <c r="Q44" s="322">
        <f t="shared" si="1"/>
        <v>0</v>
      </c>
      <c r="R44" s="322">
        <f>F44*Q44</f>
        <v>0</v>
      </c>
      <c r="S44" s="378"/>
      <c r="T44" s="378"/>
      <c r="U44" s="304"/>
      <c r="V44" s="337"/>
    </row>
    <row r="45" spans="1:22" x14ac:dyDescent="0.15">
      <c r="A45" s="113"/>
      <c r="B45" s="135"/>
      <c r="D45" s="136"/>
      <c r="F45" s="184" t="s">
        <v>304</v>
      </c>
      <c r="G45" s="163"/>
      <c r="H45" s="163"/>
      <c r="I45" s="163"/>
      <c r="J45" s="163"/>
      <c r="K45" s="163"/>
      <c r="L45" s="163"/>
      <c r="M45" s="163"/>
      <c r="N45" s="163"/>
      <c r="O45" s="321">
        <f>SUM(O27:O44)</f>
        <v>0</v>
      </c>
      <c r="P45" s="185">
        <f>SUM(P27:P44)</f>
        <v>0</v>
      </c>
      <c r="Q45" s="321">
        <f>SUM(Q27:Q44)</f>
        <v>0</v>
      </c>
      <c r="R45" s="319">
        <f>SUM(R27:R44)</f>
        <v>0</v>
      </c>
      <c r="S45" s="379"/>
      <c r="T45" s="379"/>
      <c r="U45" s="379"/>
      <c r="V45" s="337"/>
    </row>
    <row r="46" spans="1:22" x14ac:dyDescent="0.15">
      <c r="A46" s="113"/>
      <c r="B46" s="135"/>
      <c r="D46" s="136"/>
      <c r="H46" s="137"/>
      <c r="I46" s="137"/>
      <c r="J46" s="137"/>
      <c r="L46" s="136"/>
      <c r="M46" s="120"/>
      <c r="N46" s="138"/>
      <c r="O46" s="138"/>
      <c r="P46" s="138"/>
      <c r="Q46" s="174"/>
    </row>
    <row r="47" spans="1:22" x14ac:dyDescent="0.15">
      <c r="A47" s="113"/>
      <c r="B47" s="135"/>
      <c r="D47" s="140"/>
      <c r="H47" s="137"/>
      <c r="I47" s="137"/>
      <c r="J47" s="137"/>
      <c r="L47" s="136"/>
      <c r="M47" s="120"/>
      <c r="N47" s="138"/>
      <c r="O47" s="138"/>
      <c r="P47" s="138"/>
      <c r="Q47" s="174"/>
    </row>
    <row r="48" spans="1:22" x14ac:dyDescent="0.15">
      <c r="A48" s="113"/>
      <c r="C48" s="137"/>
      <c r="D48" s="242">
        <f>'6.1'!D21</f>
        <v>92</v>
      </c>
      <c r="E48" s="242">
        <f>'6.1'!E21</f>
        <v>274</v>
      </c>
      <c r="F48" s="137"/>
      <c r="G48" s="137"/>
      <c r="H48" s="137"/>
      <c r="I48" s="137"/>
      <c r="J48" s="137"/>
      <c r="K48" s="137"/>
      <c r="L48" s="137"/>
      <c r="M48" s="137"/>
      <c r="N48" s="137"/>
      <c r="O48" s="137"/>
      <c r="P48" s="137"/>
      <c r="Q48" s="123"/>
    </row>
    <row r="49" spans="1:18" ht="25.5" customHeight="1" x14ac:dyDescent="0.15">
      <c r="A49" s="113"/>
      <c r="C49" s="122"/>
      <c r="D49" s="501" t="s">
        <v>233</v>
      </c>
      <c r="E49" s="501" t="s">
        <v>233</v>
      </c>
      <c r="F49" s="122"/>
      <c r="Q49" s="122"/>
      <c r="R49" s="122"/>
    </row>
    <row r="50" spans="1:18" ht="14.25" customHeight="1" x14ac:dyDescent="0.15">
      <c r="A50" s="514" t="s">
        <v>196</v>
      </c>
      <c r="B50" s="514"/>
      <c r="C50" s="122"/>
      <c r="D50" s="502"/>
      <c r="E50" s="502"/>
      <c r="F50" s="122"/>
      <c r="G50" s="497" t="s">
        <v>391</v>
      </c>
      <c r="H50" s="497"/>
      <c r="I50" s="497" t="s">
        <v>396</v>
      </c>
      <c r="J50" s="497"/>
      <c r="K50" s="497" t="s">
        <v>397</v>
      </c>
      <c r="L50" s="497"/>
      <c r="M50" s="497" t="s">
        <v>398</v>
      </c>
      <c r="N50" s="497"/>
      <c r="O50" s="497" t="s">
        <v>310</v>
      </c>
      <c r="P50" s="497"/>
      <c r="Q50" s="122"/>
      <c r="R50" s="122"/>
    </row>
    <row r="51" spans="1:18" ht="39.75" customHeight="1" x14ac:dyDescent="0.15">
      <c r="A51" s="124" t="s">
        <v>306</v>
      </c>
      <c r="B51" s="125" t="s">
        <v>303</v>
      </c>
      <c r="C51" s="141" t="s">
        <v>197</v>
      </c>
      <c r="D51" s="149" t="str">
        <f>'6.1'!D49</f>
        <v>12/31/2015</v>
      </c>
      <c r="E51" s="149" t="str">
        <f>'6.1'!E49</f>
        <v>12/31/2016</v>
      </c>
      <c r="F51" s="126" t="s">
        <v>247</v>
      </c>
      <c r="G51" s="126" t="s">
        <v>399</v>
      </c>
      <c r="H51" s="126" t="s">
        <v>400</v>
      </c>
      <c r="I51" s="126" t="s">
        <v>399</v>
      </c>
      <c r="J51" s="126" t="s">
        <v>400</v>
      </c>
      <c r="K51" s="126" t="s">
        <v>399</v>
      </c>
      <c r="L51" s="126" t="s">
        <v>400</v>
      </c>
      <c r="M51" s="126" t="s">
        <v>399</v>
      </c>
      <c r="N51" s="126" t="s">
        <v>400</v>
      </c>
      <c r="O51" s="126" t="s">
        <v>287</v>
      </c>
      <c r="P51" s="126" t="s">
        <v>569</v>
      </c>
      <c r="Q51" s="82" t="s">
        <v>275</v>
      </c>
      <c r="R51" s="82" t="s">
        <v>271</v>
      </c>
    </row>
    <row r="52" spans="1:18" x14ac:dyDescent="0.15">
      <c r="A52" s="130"/>
      <c r="B52" s="364">
        <f>'6.1'!B50</f>
        <v>0</v>
      </c>
      <c r="C52" s="233" t="str">
        <f>'6.1'!C50</f>
        <v xml:space="preserve">Routine </v>
      </c>
      <c r="D52" s="365">
        <f>'6.1'!D50</f>
        <v>0</v>
      </c>
      <c r="E52" s="365">
        <f>'6.1'!E50</f>
        <v>0</v>
      </c>
      <c r="F52" s="192">
        <f>D52*($D$48/($D$48+$E$48))+E52*($E$48/($D$48+$E$48))</f>
        <v>0</v>
      </c>
      <c r="G52" s="163"/>
      <c r="H52" s="163"/>
      <c r="I52" s="163"/>
      <c r="J52" s="163"/>
      <c r="K52" s="163"/>
      <c r="L52" s="163"/>
      <c r="M52" s="163"/>
      <c r="N52" s="163"/>
      <c r="O52" s="338"/>
      <c r="P52" s="338"/>
      <c r="Q52" s="319">
        <f>SUM(O52:P52)</f>
        <v>0</v>
      </c>
      <c r="R52" s="319">
        <f t="shared" ref="R52:R57" si="3">F52*Q52</f>
        <v>0</v>
      </c>
    </row>
    <row r="53" spans="1:18" x14ac:dyDescent="0.15">
      <c r="A53" s="130"/>
      <c r="B53" s="394">
        <f>'6.1'!B51</f>
        <v>50</v>
      </c>
      <c r="C53" s="233" t="str">
        <f>'6.1'!C51</f>
        <v>Operating Room</v>
      </c>
      <c r="D53" s="238">
        <f>'6.1'!D51</f>
        <v>0</v>
      </c>
      <c r="E53" s="238">
        <f>'6.1'!E51</f>
        <v>0</v>
      </c>
      <c r="F53" s="192">
        <f>D53*($D$48/($D$48+$E$48))+E53*($E$48/($D$48+$E$48))</f>
        <v>0</v>
      </c>
      <c r="G53" s="163"/>
      <c r="H53" s="163"/>
      <c r="I53" s="163"/>
      <c r="J53" s="163"/>
      <c r="K53" s="163"/>
      <c r="L53" s="163"/>
      <c r="M53" s="163"/>
      <c r="N53" s="163"/>
      <c r="O53" s="209"/>
      <c r="P53" s="209"/>
      <c r="Q53" s="321">
        <f t="shared" ref="Q53:Q118" si="4">SUM(O53:P53)</f>
        <v>0</v>
      </c>
      <c r="R53" s="321">
        <f t="shared" si="3"/>
        <v>0</v>
      </c>
    </row>
    <row r="54" spans="1:18" x14ac:dyDescent="0.15">
      <c r="A54" s="130"/>
      <c r="B54" s="395">
        <f>'6.1'!B52</f>
        <v>50.01</v>
      </c>
      <c r="C54" s="233" t="str">
        <f>'6.1'!C52</f>
        <v>Endoscopy</v>
      </c>
      <c r="D54" s="238">
        <f>'6.1'!D52</f>
        <v>0</v>
      </c>
      <c r="E54" s="238">
        <f>'6.1'!E52</f>
        <v>0</v>
      </c>
      <c r="F54" s="192">
        <f>D54*($D$48/($D$48+$E$48))+E54*($E$48/($D$48+$E$48))</f>
        <v>0</v>
      </c>
      <c r="G54" s="163"/>
      <c r="H54" s="163"/>
      <c r="I54" s="163"/>
      <c r="J54" s="163"/>
      <c r="K54" s="163"/>
      <c r="L54" s="163"/>
      <c r="M54" s="163"/>
      <c r="N54" s="163"/>
      <c r="O54" s="209"/>
      <c r="P54" s="209"/>
      <c r="Q54" s="321">
        <f t="shared" si="4"/>
        <v>0</v>
      </c>
      <c r="R54" s="321">
        <f t="shared" si="3"/>
        <v>0</v>
      </c>
    </row>
    <row r="55" spans="1:18" x14ac:dyDescent="0.15">
      <c r="A55" s="130"/>
      <c r="B55" s="394">
        <f>'6.1'!B53</f>
        <v>51</v>
      </c>
      <c r="C55" s="233" t="str">
        <f>'6.1'!C53</f>
        <v>Recovery Room</v>
      </c>
      <c r="D55" s="238">
        <f>'6.1'!D53</f>
        <v>0</v>
      </c>
      <c r="E55" s="238">
        <f>'6.1'!E53</f>
        <v>0</v>
      </c>
      <c r="F55" s="192">
        <f>D55*($D$48/($D$48+$E$48))+E55*($E$48/($D$48+$E$48))</f>
        <v>0</v>
      </c>
      <c r="G55" s="163"/>
      <c r="H55" s="163"/>
      <c r="I55" s="163"/>
      <c r="J55" s="163"/>
      <c r="K55" s="163"/>
      <c r="L55" s="163"/>
      <c r="M55" s="163"/>
      <c r="N55" s="163"/>
      <c r="O55" s="209"/>
      <c r="P55" s="209"/>
      <c r="Q55" s="321">
        <f t="shared" si="4"/>
        <v>0</v>
      </c>
      <c r="R55" s="321">
        <f t="shared" si="3"/>
        <v>0</v>
      </c>
    </row>
    <row r="56" spans="1:18" x14ac:dyDescent="0.15">
      <c r="A56" s="130"/>
      <c r="B56" s="364" t="str">
        <f>'6.1'!B54</f>
        <v>52</v>
      </c>
      <c r="C56" s="233" t="str">
        <f>'6.1'!C54</f>
        <v>Delivery Room &amp; Labor Room</v>
      </c>
      <c r="D56" s="238">
        <f>'6.1'!D54</f>
        <v>0</v>
      </c>
      <c r="E56" s="238">
        <f>'6.1'!E54</f>
        <v>0</v>
      </c>
      <c r="F56" s="192">
        <f>D56*($D$48/($D$48+$E$48))+E56*($E$48/($D$48+$E$48))</f>
        <v>0</v>
      </c>
      <c r="G56" s="163"/>
      <c r="H56" s="163"/>
      <c r="I56" s="163"/>
      <c r="J56" s="163"/>
      <c r="K56" s="163"/>
      <c r="L56" s="163"/>
      <c r="M56" s="163"/>
      <c r="N56" s="163"/>
      <c r="O56" s="209"/>
      <c r="P56" s="209"/>
      <c r="Q56" s="321">
        <f t="shared" si="4"/>
        <v>0</v>
      </c>
      <c r="R56" s="321">
        <f t="shared" si="3"/>
        <v>0</v>
      </c>
    </row>
    <row r="57" spans="1:18" x14ac:dyDescent="0.15">
      <c r="A57" s="133"/>
      <c r="B57" s="364" t="str">
        <f>'6.1'!B55</f>
        <v>53</v>
      </c>
      <c r="C57" s="233" t="str">
        <f>'6.1'!C55</f>
        <v>Anesthesiology</v>
      </c>
      <c r="D57" s="238">
        <f>'6.1'!D55</f>
        <v>0</v>
      </c>
      <c r="E57" s="238">
        <f>'6.1'!E55</f>
        <v>0</v>
      </c>
      <c r="F57" s="193">
        <f t="shared" ref="F57:F118" si="5">D57*($D$48/($D$48+$E$48))+E57*($E$48/($D$48+$E$48))</f>
        <v>0</v>
      </c>
      <c r="G57" s="164"/>
      <c r="H57" s="164"/>
      <c r="I57" s="164"/>
      <c r="J57" s="164"/>
      <c r="K57" s="164"/>
      <c r="L57" s="164"/>
      <c r="M57" s="164"/>
      <c r="N57" s="164"/>
      <c r="O57" s="209"/>
      <c r="P57" s="209"/>
      <c r="Q57" s="321">
        <f t="shared" si="4"/>
        <v>0</v>
      </c>
      <c r="R57" s="207">
        <f t="shared" si="3"/>
        <v>0</v>
      </c>
    </row>
    <row r="58" spans="1:18" x14ac:dyDescent="0.15">
      <c r="A58" s="133"/>
      <c r="B58" s="364" t="str">
        <f>'6.1'!B56</f>
        <v>54</v>
      </c>
      <c r="C58" s="233" t="str">
        <f>'6.1'!C56</f>
        <v>Radiology-Diagnostic</v>
      </c>
      <c r="D58" s="238">
        <f>'6.1'!D56</f>
        <v>0</v>
      </c>
      <c r="E58" s="238">
        <f>'6.1'!E56</f>
        <v>0</v>
      </c>
      <c r="F58" s="193">
        <f t="shared" si="5"/>
        <v>0</v>
      </c>
      <c r="G58" s="164"/>
      <c r="H58" s="164"/>
      <c r="I58" s="164"/>
      <c r="J58" s="164"/>
      <c r="K58" s="164"/>
      <c r="L58" s="164"/>
      <c r="M58" s="164"/>
      <c r="N58" s="164"/>
      <c r="O58" s="209"/>
      <c r="P58" s="209"/>
      <c r="Q58" s="321">
        <f t="shared" si="4"/>
        <v>0</v>
      </c>
      <c r="R58" s="207">
        <f t="shared" ref="R58:R118" si="6">F58*Q58</f>
        <v>0</v>
      </c>
    </row>
    <row r="59" spans="1:18" x14ac:dyDescent="0.15">
      <c r="A59" s="133"/>
      <c r="B59" s="364" t="str">
        <f>'6.1'!B57</f>
        <v>54.01</v>
      </c>
      <c r="C59" s="233" t="str">
        <f>'6.1'!C57</f>
        <v>Radiology-Diagnostic Ultrasound</v>
      </c>
      <c r="D59" s="238">
        <f>'6.1'!D57</f>
        <v>0</v>
      </c>
      <c r="E59" s="238">
        <f>'6.1'!E57</f>
        <v>0</v>
      </c>
      <c r="F59" s="193">
        <f t="shared" si="5"/>
        <v>0</v>
      </c>
      <c r="G59" s="164"/>
      <c r="H59" s="164"/>
      <c r="I59" s="164"/>
      <c r="J59" s="164"/>
      <c r="K59" s="164"/>
      <c r="L59" s="164"/>
      <c r="M59" s="164"/>
      <c r="N59" s="164"/>
      <c r="O59" s="209"/>
      <c r="P59" s="209"/>
      <c r="Q59" s="321">
        <f t="shared" si="4"/>
        <v>0</v>
      </c>
      <c r="R59" s="207">
        <f t="shared" si="6"/>
        <v>0</v>
      </c>
    </row>
    <row r="60" spans="1:18" x14ac:dyDescent="0.15">
      <c r="A60" s="133"/>
      <c r="B60" s="364" t="str">
        <f>'6.1'!B58</f>
        <v>54.02</v>
      </c>
      <c r="C60" s="233" t="str">
        <f>'6.1'!C58</f>
        <v>Radiology-Mammography</v>
      </c>
      <c r="D60" s="238">
        <f>'6.1'!D58</f>
        <v>0</v>
      </c>
      <c r="E60" s="238">
        <f>'6.1'!E58</f>
        <v>0</v>
      </c>
      <c r="F60" s="193">
        <f>D60*($D$48/($D$48+$E$48))+E60*($E$48/($D$48+$E$48))</f>
        <v>0</v>
      </c>
      <c r="G60" s="164"/>
      <c r="H60" s="164"/>
      <c r="I60" s="164"/>
      <c r="J60" s="164"/>
      <c r="K60" s="164"/>
      <c r="L60" s="164"/>
      <c r="M60" s="164"/>
      <c r="N60" s="164"/>
      <c r="O60" s="209"/>
      <c r="P60" s="209"/>
      <c r="Q60" s="321">
        <f t="shared" si="4"/>
        <v>0</v>
      </c>
      <c r="R60" s="207">
        <f t="shared" si="6"/>
        <v>0</v>
      </c>
    </row>
    <row r="61" spans="1:18" x14ac:dyDescent="0.15">
      <c r="A61" s="133"/>
      <c r="B61" s="364" t="str">
        <f>'6.1'!B59</f>
        <v>55</v>
      </c>
      <c r="C61" s="233" t="str">
        <f>'6.1'!C59</f>
        <v>Radiology-Therapeutic</v>
      </c>
      <c r="D61" s="238">
        <f>'6.1'!D59</f>
        <v>0</v>
      </c>
      <c r="E61" s="238">
        <f>'6.1'!E59</f>
        <v>0</v>
      </c>
      <c r="F61" s="193">
        <f t="shared" si="5"/>
        <v>0</v>
      </c>
      <c r="G61" s="164"/>
      <c r="H61" s="164"/>
      <c r="I61" s="164"/>
      <c r="J61" s="164"/>
      <c r="K61" s="164"/>
      <c r="L61" s="164"/>
      <c r="M61" s="164"/>
      <c r="N61" s="164"/>
      <c r="O61" s="209"/>
      <c r="P61" s="209"/>
      <c r="Q61" s="321">
        <f t="shared" si="4"/>
        <v>0</v>
      </c>
      <c r="R61" s="207">
        <f t="shared" si="6"/>
        <v>0</v>
      </c>
    </row>
    <row r="62" spans="1:18" x14ac:dyDescent="0.15">
      <c r="A62" s="133"/>
      <c r="B62" s="364" t="str">
        <f>'6.1'!B60</f>
        <v>56</v>
      </c>
      <c r="C62" s="233" t="str">
        <f>'6.1'!C60</f>
        <v>Radioisotope</v>
      </c>
      <c r="D62" s="238">
        <f>'6.1'!D60</f>
        <v>0</v>
      </c>
      <c r="E62" s="238">
        <f>'6.1'!E60</f>
        <v>0</v>
      </c>
      <c r="F62" s="193">
        <f t="shared" si="5"/>
        <v>0</v>
      </c>
      <c r="G62" s="164"/>
      <c r="H62" s="164"/>
      <c r="I62" s="164"/>
      <c r="J62" s="164"/>
      <c r="K62" s="164"/>
      <c r="L62" s="164"/>
      <c r="M62" s="164"/>
      <c r="N62" s="164"/>
      <c r="O62" s="209"/>
      <c r="P62" s="209"/>
      <c r="Q62" s="321">
        <f t="shared" si="4"/>
        <v>0</v>
      </c>
      <c r="R62" s="207">
        <f t="shared" si="6"/>
        <v>0</v>
      </c>
    </row>
    <row r="63" spans="1:18" x14ac:dyDescent="0.15">
      <c r="A63" s="133"/>
      <c r="B63" s="364" t="str">
        <f>'6.1'!B61</f>
        <v>57</v>
      </c>
      <c r="C63" s="233" t="str">
        <f>'6.1'!C61</f>
        <v>CT Scan</v>
      </c>
      <c r="D63" s="238">
        <f>'6.1'!D61</f>
        <v>0</v>
      </c>
      <c r="E63" s="238">
        <f>'6.1'!E61</f>
        <v>0</v>
      </c>
      <c r="F63" s="193">
        <f t="shared" si="5"/>
        <v>0</v>
      </c>
      <c r="G63" s="164"/>
      <c r="H63" s="164"/>
      <c r="I63" s="164"/>
      <c r="J63" s="164"/>
      <c r="K63" s="164"/>
      <c r="L63" s="164"/>
      <c r="M63" s="164"/>
      <c r="N63" s="164"/>
      <c r="O63" s="209"/>
      <c r="P63" s="209"/>
      <c r="Q63" s="321">
        <f t="shared" si="4"/>
        <v>0</v>
      </c>
      <c r="R63" s="207">
        <f t="shared" si="6"/>
        <v>0</v>
      </c>
    </row>
    <row r="64" spans="1:18" x14ac:dyDescent="0.15">
      <c r="A64" s="133"/>
      <c r="B64" s="364" t="str">
        <f>'6.1'!B62</f>
        <v>58</v>
      </c>
      <c r="C64" s="233" t="str">
        <f>'6.1'!C62</f>
        <v>Magnetic Resonance Imaging (MRI)</v>
      </c>
      <c r="D64" s="238">
        <f>'6.1'!D62</f>
        <v>0</v>
      </c>
      <c r="E64" s="238">
        <f>'6.1'!E62</f>
        <v>0</v>
      </c>
      <c r="F64" s="193">
        <f t="shared" si="5"/>
        <v>0</v>
      </c>
      <c r="G64" s="164"/>
      <c r="H64" s="164"/>
      <c r="I64" s="164"/>
      <c r="J64" s="164"/>
      <c r="K64" s="164"/>
      <c r="L64" s="164"/>
      <c r="M64" s="164"/>
      <c r="N64" s="164"/>
      <c r="O64" s="209"/>
      <c r="P64" s="209"/>
      <c r="Q64" s="321">
        <f t="shared" si="4"/>
        <v>0</v>
      </c>
      <c r="R64" s="207">
        <f t="shared" si="6"/>
        <v>0</v>
      </c>
    </row>
    <row r="65" spans="1:18" x14ac:dyDescent="0.15">
      <c r="A65" s="133"/>
      <c r="B65" s="364" t="str">
        <f>'6.1'!B63</f>
        <v>59</v>
      </c>
      <c r="C65" s="233" t="str">
        <f>'6.1'!C63</f>
        <v>Cardiac Catheterization</v>
      </c>
      <c r="D65" s="238">
        <f>'6.1'!D63</f>
        <v>0</v>
      </c>
      <c r="E65" s="238">
        <f>'6.1'!E63</f>
        <v>0</v>
      </c>
      <c r="F65" s="193">
        <f t="shared" si="5"/>
        <v>0</v>
      </c>
      <c r="G65" s="164"/>
      <c r="H65" s="164"/>
      <c r="I65" s="164"/>
      <c r="J65" s="164"/>
      <c r="K65" s="164"/>
      <c r="L65" s="164"/>
      <c r="M65" s="164"/>
      <c r="N65" s="164"/>
      <c r="O65" s="209"/>
      <c r="P65" s="209"/>
      <c r="Q65" s="321">
        <f t="shared" si="4"/>
        <v>0</v>
      </c>
      <c r="R65" s="207">
        <f>F65*Q65</f>
        <v>0</v>
      </c>
    </row>
    <row r="66" spans="1:18" x14ac:dyDescent="0.15">
      <c r="A66" s="133"/>
      <c r="B66" s="364" t="str">
        <f>'6.1'!B64</f>
        <v>59.01</v>
      </c>
      <c r="C66" s="233" t="str">
        <f>'6.1'!C64</f>
        <v>Cardiac Rehab</v>
      </c>
      <c r="D66" s="238">
        <f>'6.1'!D64</f>
        <v>0</v>
      </c>
      <c r="E66" s="238">
        <f>'6.1'!E64</f>
        <v>0</v>
      </c>
      <c r="F66" s="193">
        <f t="shared" si="5"/>
        <v>0</v>
      </c>
      <c r="G66" s="164"/>
      <c r="H66" s="164"/>
      <c r="I66" s="164"/>
      <c r="J66" s="164"/>
      <c r="K66" s="164"/>
      <c r="L66" s="164"/>
      <c r="M66" s="164"/>
      <c r="N66" s="164"/>
      <c r="O66" s="209"/>
      <c r="P66" s="209"/>
      <c r="Q66" s="321">
        <f t="shared" si="4"/>
        <v>0</v>
      </c>
      <c r="R66" s="207">
        <f t="shared" si="6"/>
        <v>0</v>
      </c>
    </row>
    <row r="67" spans="1:18" x14ac:dyDescent="0.15">
      <c r="A67" s="133"/>
      <c r="B67" s="364" t="str">
        <f>'6.1'!B65</f>
        <v>60</v>
      </c>
      <c r="C67" s="233" t="str">
        <f>'6.1'!C65</f>
        <v>Laboratory</v>
      </c>
      <c r="D67" s="238">
        <f>'6.1'!D65</f>
        <v>0</v>
      </c>
      <c r="E67" s="238">
        <f>'6.1'!E65</f>
        <v>0</v>
      </c>
      <c r="F67" s="193">
        <f t="shared" si="5"/>
        <v>0</v>
      </c>
      <c r="G67" s="164"/>
      <c r="H67" s="164"/>
      <c r="I67" s="164"/>
      <c r="J67" s="164"/>
      <c r="K67" s="164"/>
      <c r="L67" s="164"/>
      <c r="M67" s="164"/>
      <c r="N67" s="164"/>
      <c r="O67" s="209"/>
      <c r="P67" s="209"/>
      <c r="Q67" s="321">
        <f t="shared" si="4"/>
        <v>0</v>
      </c>
      <c r="R67" s="207">
        <f t="shared" si="6"/>
        <v>0</v>
      </c>
    </row>
    <row r="68" spans="1:18" x14ac:dyDescent="0.15">
      <c r="A68" s="133"/>
      <c r="B68" s="364" t="str">
        <f>'6.1'!B66</f>
        <v>60.01</v>
      </c>
      <c r="C68" s="233" t="str">
        <f>'6.1'!C66</f>
        <v>Laboratory - Cytology</v>
      </c>
      <c r="D68" s="238">
        <f>'6.1'!D66</f>
        <v>0</v>
      </c>
      <c r="E68" s="238">
        <f>'6.1'!E66</f>
        <v>0</v>
      </c>
      <c r="F68" s="193">
        <f t="shared" si="5"/>
        <v>0</v>
      </c>
      <c r="G68" s="164"/>
      <c r="H68" s="164"/>
      <c r="I68" s="164"/>
      <c r="J68" s="164"/>
      <c r="K68" s="164"/>
      <c r="L68" s="164"/>
      <c r="M68" s="164"/>
      <c r="N68" s="164"/>
      <c r="O68" s="209"/>
      <c r="P68" s="209"/>
      <c r="Q68" s="321">
        <f t="shared" si="4"/>
        <v>0</v>
      </c>
      <c r="R68" s="207">
        <f t="shared" si="6"/>
        <v>0</v>
      </c>
    </row>
    <row r="69" spans="1:18" x14ac:dyDescent="0.15">
      <c r="A69" s="133"/>
      <c r="B69" s="364" t="str">
        <f>'6.1'!B67</f>
        <v>60.02</v>
      </c>
      <c r="C69" s="233" t="str">
        <f>'6.1'!C67</f>
        <v>Laboratory - Vascular Lab</v>
      </c>
      <c r="D69" s="238">
        <f>'6.1'!D67</f>
        <v>0</v>
      </c>
      <c r="E69" s="238">
        <f>'6.1'!E67</f>
        <v>0</v>
      </c>
      <c r="F69" s="193">
        <f t="shared" si="5"/>
        <v>0</v>
      </c>
      <c r="G69" s="164"/>
      <c r="H69" s="164"/>
      <c r="I69" s="164"/>
      <c r="J69" s="164"/>
      <c r="K69" s="164"/>
      <c r="L69" s="164"/>
      <c r="M69" s="164"/>
      <c r="N69" s="164"/>
      <c r="O69" s="209"/>
      <c r="P69" s="209"/>
      <c r="Q69" s="321">
        <f t="shared" si="4"/>
        <v>0</v>
      </c>
      <c r="R69" s="207">
        <f t="shared" si="6"/>
        <v>0</v>
      </c>
    </row>
    <row r="70" spans="1:18" x14ac:dyDescent="0.15">
      <c r="A70" s="133"/>
      <c r="B70" s="364" t="str">
        <f>'6.1'!B68</f>
        <v>60.03</v>
      </c>
      <c r="C70" s="233" t="str">
        <f>'6.1'!C68</f>
        <v>Laboratory - Clinical</v>
      </c>
      <c r="D70" s="238">
        <f>'6.1'!D68</f>
        <v>0</v>
      </c>
      <c r="E70" s="238">
        <f>'6.1'!E68</f>
        <v>0</v>
      </c>
      <c r="F70" s="193">
        <f t="shared" si="5"/>
        <v>0</v>
      </c>
      <c r="G70" s="164"/>
      <c r="H70" s="164"/>
      <c r="I70" s="164"/>
      <c r="J70" s="164"/>
      <c r="K70" s="164"/>
      <c r="L70" s="164"/>
      <c r="M70" s="164"/>
      <c r="N70" s="164"/>
      <c r="O70" s="209"/>
      <c r="P70" s="209"/>
      <c r="Q70" s="321">
        <f t="shared" si="4"/>
        <v>0</v>
      </c>
      <c r="R70" s="207">
        <f t="shared" si="6"/>
        <v>0</v>
      </c>
    </row>
    <row r="71" spans="1:18" x14ac:dyDescent="0.15">
      <c r="A71" s="133"/>
      <c r="B71" s="364" t="str">
        <f>'6.1'!B69</f>
        <v>61</v>
      </c>
      <c r="C71" s="233" t="str">
        <f>'6.1'!C69</f>
        <v>PBP Clinical Lab. Service-Prgm. Only</v>
      </c>
      <c r="D71" s="238">
        <f>'6.1'!D69</f>
        <v>0</v>
      </c>
      <c r="E71" s="238">
        <f>'6.1'!E69</f>
        <v>0</v>
      </c>
      <c r="F71" s="193">
        <f t="shared" si="5"/>
        <v>0</v>
      </c>
      <c r="G71" s="164"/>
      <c r="H71" s="164"/>
      <c r="I71" s="164"/>
      <c r="J71" s="164"/>
      <c r="K71" s="164"/>
      <c r="L71" s="164"/>
      <c r="M71" s="164"/>
      <c r="N71" s="164"/>
      <c r="O71" s="209"/>
      <c r="P71" s="209"/>
      <c r="Q71" s="321">
        <f t="shared" si="4"/>
        <v>0</v>
      </c>
      <c r="R71" s="207">
        <f t="shared" si="6"/>
        <v>0</v>
      </c>
    </row>
    <row r="72" spans="1:18" x14ac:dyDescent="0.15">
      <c r="A72" s="133"/>
      <c r="B72" s="364" t="str">
        <f>'6.1'!B70</f>
        <v>62</v>
      </c>
      <c r="C72" s="233" t="str">
        <f>'6.1'!C70</f>
        <v>Whole Blood &amp; Packed Red Blood Cells</v>
      </c>
      <c r="D72" s="238">
        <f>'6.1'!D70</f>
        <v>0</v>
      </c>
      <c r="E72" s="238">
        <f>'6.1'!E70</f>
        <v>0</v>
      </c>
      <c r="F72" s="193">
        <f t="shared" si="5"/>
        <v>0</v>
      </c>
      <c r="G72" s="164"/>
      <c r="H72" s="164"/>
      <c r="I72" s="164"/>
      <c r="J72" s="164"/>
      <c r="K72" s="164"/>
      <c r="L72" s="164"/>
      <c r="M72" s="164"/>
      <c r="N72" s="164"/>
      <c r="O72" s="209"/>
      <c r="P72" s="209"/>
      <c r="Q72" s="321">
        <f t="shared" si="4"/>
        <v>0</v>
      </c>
      <c r="R72" s="207">
        <f t="shared" si="6"/>
        <v>0</v>
      </c>
    </row>
    <row r="73" spans="1:18" x14ac:dyDescent="0.15">
      <c r="A73" s="133"/>
      <c r="B73" s="364" t="str">
        <f>'6.1'!B71</f>
        <v>63</v>
      </c>
      <c r="C73" s="233" t="str">
        <f>'6.1'!C71</f>
        <v>Blood Storing, Processing &amp; Trans.</v>
      </c>
      <c r="D73" s="238">
        <f>'6.1'!D71</f>
        <v>0</v>
      </c>
      <c r="E73" s="238">
        <f>'6.1'!E71</f>
        <v>0</v>
      </c>
      <c r="F73" s="193">
        <f t="shared" si="5"/>
        <v>0</v>
      </c>
      <c r="G73" s="164"/>
      <c r="H73" s="164"/>
      <c r="I73" s="164"/>
      <c r="J73" s="164"/>
      <c r="K73" s="164"/>
      <c r="L73" s="164"/>
      <c r="M73" s="164"/>
      <c r="N73" s="164"/>
      <c r="O73" s="209"/>
      <c r="P73" s="209"/>
      <c r="Q73" s="321">
        <f t="shared" si="4"/>
        <v>0</v>
      </c>
      <c r="R73" s="207">
        <f t="shared" si="6"/>
        <v>0</v>
      </c>
    </row>
    <row r="74" spans="1:18" x14ac:dyDescent="0.15">
      <c r="A74" s="133"/>
      <c r="B74" s="364" t="str">
        <f>'6.1'!B72</f>
        <v>64</v>
      </c>
      <c r="C74" s="233" t="str">
        <f>'6.1'!C72</f>
        <v>Intravenous Therapy</v>
      </c>
      <c r="D74" s="238">
        <f>'6.1'!D72</f>
        <v>0</v>
      </c>
      <c r="E74" s="238">
        <f>'6.1'!E72</f>
        <v>0</v>
      </c>
      <c r="F74" s="193">
        <f t="shared" si="5"/>
        <v>0</v>
      </c>
      <c r="G74" s="164"/>
      <c r="H74" s="164"/>
      <c r="I74" s="164"/>
      <c r="J74" s="164"/>
      <c r="K74" s="164"/>
      <c r="L74" s="164"/>
      <c r="M74" s="164"/>
      <c r="N74" s="164"/>
      <c r="O74" s="209"/>
      <c r="P74" s="209"/>
      <c r="Q74" s="321">
        <f t="shared" si="4"/>
        <v>0</v>
      </c>
      <c r="R74" s="207">
        <f t="shared" si="6"/>
        <v>0</v>
      </c>
    </row>
    <row r="75" spans="1:18" x14ac:dyDescent="0.15">
      <c r="A75" s="133"/>
      <c r="B75" s="364" t="str">
        <f>'6.1'!B73</f>
        <v>65</v>
      </c>
      <c r="C75" s="233" t="str">
        <f>'6.1'!C73</f>
        <v>Respiratory Therapy</v>
      </c>
      <c r="D75" s="238">
        <f>'6.1'!D73</f>
        <v>0</v>
      </c>
      <c r="E75" s="238">
        <f>'6.1'!E73</f>
        <v>0</v>
      </c>
      <c r="F75" s="193">
        <f t="shared" si="5"/>
        <v>0</v>
      </c>
      <c r="G75" s="164"/>
      <c r="H75" s="164"/>
      <c r="I75" s="164"/>
      <c r="J75" s="164"/>
      <c r="K75" s="164"/>
      <c r="L75" s="164"/>
      <c r="M75" s="164"/>
      <c r="N75" s="164"/>
      <c r="O75" s="209"/>
      <c r="P75" s="209"/>
      <c r="Q75" s="321">
        <f t="shared" si="4"/>
        <v>0</v>
      </c>
      <c r="R75" s="207">
        <f t="shared" si="6"/>
        <v>0</v>
      </c>
    </row>
    <row r="76" spans="1:18" x14ac:dyDescent="0.15">
      <c r="A76" s="133"/>
      <c r="B76" s="364" t="str">
        <f>'6.1'!B74</f>
        <v>65.01</v>
      </c>
      <c r="C76" s="233" t="str">
        <f>'6.1'!C74</f>
        <v>Pulmonary Lab</v>
      </c>
      <c r="D76" s="238">
        <f>'6.1'!D74</f>
        <v>0</v>
      </c>
      <c r="E76" s="238">
        <f>'6.1'!E74</f>
        <v>0</v>
      </c>
      <c r="F76" s="193">
        <f t="shared" si="5"/>
        <v>0</v>
      </c>
      <c r="G76" s="164"/>
      <c r="H76" s="164"/>
      <c r="I76" s="164"/>
      <c r="J76" s="164"/>
      <c r="K76" s="164"/>
      <c r="L76" s="164"/>
      <c r="M76" s="164"/>
      <c r="N76" s="164"/>
      <c r="O76" s="209"/>
      <c r="P76" s="209"/>
      <c r="Q76" s="321">
        <f t="shared" si="4"/>
        <v>0</v>
      </c>
      <c r="R76" s="207">
        <f t="shared" si="6"/>
        <v>0</v>
      </c>
    </row>
    <row r="77" spans="1:18" x14ac:dyDescent="0.15">
      <c r="A77" s="133"/>
      <c r="B77" s="364" t="str">
        <f>'6.1'!B75</f>
        <v>66</v>
      </c>
      <c r="C77" s="233" t="str">
        <f>'6.1'!C75</f>
        <v>Physical Therapy</v>
      </c>
      <c r="D77" s="238">
        <f>'6.1'!D75</f>
        <v>0</v>
      </c>
      <c r="E77" s="238">
        <f>'6.1'!E75</f>
        <v>0</v>
      </c>
      <c r="F77" s="193">
        <f t="shared" si="5"/>
        <v>0</v>
      </c>
      <c r="G77" s="164"/>
      <c r="H77" s="164"/>
      <c r="I77" s="164"/>
      <c r="J77" s="164"/>
      <c r="K77" s="164"/>
      <c r="L77" s="164"/>
      <c r="M77" s="164"/>
      <c r="N77" s="164"/>
      <c r="O77" s="209"/>
      <c r="P77" s="209"/>
      <c r="Q77" s="321">
        <f t="shared" si="4"/>
        <v>0</v>
      </c>
      <c r="R77" s="207">
        <f t="shared" si="6"/>
        <v>0</v>
      </c>
    </row>
    <row r="78" spans="1:18" x14ac:dyDescent="0.15">
      <c r="A78" s="133"/>
      <c r="B78" s="364" t="str">
        <f>'6.1'!B76</f>
        <v>67</v>
      </c>
      <c r="C78" s="233" t="str">
        <f>'6.1'!C76</f>
        <v>Occupational Therapy</v>
      </c>
      <c r="D78" s="238">
        <f>'6.1'!D76</f>
        <v>0</v>
      </c>
      <c r="E78" s="238">
        <f>'6.1'!E76</f>
        <v>0</v>
      </c>
      <c r="F78" s="193">
        <f t="shared" si="5"/>
        <v>0</v>
      </c>
      <c r="G78" s="164"/>
      <c r="H78" s="164"/>
      <c r="I78" s="164"/>
      <c r="J78" s="164"/>
      <c r="K78" s="164"/>
      <c r="L78" s="164"/>
      <c r="M78" s="164"/>
      <c r="N78" s="164"/>
      <c r="O78" s="209"/>
      <c r="P78" s="209"/>
      <c r="Q78" s="321">
        <f t="shared" si="4"/>
        <v>0</v>
      </c>
      <c r="R78" s="207">
        <f t="shared" si="6"/>
        <v>0</v>
      </c>
    </row>
    <row r="79" spans="1:18" x14ac:dyDescent="0.15">
      <c r="A79" s="133"/>
      <c r="B79" s="364" t="str">
        <f>'6.1'!B77</f>
        <v>68</v>
      </c>
      <c r="C79" s="233" t="str">
        <f>'6.1'!C77</f>
        <v>Speech Pathology</v>
      </c>
      <c r="D79" s="238">
        <f>'6.1'!D77</f>
        <v>0</v>
      </c>
      <c r="E79" s="238">
        <f>'6.1'!E77</f>
        <v>0</v>
      </c>
      <c r="F79" s="193">
        <f t="shared" si="5"/>
        <v>0</v>
      </c>
      <c r="G79" s="164"/>
      <c r="H79" s="164"/>
      <c r="I79" s="164"/>
      <c r="J79" s="164"/>
      <c r="K79" s="164"/>
      <c r="L79" s="164"/>
      <c r="M79" s="164"/>
      <c r="N79" s="164"/>
      <c r="O79" s="209"/>
      <c r="P79" s="209"/>
      <c r="Q79" s="321">
        <f t="shared" si="4"/>
        <v>0</v>
      </c>
      <c r="R79" s="207">
        <f t="shared" si="6"/>
        <v>0</v>
      </c>
    </row>
    <row r="80" spans="1:18" x14ac:dyDescent="0.15">
      <c r="A80" s="133"/>
      <c r="B80" s="364" t="str">
        <f>'6.1'!B78</f>
        <v>69</v>
      </c>
      <c r="C80" s="233" t="str">
        <f>'6.1'!C78</f>
        <v>Electrocardiology</v>
      </c>
      <c r="D80" s="238">
        <f>'6.1'!D78</f>
        <v>0</v>
      </c>
      <c r="E80" s="238">
        <f>'6.1'!E78</f>
        <v>0</v>
      </c>
      <c r="F80" s="193">
        <f t="shared" si="5"/>
        <v>0</v>
      </c>
      <c r="G80" s="164"/>
      <c r="H80" s="164"/>
      <c r="I80" s="164"/>
      <c r="J80" s="164"/>
      <c r="K80" s="164"/>
      <c r="L80" s="164"/>
      <c r="M80" s="164"/>
      <c r="N80" s="164"/>
      <c r="O80" s="209"/>
      <c r="P80" s="209"/>
      <c r="Q80" s="321">
        <f t="shared" si="4"/>
        <v>0</v>
      </c>
      <c r="R80" s="207">
        <f t="shared" si="6"/>
        <v>0</v>
      </c>
    </row>
    <row r="81" spans="1:18" x14ac:dyDescent="0.15">
      <c r="A81" s="133"/>
      <c r="B81" s="364" t="str">
        <f>'6.1'!B79</f>
        <v>70</v>
      </c>
      <c r="C81" s="233" t="str">
        <f>'6.1'!C79</f>
        <v>Electroencephalography</v>
      </c>
      <c r="D81" s="238">
        <f>'6.1'!D79</f>
        <v>0</v>
      </c>
      <c r="E81" s="238">
        <f>'6.1'!E79</f>
        <v>0</v>
      </c>
      <c r="F81" s="193">
        <f t="shared" si="5"/>
        <v>0</v>
      </c>
      <c r="G81" s="164"/>
      <c r="H81" s="164"/>
      <c r="I81" s="164"/>
      <c r="J81" s="164"/>
      <c r="K81" s="164"/>
      <c r="L81" s="164"/>
      <c r="M81" s="164"/>
      <c r="N81" s="164"/>
      <c r="O81" s="209"/>
      <c r="P81" s="209"/>
      <c r="Q81" s="321">
        <f t="shared" si="4"/>
        <v>0</v>
      </c>
      <c r="R81" s="207">
        <f t="shared" si="6"/>
        <v>0</v>
      </c>
    </row>
    <row r="82" spans="1:18" x14ac:dyDescent="0.15">
      <c r="A82" s="133"/>
      <c r="B82" s="364" t="str">
        <f>'6.1'!B80</f>
        <v>70.01</v>
      </c>
      <c r="C82" s="233" t="str">
        <f>'6.1'!C80</f>
        <v>Meg Lab</v>
      </c>
      <c r="D82" s="238">
        <f>'6.1'!D80</f>
        <v>0</v>
      </c>
      <c r="E82" s="238">
        <f>'6.1'!E80</f>
        <v>0</v>
      </c>
      <c r="F82" s="193">
        <f t="shared" si="5"/>
        <v>0</v>
      </c>
      <c r="G82" s="164"/>
      <c r="H82" s="164"/>
      <c r="I82" s="164"/>
      <c r="J82" s="164"/>
      <c r="K82" s="164"/>
      <c r="L82" s="164"/>
      <c r="M82" s="164"/>
      <c r="N82" s="164"/>
      <c r="O82" s="209"/>
      <c r="P82" s="209"/>
      <c r="Q82" s="321">
        <f t="shared" si="4"/>
        <v>0</v>
      </c>
      <c r="R82" s="207">
        <f t="shared" si="6"/>
        <v>0</v>
      </c>
    </row>
    <row r="83" spans="1:18" x14ac:dyDescent="0.15">
      <c r="A83" s="133"/>
      <c r="B83" s="364" t="str">
        <f>'6.1'!B81</f>
        <v>71</v>
      </c>
      <c r="C83" s="233" t="str">
        <f>'6.1'!C81</f>
        <v>Medical Supplies Charged to Patients</v>
      </c>
      <c r="D83" s="238">
        <f>'6.1'!D81</f>
        <v>0</v>
      </c>
      <c r="E83" s="238">
        <f>'6.1'!E81</f>
        <v>0</v>
      </c>
      <c r="F83" s="193">
        <f t="shared" si="5"/>
        <v>0</v>
      </c>
      <c r="G83" s="164"/>
      <c r="H83" s="164"/>
      <c r="I83" s="164"/>
      <c r="J83" s="164"/>
      <c r="K83" s="164"/>
      <c r="L83" s="164"/>
      <c r="M83" s="164"/>
      <c r="N83" s="164"/>
      <c r="O83" s="209"/>
      <c r="P83" s="209"/>
      <c r="Q83" s="321">
        <f t="shared" si="4"/>
        <v>0</v>
      </c>
      <c r="R83" s="207">
        <f t="shared" si="6"/>
        <v>0</v>
      </c>
    </row>
    <row r="84" spans="1:18" x14ac:dyDescent="0.15">
      <c r="A84" s="133"/>
      <c r="B84" s="364" t="str">
        <f>'6.1'!B82</f>
        <v>72</v>
      </c>
      <c r="C84" s="233" t="str">
        <f>'6.1'!C82</f>
        <v>Implantable Devices Charged to Patients</v>
      </c>
      <c r="D84" s="238">
        <f>'6.1'!D82</f>
        <v>0</v>
      </c>
      <c r="E84" s="238">
        <f>'6.1'!E82</f>
        <v>0</v>
      </c>
      <c r="F84" s="193">
        <f t="shared" si="5"/>
        <v>0</v>
      </c>
      <c r="G84" s="164"/>
      <c r="H84" s="164"/>
      <c r="I84" s="164"/>
      <c r="J84" s="164"/>
      <c r="K84" s="164"/>
      <c r="L84" s="164"/>
      <c r="M84" s="164"/>
      <c r="N84" s="164"/>
      <c r="O84" s="209"/>
      <c r="P84" s="209"/>
      <c r="Q84" s="321">
        <f t="shared" si="4"/>
        <v>0</v>
      </c>
      <c r="R84" s="207">
        <f t="shared" si="6"/>
        <v>0</v>
      </c>
    </row>
    <row r="85" spans="1:18" x14ac:dyDescent="0.15">
      <c r="A85" s="133"/>
      <c r="B85" s="364" t="str">
        <f>'6.1'!B83</f>
        <v>73</v>
      </c>
      <c r="C85" s="233" t="str">
        <f>'6.1'!C83</f>
        <v>Drugs Charged to Patients</v>
      </c>
      <c r="D85" s="238">
        <f>'6.1'!D83</f>
        <v>0</v>
      </c>
      <c r="E85" s="238">
        <f>'6.1'!E83</f>
        <v>0</v>
      </c>
      <c r="F85" s="193">
        <f t="shared" si="5"/>
        <v>0</v>
      </c>
      <c r="G85" s="164"/>
      <c r="H85" s="164"/>
      <c r="I85" s="164"/>
      <c r="J85" s="164"/>
      <c r="K85" s="164"/>
      <c r="L85" s="164"/>
      <c r="M85" s="164"/>
      <c r="N85" s="164"/>
      <c r="O85" s="209"/>
      <c r="P85" s="209"/>
      <c r="Q85" s="321">
        <f t="shared" si="4"/>
        <v>0</v>
      </c>
      <c r="R85" s="207">
        <f t="shared" si="6"/>
        <v>0</v>
      </c>
    </row>
    <row r="86" spans="1:18" x14ac:dyDescent="0.15">
      <c r="A86" s="133"/>
      <c r="B86" s="364" t="str">
        <f>'6.1'!B84</f>
        <v>74</v>
      </c>
      <c r="C86" s="233" t="str">
        <f>'6.1'!C84</f>
        <v>Renal Dialysis</v>
      </c>
      <c r="D86" s="238">
        <f>'6.1'!D84</f>
        <v>0</v>
      </c>
      <c r="E86" s="238">
        <f>'6.1'!E84</f>
        <v>0</v>
      </c>
      <c r="F86" s="193">
        <f t="shared" si="5"/>
        <v>0</v>
      </c>
      <c r="G86" s="164"/>
      <c r="H86" s="164"/>
      <c r="I86" s="164"/>
      <c r="J86" s="164"/>
      <c r="K86" s="164"/>
      <c r="L86" s="164"/>
      <c r="M86" s="164"/>
      <c r="N86" s="164"/>
      <c r="O86" s="209"/>
      <c r="P86" s="209"/>
      <c r="Q86" s="321">
        <f t="shared" si="4"/>
        <v>0</v>
      </c>
      <c r="R86" s="207">
        <f t="shared" si="6"/>
        <v>0</v>
      </c>
    </row>
    <row r="87" spans="1:18" x14ac:dyDescent="0.15">
      <c r="A87" s="133"/>
      <c r="B87" s="364" t="str">
        <f>'6.1'!B85</f>
        <v>75</v>
      </c>
      <c r="C87" s="233" t="str">
        <f>'6.1'!C85</f>
        <v>ASC (Non-Distinct Part)</v>
      </c>
      <c r="D87" s="238">
        <f>'6.1'!D85</f>
        <v>0</v>
      </c>
      <c r="E87" s="238">
        <f>'6.1'!E85</f>
        <v>0</v>
      </c>
      <c r="F87" s="193">
        <f t="shared" si="5"/>
        <v>0</v>
      </c>
      <c r="G87" s="164"/>
      <c r="H87" s="164"/>
      <c r="I87" s="164"/>
      <c r="J87" s="164"/>
      <c r="K87" s="164"/>
      <c r="L87" s="164"/>
      <c r="M87" s="164"/>
      <c r="N87" s="164"/>
      <c r="O87" s="209"/>
      <c r="P87" s="209"/>
      <c r="Q87" s="321">
        <f t="shared" si="4"/>
        <v>0</v>
      </c>
      <c r="R87" s="207">
        <f t="shared" si="6"/>
        <v>0</v>
      </c>
    </row>
    <row r="88" spans="1:18" x14ac:dyDescent="0.15">
      <c r="A88" s="133"/>
      <c r="B88" s="364" t="str">
        <f>'6.1'!B86</f>
        <v>88</v>
      </c>
      <c r="C88" s="233" t="str">
        <f>'6.1'!C86</f>
        <v>Rural Health Clinic</v>
      </c>
      <c r="D88" s="238">
        <f>'6.1'!D86</f>
        <v>0</v>
      </c>
      <c r="E88" s="238">
        <f>'6.1'!E86</f>
        <v>0</v>
      </c>
      <c r="F88" s="193">
        <f t="shared" si="5"/>
        <v>0</v>
      </c>
      <c r="G88" s="164"/>
      <c r="H88" s="164"/>
      <c r="I88" s="164"/>
      <c r="J88" s="164"/>
      <c r="K88" s="164"/>
      <c r="L88" s="164"/>
      <c r="M88" s="164"/>
      <c r="N88" s="164"/>
      <c r="O88" s="209"/>
      <c r="P88" s="209"/>
      <c r="Q88" s="321">
        <f t="shared" si="4"/>
        <v>0</v>
      </c>
      <c r="R88" s="207">
        <f t="shared" si="6"/>
        <v>0</v>
      </c>
    </row>
    <row r="89" spans="1:18" x14ac:dyDescent="0.15">
      <c r="A89" s="133"/>
      <c r="B89" s="364" t="str">
        <f>'6.1'!B87</f>
        <v>89</v>
      </c>
      <c r="C89" s="233" t="str">
        <f>'6.1'!C87</f>
        <v>Federally Qualified Health Center</v>
      </c>
      <c r="D89" s="238">
        <f>'6.1'!D87</f>
        <v>0</v>
      </c>
      <c r="E89" s="238">
        <f>'6.1'!E87</f>
        <v>0</v>
      </c>
      <c r="F89" s="193">
        <f t="shared" si="5"/>
        <v>0</v>
      </c>
      <c r="G89" s="164"/>
      <c r="H89" s="164"/>
      <c r="I89" s="164"/>
      <c r="J89" s="164"/>
      <c r="K89" s="164"/>
      <c r="L89" s="164"/>
      <c r="M89" s="164"/>
      <c r="N89" s="164"/>
      <c r="O89" s="209"/>
      <c r="P89" s="209"/>
      <c r="Q89" s="321">
        <f t="shared" si="4"/>
        <v>0</v>
      </c>
      <c r="R89" s="207">
        <f t="shared" si="6"/>
        <v>0</v>
      </c>
    </row>
    <row r="90" spans="1:18" x14ac:dyDescent="0.15">
      <c r="A90" s="133"/>
      <c r="B90" s="364" t="str">
        <f>'6.1'!B88</f>
        <v>90</v>
      </c>
      <c r="C90" s="233" t="str">
        <f>'6.1'!C88</f>
        <v>Clinic</v>
      </c>
      <c r="D90" s="238">
        <f>'6.1'!D88</f>
        <v>0</v>
      </c>
      <c r="E90" s="238">
        <f>'6.1'!E88</f>
        <v>0</v>
      </c>
      <c r="F90" s="193">
        <f>D90*($D$48/($D$48+$E$48))+E90*($E$48/($D$48+$E$48))</f>
        <v>0</v>
      </c>
      <c r="G90" s="164"/>
      <c r="H90" s="164"/>
      <c r="I90" s="164"/>
      <c r="J90" s="164"/>
      <c r="K90" s="164"/>
      <c r="L90" s="164"/>
      <c r="M90" s="164"/>
      <c r="N90" s="164"/>
      <c r="O90" s="209"/>
      <c r="P90" s="209"/>
      <c r="Q90" s="321">
        <f t="shared" si="4"/>
        <v>0</v>
      </c>
      <c r="R90" s="207">
        <f>F90*Q90</f>
        <v>0</v>
      </c>
    </row>
    <row r="91" spans="1:18" x14ac:dyDescent="0.15">
      <c r="A91" s="133"/>
      <c r="B91" s="364" t="str">
        <f>'6.1'!B89</f>
        <v>90.01</v>
      </c>
      <c r="C91" s="233" t="str">
        <f>'6.1'!C89</f>
        <v>Clinics Hospital Internal Medicine</v>
      </c>
      <c r="D91" s="238">
        <f>'6.1'!D89</f>
        <v>0</v>
      </c>
      <c r="E91" s="238">
        <f>'6.1'!E89</f>
        <v>0</v>
      </c>
      <c r="F91" s="193">
        <f t="shared" si="5"/>
        <v>0</v>
      </c>
      <c r="G91" s="164"/>
      <c r="H91" s="164"/>
      <c r="I91" s="164"/>
      <c r="J91" s="164"/>
      <c r="K91" s="164"/>
      <c r="L91" s="164"/>
      <c r="M91" s="164"/>
      <c r="N91" s="164"/>
      <c r="O91" s="209"/>
      <c r="P91" s="209"/>
      <c r="Q91" s="321">
        <f t="shared" si="4"/>
        <v>0</v>
      </c>
      <c r="R91" s="207">
        <f t="shared" si="6"/>
        <v>0</v>
      </c>
    </row>
    <row r="92" spans="1:18" x14ac:dyDescent="0.15">
      <c r="A92" s="133"/>
      <c r="B92" s="364" t="str">
        <f>'6.1'!B90</f>
        <v>90.02</v>
      </c>
      <c r="C92" s="233" t="str">
        <f>'6.1'!C90</f>
        <v>Clinics Hospital Other</v>
      </c>
      <c r="D92" s="238">
        <f>'6.1'!D90</f>
        <v>0</v>
      </c>
      <c r="E92" s="238">
        <f>'6.1'!E90</f>
        <v>0</v>
      </c>
      <c r="F92" s="193">
        <f t="shared" si="5"/>
        <v>0</v>
      </c>
      <c r="G92" s="164"/>
      <c r="H92" s="164"/>
      <c r="I92" s="164"/>
      <c r="J92" s="164"/>
      <c r="K92" s="164"/>
      <c r="L92" s="164"/>
      <c r="M92" s="164"/>
      <c r="N92" s="164"/>
      <c r="O92" s="209"/>
      <c r="P92" s="209"/>
      <c r="Q92" s="321">
        <f t="shared" si="4"/>
        <v>0</v>
      </c>
      <c r="R92" s="207">
        <f t="shared" si="6"/>
        <v>0</v>
      </c>
    </row>
    <row r="93" spans="1:18" x14ac:dyDescent="0.15">
      <c r="A93" s="133"/>
      <c r="B93" s="364" t="str">
        <f>'6.1'!B91</f>
        <v>90.03</v>
      </c>
      <c r="C93" s="233" t="str">
        <f>'6.1'!C91</f>
        <v>Clinic OB Diagnostic Center</v>
      </c>
      <c r="D93" s="238">
        <f>'6.1'!D91</f>
        <v>0</v>
      </c>
      <c r="E93" s="238">
        <f>'6.1'!E91</f>
        <v>0</v>
      </c>
      <c r="F93" s="193">
        <f>D93*($D$48/($D$48+$E$48))+E93*($E$48/($D$48+$E$48))</f>
        <v>0</v>
      </c>
      <c r="G93" s="164"/>
      <c r="H93" s="164"/>
      <c r="I93" s="164"/>
      <c r="J93" s="164"/>
      <c r="K93" s="164"/>
      <c r="L93" s="164"/>
      <c r="M93" s="164"/>
      <c r="N93" s="164"/>
      <c r="O93" s="209"/>
      <c r="P93" s="209"/>
      <c r="Q93" s="321">
        <f>SUM(O93:P93)</f>
        <v>0</v>
      </c>
      <c r="R93" s="207">
        <f>F93*Q93</f>
        <v>0</v>
      </c>
    </row>
    <row r="94" spans="1:18" x14ac:dyDescent="0.15">
      <c r="A94" s="133"/>
      <c r="B94" s="364" t="str">
        <f>'6.1'!B92</f>
        <v>90.04</v>
      </c>
      <c r="C94" s="233" t="str">
        <f>'6.1'!C92</f>
        <v>Community Clinics</v>
      </c>
      <c r="D94" s="238">
        <f>'6.1'!D92</f>
        <v>0</v>
      </c>
      <c r="E94" s="238">
        <f>'6.1'!E92</f>
        <v>0</v>
      </c>
      <c r="F94" s="193">
        <f t="shared" si="5"/>
        <v>0</v>
      </c>
      <c r="G94" s="164"/>
      <c r="H94" s="164"/>
      <c r="I94" s="164"/>
      <c r="J94" s="164"/>
      <c r="K94" s="164"/>
      <c r="L94" s="164"/>
      <c r="M94" s="164"/>
      <c r="N94" s="164"/>
      <c r="O94" s="209"/>
      <c r="P94" s="209"/>
      <c r="Q94" s="321">
        <f t="shared" si="4"/>
        <v>0</v>
      </c>
      <c r="R94" s="207">
        <f t="shared" si="6"/>
        <v>0</v>
      </c>
    </row>
    <row r="95" spans="1:18" x14ac:dyDescent="0.15">
      <c r="A95" s="133"/>
      <c r="B95" s="364" t="str">
        <f>'6.1'!B93</f>
        <v>90.05</v>
      </c>
      <c r="C95" s="233" t="str">
        <f>'6.1'!C93</f>
        <v>Community Clinics - HCH, UOC</v>
      </c>
      <c r="D95" s="238">
        <f>'6.1'!D93</f>
        <v>0</v>
      </c>
      <c r="E95" s="238">
        <f>'6.1'!E93</f>
        <v>0</v>
      </c>
      <c r="F95" s="193">
        <f t="shared" si="5"/>
        <v>0</v>
      </c>
      <c r="G95" s="164"/>
      <c r="H95" s="164"/>
      <c r="I95" s="164"/>
      <c r="J95" s="164"/>
      <c r="K95" s="164"/>
      <c r="L95" s="164"/>
      <c r="M95" s="164"/>
      <c r="N95" s="164"/>
      <c r="O95" s="209"/>
      <c r="P95" s="209"/>
      <c r="Q95" s="321">
        <f t="shared" si="4"/>
        <v>0</v>
      </c>
      <c r="R95" s="207">
        <f t="shared" si="6"/>
        <v>0</v>
      </c>
    </row>
    <row r="96" spans="1:18" x14ac:dyDescent="0.15">
      <c r="A96" s="133"/>
      <c r="B96" s="364" t="str">
        <f>'6.1'!B94</f>
        <v>91</v>
      </c>
      <c r="C96" s="233" t="str">
        <f>'6.1'!C94</f>
        <v>Emergency</v>
      </c>
      <c r="D96" s="238">
        <f>'6.1'!D94</f>
        <v>0</v>
      </c>
      <c r="E96" s="238">
        <f>'6.1'!E94</f>
        <v>0</v>
      </c>
      <c r="F96" s="193">
        <f t="shared" si="5"/>
        <v>0</v>
      </c>
      <c r="G96" s="164"/>
      <c r="H96" s="164"/>
      <c r="I96" s="164"/>
      <c r="J96" s="164"/>
      <c r="K96" s="164"/>
      <c r="L96" s="164"/>
      <c r="M96" s="164"/>
      <c r="N96" s="164"/>
      <c r="O96" s="209"/>
      <c r="P96" s="209"/>
      <c r="Q96" s="321">
        <f t="shared" si="4"/>
        <v>0</v>
      </c>
      <c r="R96" s="207">
        <f t="shared" si="6"/>
        <v>0</v>
      </c>
    </row>
    <row r="97" spans="1:18" x14ac:dyDescent="0.15">
      <c r="A97" s="133"/>
      <c r="B97" s="364" t="str">
        <f>'6.1'!B95</f>
        <v>92</v>
      </c>
      <c r="C97" s="233" t="str">
        <f>'6.1'!C95</f>
        <v>Observation Beds (Non-Distinct Part)</v>
      </c>
      <c r="D97" s="238">
        <f>'6.1'!D95</f>
        <v>0</v>
      </c>
      <c r="E97" s="238">
        <f>'6.1'!E95</f>
        <v>0</v>
      </c>
      <c r="F97" s="193">
        <f t="shared" si="5"/>
        <v>0</v>
      </c>
      <c r="G97" s="164"/>
      <c r="H97" s="164"/>
      <c r="I97" s="164"/>
      <c r="J97" s="164"/>
      <c r="K97" s="164"/>
      <c r="L97" s="164"/>
      <c r="M97" s="164"/>
      <c r="N97" s="164"/>
      <c r="O97" s="209"/>
      <c r="P97" s="209"/>
      <c r="Q97" s="321">
        <f t="shared" si="4"/>
        <v>0</v>
      </c>
      <c r="R97" s="207">
        <f t="shared" si="6"/>
        <v>0</v>
      </c>
    </row>
    <row r="98" spans="1:18" x14ac:dyDescent="0.15">
      <c r="A98" s="133"/>
      <c r="B98" s="364" t="str">
        <f>'6.1'!B96</f>
        <v>94</v>
      </c>
      <c r="C98" s="233" t="str">
        <f>'6.1'!C96</f>
        <v>Home Program Dialysis</v>
      </c>
      <c r="D98" s="238">
        <f>'6.1'!D96</f>
        <v>0</v>
      </c>
      <c r="E98" s="238">
        <f>'6.1'!E96</f>
        <v>0</v>
      </c>
      <c r="F98" s="193">
        <f t="shared" si="5"/>
        <v>0</v>
      </c>
      <c r="G98" s="164"/>
      <c r="H98" s="164"/>
      <c r="I98" s="164"/>
      <c r="J98" s="164"/>
      <c r="K98" s="164"/>
      <c r="L98" s="164"/>
      <c r="M98" s="164"/>
      <c r="N98" s="164"/>
      <c r="O98" s="209"/>
      <c r="P98" s="209"/>
      <c r="Q98" s="321">
        <f t="shared" si="4"/>
        <v>0</v>
      </c>
      <c r="R98" s="207">
        <f t="shared" si="6"/>
        <v>0</v>
      </c>
    </row>
    <row r="99" spans="1:18" x14ac:dyDescent="0.15">
      <c r="A99" s="133"/>
      <c r="B99" s="364" t="str">
        <f>'6.1'!B97</f>
        <v>95</v>
      </c>
      <c r="C99" s="233" t="str">
        <f>'6.1'!C97</f>
        <v>Ambulance Services</v>
      </c>
      <c r="D99" s="238">
        <f>'6.1'!D97</f>
        <v>0</v>
      </c>
      <c r="E99" s="238">
        <f>'6.1'!E97</f>
        <v>0</v>
      </c>
      <c r="F99" s="193">
        <f t="shared" si="5"/>
        <v>0</v>
      </c>
      <c r="G99" s="164"/>
      <c r="H99" s="164"/>
      <c r="I99" s="164"/>
      <c r="J99" s="164"/>
      <c r="K99" s="164"/>
      <c r="L99" s="164"/>
      <c r="M99" s="164"/>
      <c r="N99" s="164"/>
      <c r="O99" s="209"/>
      <c r="P99" s="209"/>
      <c r="Q99" s="321">
        <f t="shared" si="4"/>
        <v>0</v>
      </c>
      <c r="R99" s="207">
        <f t="shared" si="6"/>
        <v>0</v>
      </c>
    </row>
    <row r="100" spans="1:18" x14ac:dyDescent="0.15">
      <c r="A100" s="133"/>
      <c r="B100" s="364" t="str">
        <f>'6.1'!B98</f>
        <v>96</v>
      </c>
      <c r="C100" s="233" t="str">
        <f>'6.1'!C98</f>
        <v>Durable Medical Equip. - Rented</v>
      </c>
      <c r="D100" s="238">
        <f>'6.1'!D98</f>
        <v>0</v>
      </c>
      <c r="E100" s="238">
        <f>'6.1'!E98</f>
        <v>0</v>
      </c>
      <c r="F100" s="193">
        <f t="shared" si="5"/>
        <v>0</v>
      </c>
      <c r="G100" s="164"/>
      <c r="H100" s="164"/>
      <c r="I100" s="164"/>
      <c r="J100" s="164"/>
      <c r="K100" s="164"/>
      <c r="L100" s="164"/>
      <c r="M100" s="164"/>
      <c r="N100" s="164"/>
      <c r="O100" s="209"/>
      <c r="P100" s="209"/>
      <c r="Q100" s="321">
        <f t="shared" si="4"/>
        <v>0</v>
      </c>
      <c r="R100" s="207">
        <f t="shared" si="6"/>
        <v>0</v>
      </c>
    </row>
    <row r="101" spans="1:18" x14ac:dyDescent="0.15">
      <c r="A101" s="133"/>
      <c r="B101" s="364" t="str">
        <f>'6.1'!B99</f>
        <v>97</v>
      </c>
      <c r="C101" s="233" t="str">
        <f>'6.1'!C99</f>
        <v>Durable Medical Equip. - Sold</v>
      </c>
      <c r="D101" s="238">
        <f>'6.1'!D99</f>
        <v>0</v>
      </c>
      <c r="E101" s="238">
        <f>'6.1'!E99</f>
        <v>0</v>
      </c>
      <c r="F101" s="193">
        <f t="shared" si="5"/>
        <v>0</v>
      </c>
      <c r="G101" s="164"/>
      <c r="H101" s="164"/>
      <c r="I101" s="164"/>
      <c r="J101" s="164"/>
      <c r="K101" s="164"/>
      <c r="L101" s="164"/>
      <c r="M101" s="164"/>
      <c r="N101" s="164"/>
      <c r="O101" s="209"/>
      <c r="P101" s="209"/>
      <c r="Q101" s="321">
        <f t="shared" si="4"/>
        <v>0</v>
      </c>
      <c r="R101" s="207">
        <f t="shared" si="6"/>
        <v>0</v>
      </c>
    </row>
    <row r="102" spans="1:18" x14ac:dyDescent="0.15">
      <c r="A102" s="133"/>
      <c r="B102" s="364" t="str">
        <f>'6.1'!B100</f>
        <v>98</v>
      </c>
      <c r="C102" s="233" t="str">
        <f>'6.1'!C100</f>
        <v>Adult Dialysis</v>
      </c>
      <c r="D102" s="238">
        <f>'6.1'!D100</f>
        <v>0</v>
      </c>
      <c r="E102" s="238">
        <f>'6.1'!E100</f>
        <v>0</v>
      </c>
      <c r="F102" s="193">
        <f t="shared" si="5"/>
        <v>0</v>
      </c>
      <c r="G102" s="164"/>
      <c r="H102" s="164"/>
      <c r="I102" s="164"/>
      <c r="J102" s="164"/>
      <c r="K102" s="164"/>
      <c r="L102" s="164"/>
      <c r="M102" s="164"/>
      <c r="N102" s="164"/>
      <c r="O102" s="209"/>
      <c r="P102" s="209"/>
      <c r="Q102" s="321">
        <f t="shared" si="4"/>
        <v>0</v>
      </c>
      <c r="R102" s="207">
        <f t="shared" si="6"/>
        <v>0</v>
      </c>
    </row>
    <row r="103" spans="1:18" x14ac:dyDescent="0.15">
      <c r="A103" s="133"/>
      <c r="B103" s="364" t="str">
        <f>'6.1'!B101</f>
        <v>99</v>
      </c>
      <c r="C103" s="233" t="str">
        <f>'6.1'!C101</f>
        <v>CMHC</v>
      </c>
      <c r="D103" s="238">
        <f>'6.1'!D101</f>
        <v>0</v>
      </c>
      <c r="E103" s="238">
        <f>'6.1'!E101</f>
        <v>0</v>
      </c>
      <c r="F103" s="193">
        <f t="shared" si="5"/>
        <v>0</v>
      </c>
      <c r="G103" s="164"/>
      <c r="H103" s="164"/>
      <c r="I103" s="164"/>
      <c r="J103" s="164"/>
      <c r="K103" s="164"/>
      <c r="L103" s="164"/>
      <c r="M103" s="164"/>
      <c r="N103" s="164"/>
      <c r="O103" s="209"/>
      <c r="P103" s="209"/>
      <c r="Q103" s="321">
        <f t="shared" si="4"/>
        <v>0</v>
      </c>
      <c r="R103" s="207">
        <f t="shared" si="6"/>
        <v>0</v>
      </c>
    </row>
    <row r="104" spans="1:18" x14ac:dyDescent="0.15">
      <c r="A104" s="133"/>
      <c r="B104" s="364" t="str">
        <f>'6.1'!B102</f>
        <v>99.10</v>
      </c>
      <c r="C104" s="233" t="str">
        <f>'6.1'!C102</f>
        <v>CORF</v>
      </c>
      <c r="D104" s="238">
        <f>'6.1'!D102</f>
        <v>0</v>
      </c>
      <c r="E104" s="238">
        <f>'6.1'!E102</f>
        <v>0</v>
      </c>
      <c r="F104" s="193">
        <f t="shared" si="5"/>
        <v>0</v>
      </c>
      <c r="G104" s="164"/>
      <c r="H104" s="164"/>
      <c r="I104" s="164"/>
      <c r="J104" s="164"/>
      <c r="K104" s="164"/>
      <c r="L104" s="164"/>
      <c r="M104" s="164"/>
      <c r="N104" s="164"/>
      <c r="O104" s="209"/>
      <c r="P104" s="209"/>
      <c r="Q104" s="321">
        <f t="shared" si="4"/>
        <v>0</v>
      </c>
      <c r="R104" s="207">
        <f t="shared" si="6"/>
        <v>0</v>
      </c>
    </row>
    <row r="105" spans="1:18" x14ac:dyDescent="0.15">
      <c r="A105" s="133"/>
      <c r="B105" s="364" t="str">
        <f>'6.1'!B103</f>
        <v>100</v>
      </c>
      <c r="C105" s="233" t="str">
        <f>'6.1'!C103</f>
        <v>I&amp;R Services - Not Apprvd. Prgm.</v>
      </c>
      <c r="D105" s="238">
        <f>'6.1'!D103</f>
        <v>0</v>
      </c>
      <c r="E105" s="238">
        <f>'6.1'!E103</f>
        <v>0</v>
      </c>
      <c r="F105" s="193">
        <f t="shared" si="5"/>
        <v>0</v>
      </c>
      <c r="G105" s="164"/>
      <c r="H105" s="164"/>
      <c r="I105" s="164"/>
      <c r="J105" s="164"/>
      <c r="K105" s="164"/>
      <c r="L105" s="164"/>
      <c r="M105" s="164"/>
      <c r="N105" s="164"/>
      <c r="O105" s="209"/>
      <c r="P105" s="209"/>
      <c r="Q105" s="321">
        <f t="shared" si="4"/>
        <v>0</v>
      </c>
      <c r="R105" s="207">
        <f t="shared" si="6"/>
        <v>0</v>
      </c>
    </row>
    <row r="106" spans="1:18" x14ac:dyDescent="0.15">
      <c r="A106" s="133"/>
      <c r="B106" s="364" t="str">
        <f>'6.1'!B104</f>
        <v>101</v>
      </c>
      <c r="C106" s="233" t="str">
        <f>'6.1'!C104</f>
        <v>Home Health Agency</v>
      </c>
      <c r="D106" s="238">
        <f>'6.1'!D104</f>
        <v>0</v>
      </c>
      <c r="E106" s="238">
        <f>'6.1'!E104</f>
        <v>0</v>
      </c>
      <c r="F106" s="193">
        <f t="shared" si="5"/>
        <v>0</v>
      </c>
      <c r="G106" s="164"/>
      <c r="H106" s="164"/>
      <c r="I106" s="164"/>
      <c r="J106" s="164"/>
      <c r="K106" s="164"/>
      <c r="L106" s="164"/>
      <c r="M106" s="164"/>
      <c r="N106" s="164"/>
      <c r="O106" s="209"/>
      <c r="P106" s="209"/>
      <c r="Q106" s="321">
        <f t="shared" si="4"/>
        <v>0</v>
      </c>
      <c r="R106" s="207">
        <f t="shared" si="6"/>
        <v>0</v>
      </c>
    </row>
    <row r="107" spans="1:18" x14ac:dyDescent="0.15">
      <c r="A107" s="133"/>
      <c r="B107" s="364" t="str">
        <f>'6.1'!B105</f>
        <v>105</v>
      </c>
      <c r="C107" s="233" t="str">
        <f>'6.1'!C105</f>
        <v>Kidney Acquisition</v>
      </c>
      <c r="D107" s="238">
        <f>'6.1'!D105</f>
        <v>0</v>
      </c>
      <c r="E107" s="238">
        <f>'6.1'!E105</f>
        <v>0</v>
      </c>
      <c r="F107" s="193">
        <f t="shared" si="5"/>
        <v>0</v>
      </c>
      <c r="G107" s="164"/>
      <c r="H107" s="164"/>
      <c r="I107" s="164"/>
      <c r="J107" s="164"/>
      <c r="K107" s="164"/>
      <c r="L107" s="164"/>
      <c r="M107" s="164"/>
      <c r="N107" s="164"/>
      <c r="O107" s="209"/>
      <c r="P107" s="209"/>
      <c r="Q107" s="321">
        <f t="shared" si="4"/>
        <v>0</v>
      </c>
      <c r="R107" s="207">
        <f t="shared" si="6"/>
        <v>0</v>
      </c>
    </row>
    <row r="108" spans="1:18" x14ac:dyDescent="0.15">
      <c r="A108" s="133"/>
      <c r="B108" s="364" t="str">
        <f>'6.1'!B106</f>
        <v>106</v>
      </c>
      <c r="C108" s="233" t="str">
        <f>'6.1'!C106</f>
        <v>Heart Acquisition</v>
      </c>
      <c r="D108" s="238">
        <f>'6.1'!D106</f>
        <v>0</v>
      </c>
      <c r="E108" s="238">
        <f>'6.1'!E106</f>
        <v>0</v>
      </c>
      <c r="F108" s="193">
        <f t="shared" si="5"/>
        <v>0</v>
      </c>
      <c r="G108" s="164"/>
      <c r="H108" s="164"/>
      <c r="I108" s="164"/>
      <c r="J108" s="164"/>
      <c r="K108" s="164"/>
      <c r="L108" s="164"/>
      <c r="M108" s="164"/>
      <c r="N108" s="164"/>
      <c r="O108" s="209"/>
      <c r="P108" s="209"/>
      <c r="Q108" s="321">
        <f t="shared" si="4"/>
        <v>0</v>
      </c>
      <c r="R108" s="207">
        <f t="shared" si="6"/>
        <v>0</v>
      </c>
    </row>
    <row r="109" spans="1:18" x14ac:dyDescent="0.15">
      <c r="A109" s="133"/>
      <c r="B109" s="364" t="str">
        <f>'6.1'!B107</f>
        <v>107</v>
      </c>
      <c r="C109" s="233" t="str">
        <f>'6.1'!C107</f>
        <v>Liver Acquisition</v>
      </c>
      <c r="D109" s="238">
        <f>'6.1'!D107</f>
        <v>0</v>
      </c>
      <c r="E109" s="238">
        <f>'6.1'!E107</f>
        <v>0</v>
      </c>
      <c r="F109" s="193">
        <f t="shared" si="5"/>
        <v>0</v>
      </c>
      <c r="G109" s="164"/>
      <c r="H109" s="164"/>
      <c r="I109" s="164"/>
      <c r="J109" s="164"/>
      <c r="K109" s="164"/>
      <c r="L109" s="164"/>
      <c r="M109" s="164"/>
      <c r="N109" s="164"/>
      <c r="O109" s="209"/>
      <c r="P109" s="209"/>
      <c r="Q109" s="321">
        <f t="shared" si="4"/>
        <v>0</v>
      </c>
      <c r="R109" s="207">
        <f t="shared" si="6"/>
        <v>0</v>
      </c>
    </row>
    <row r="110" spans="1:18" x14ac:dyDescent="0.15">
      <c r="A110" s="133"/>
      <c r="B110" s="364" t="str">
        <f>'6.1'!B108</f>
        <v>108</v>
      </c>
      <c r="C110" s="233" t="str">
        <f>'6.1'!C108</f>
        <v>Lung Acquisition</v>
      </c>
      <c r="D110" s="238">
        <f>'6.1'!D108</f>
        <v>0</v>
      </c>
      <c r="E110" s="238">
        <f>'6.1'!E108</f>
        <v>0</v>
      </c>
      <c r="F110" s="193">
        <f t="shared" si="5"/>
        <v>0</v>
      </c>
      <c r="G110" s="164"/>
      <c r="H110" s="164"/>
      <c r="I110" s="164"/>
      <c r="J110" s="164"/>
      <c r="K110" s="164"/>
      <c r="L110" s="164"/>
      <c r="M110" s="164"/>
      <c r="N110" s="164"/>
      <c r="O110" s="209"/>
      <c r="P110" s="209"/>
      <c r="Q110" s="321">
        <f t="shared" si="4"/>
        <v>0</v>
      </c>
      <c r="R110" s="207">
        <f t="shared" si="6"/>
        <v>0</v>
      </c>
    </row>
    <row r="111" spans="1:18" x14ac:dyDescent="0.15">
      <c r="A111" s="133"/>
      <c r="B111" s="364" t="str">
        <f>'6.1'!B109</f>
        <v>109</v>
      </c>
      <c r="C111" s="233" t="str">
        <f>'6.1'!C109</f>
        <v>Pancreas Acquisition</v>
      </c>
      <c r="D111" s="238">
        <f>'6.1'!D109</f>
        <v>0</v>
      </c>
      <c r="E111" s="238">
        <f>'6.1'!E109</f>
        <v>0</v>
      </c>
      <c r="F111" s="193">
        <f t="shared" si="5"/>
        <v>0</v>
      </c>
      <c r="G111" s="164"/>
      <c r="H111" s="164"/>
      <c r="I111" s="164"/>
      <c r="J111" s="164"/>
      <c r="K111" s="164"/>
      <c r="L111" s="164"/>
      <c r="M111" s="164"/>
      <c r="N111" s="164"/>
      <c r="O111" s="209"/>
      <c r="P111" s="209"/>
      <c r="Q111" s="321">
        <f t="shared" si="4"/>
        <v>0</v>
      </c>
      <c r="R111" s="207">
        <f t="shared" si="6"/>
        <v>0</v>
      </c>
    </row>
    <row r="112" spans="1:18" x14ac:dyDescent="0.15">
      <c r="A112" s="133"/>
      <c r="B112" s="364" t="str">
        <f>'6.1'!B110</f>
        <v>110</v>
      </c>
      <c r="C112" s="233" t="str">
        <f>'6.1'!C110</f>
        <v>Intestinal Acquisition</v>
      </c>
      <c r="D112" s="238">
        <f>'6.1'!D110</f>
        <v>0</v>
      </c>
      <c r="E112" s="238">
        <f>'6.1'!E110</f>
        <v>0</v>
      </c>
      <c r="F112" s="193">
        <f t="shared" si="5"/>
        <v>0</v>
      </c>
      <c r="G112" s="164"/>
      <c r="H112" s="164"/>
      <c r="I112" s="164"/>
      <c r="J112" s="164"/>
      <c r="K112" s="164"/>
      <c r="L112" s="164"/>
      <c r="M112" s="164"/>
      <c r="N112" s="164"/>
      <c r="O112" s="209"/>
      <c r="P112" s="209"/>
      <c r="Q112" s="321">
        <f t="shared" si="4"/>
        <v>0</v>
      </c>
      <c r="R112" s="207">
        <f t="shared" si="6"/>
        <v>0</v>
      </c>
    </row>
    <row r="113" spans="1:18" x14ac:dyDescent="0.15">
      <c r="A113" s="133"/>
      <c r="B113" s="364" t="str">
        <f>'6.1'!B111</f>
        <v>111</v>
      </c>
      <c r="C113" s="233" t="str">
        <f>'6.1'!C111</f>
        <v>Islet Acquisition</v>
      </c>
      <c r="D113" s="238">
        <f>'6.1'!D111</f>
        <v>0</v>
      </c>
      <c r="E113" s="238">
        <f>'6.1'!E111</f>
        <v>0</v>
      </c>
      <c r="F113" s="193">
        <f>D113*($D$48/($D$48+$E$48))+E113*($E$48/($D$48+$E$48))</f>
        <v>0</v>
      </c>
      <c r="G113" s="164"/>
      <c r="H113" s="164"/>
      <c r="I113" s="164"/>
      <c r="J113" s="164"/>
      <c r="K113" s="164"/>
      <c r="L113" s="164"/>
      <c r="M113" s="164"/>
      <c r="N113" s="164"/>
      <c r="O113" s="209"/>
      <c r="P113" s="209"/>
      <c r="Q113" s="321">
        <f>SUM(O113:P113)</f>
        <v>0</v>
      </c>
      <c r="R113" s="207">
        <f>F113*Q113</f>
        <v>0</v>
      </c>
    </row>
    <row r="114" spans="1:18" x14ac:dyDescent="0.15">
      <c r="A114" s="133"/>
      <c r="B114" s="364">
        <f>'6.1'!B112</f>
        <v>0</v>
      </c>
      <c r="C114" s="233" t="str">
        <f>'6.1'!C112</f>
        <v>Sleep Disorder</v>
      </c>
      <c r="D114" s="238">
        <f>'6.1'!D112</f>
        <v>0</v>
      </c>
      <c r="E114" s="238">
        <f>'6.1'!E112</f>
        <v>0</v>
      </c>
      <c r="F114" s="193">
        <f t="shared" si="5"/>
        <v>0</v>
      </c>
      <c r="G114" s="164"/>
      <c r="H114" s="164"/>
      <c r="I114" s="164"/>
      <c r="J114" s="164"/>
      <c r="K114" s="164"/>
      <c r="L114" s="164"/>
      <c r="M114" s="164"/>
      <c r="N114" s="164"/>
      <c r="O114" s="209"/>
      <c r="P114" s="209"/>
      <c r="Q114" s="321">
        <f t="shared" si="4"/>
        <v>0</v>
      </c>
      <c r="R114" s="207">
        <f t="shared" si="6"/>
        <v>0</v>
      </c>
    </row>
    <row r="115" spans="1:18" x14ac:dyDescent="0.15">
      <c r="A115" s="133"/>
      <c r="B115" s="364" t="str">
        <f>'6.1'!B113</f>
        <v>&lt;&lt;Please provide additional Cost Center items here if needed&gt;&gt;</v>
      </c>
      <c r="C115" s="233"/>
      <c r="D115" s="238">
        <f>'6.1'!D113</f>
        <v>0</v>
      </c>
      <c r="E115" s="238">
        <f>'6.1'!E113</f>
        <v>0</v>
      </c>
      <c r="F115" s="193">
        <f t="shared" si="5"/>
        <v>0</v>
      </c>
      <c r="G115" s="164"/>
      <c r="H115" s="164"/>
      <c r="I115" s="164"/>
      <c r="J115" s="164"/>
      <c r="K115" s="164"/>
      <c r="L115" s="164"/>
      <c r="M115" s="164"/>
      <c r="N115" s="164"/>
      <c r="O115" s="209"/>
      <c r="P115" s="209"/>
      <c r="Q115" s="321">
        <f t="shared" si="4"/>
        <v>0</v>
      </c>
      <c r="R115" s="207">
        <f t="shared" si="6"/>
        <v>0</v>
      </c>
    </row>
    <row r="116" spans="1:18" x14ac:dyDescent="0.15">
      <c r="A116" s="133"/>
      <c r="B116" s="364" t="str">
        <f>'6.1'!B114</f>
        <v>&lt;&lt;Please provide additional Cost Center items here if needed&gt;&gt;</v>
      </c>
      <c r="C116" s="233"/>
      <c r="D116" s="238">
        <f>'6.1'!D114</f>
        <v>0</v>
      </c>
      <c r="E116" s="238">
        <f>'6.1'!E114</f>
        <v>0</v>
      </c>
      <c r="F116" s="193">
        <f t="shared" si="5"/>
        <v>0</v>
      </c>
      <c r="G116" s="164"/>
      <c r="H116" s="164"/>
      <c r="I116" s="164"/>
      <c r="J116" s="164"/>
      <c r="K116" s="164"/>
      <c r="L116" s="164"/>
      <c r="M116" s="164"/>
      <c r="N116" s="164"/>
      <c r="O116" s="209"/>
      <c r="P116" s="209"/>
      <c r="Q116" s="321">
        <f t="shared" si="4"/>
        <v>0</v>
      </c>
      <c r="R116" s="207">
        <f t="shared" si="6"/>
        <v>0</v>
      </c>
    </row>
    <row r="117" spans="1:18" x14ac:dyDescent="0.15">
      <c r="A117" s="133"/>
      <c r="B117" s="364" t="str">
        <f>'6.1'!B115</f>
        <v>&lt;&lt;Please provide additional Cost Center items here if needed&gt;&gt;</v>
      </c>
      <c r="C117" s="233"/>
      <c r="D117" s="238">
        <f>'6.1'!D115</f>
        <v>0</v>
      </c>
      <c r="E117" s="238">
        <f>'6.1'!E115</f>
        <v>0</v>
      </c>
      <c r="F117" s="193">
        <f t="shared" si="5"/>
        <v>0</v>
      </c>
      <c r="G117" s="164"/>
      <c r="H117" s="164"/>
      <c r="I117" s="164"/>
      <c r="J117" s="164"/>
      <c r="K117" s="164"/>
      <c r="L117" s="164"/>
      <c r="M117" s="164"/>
      <c r="N117" s="164"/>
      <c r="O117" s="209"/>
      <c r="P117" s="209"/>
      <c r="Q117" s="321">
        <f t="shared" si="4"/>
        <v>0</v>
      </c>
      <c r="R117" s="207">
        <f t="shared" si="6"/>
        <v>0</v>
      </c>
    </row>
    <row r="118" spans="1:18" ht="14" thickBot="1" x14ac:dyDescent="0.2">
      <c r="A118" s="133"/>
      <c r="B118" s="364" t="str">
        <f>'6.1'!B116</f>
        <v>&lt;&lt;Please provide additional Cost Center items here if needed&gt;&gt;</v>
      </c>
      <c r="C118" s="233"/>
      <c r="D118" s="238">
        <f>'6.1'!D116</f>
        <v>0</v>
      </c>
      <c r="E118" s="238">
        <f>'6.1'!E116</f>
        <v>0</v>
      </c>
      <c r="F118" s="193">
        <f t="shared" si="5"/>
        <v>0</v>
      </c>
      <c r="G118" s="165"/>
      <c r="H118" s="165"/>
      <c r="I118" s="165"/>
      <c r="J118" s="165"/>
      <c r="K118" s="165"/>
      <c r="L118" s="165"/>
      <c r="M118" s="165"/>
      <c r="N118" s="165"/>
      <c r="O118" s="216"/>
      <c r="P118" s="216"/>
      <c r="Q118" s="322">
        <f t="shared" si="4"/>
        <v>0</v>
      </c>
      <c r="R118" s="322">
        <f t="shared" si="6"/>
        <v>0</v>
      </c>
    </row>
    <row r="119" spans="1:18" x14ac:dyDescent="0.15">
      <c r="A119" s="113"/>
      <c r="B119" s="135"/>
      <c r="C119" s="136"/>
      <c r="D119" s="136"/>
      <c r="F119" s="136" t="s">
        <v>304</v>
      </c>
      <c r="G119" s="163">
        <f>SUM(G52:G118)</f>
        <v>0</v>
      </c>
      <c r="H119" s="163">
        <f t="shared" ref="H119:M119" si="7">SUM(H52:H118)</f>
        <v>0</v>
      </c>
      <c r="I119" s="163">
        <f t="shared" si="7"/>
        <v>0</v>
      </c>
      <c r="J119" s="163">
        <f t="shared" si="7"/>
        <v>0</v>
      </c>
      <c r="K119" s="163">
        <f t="shared" si="7"/>
        <v>0</v>
      </c>
      <c r="L119" s="163">
        <f t="shared" si="7"/>
        <v>0</v>
      </c>
      <c r="M119" s="163">
        <f t="shared" si="7"/>
        <v>0</v>
      </c>
      <c r="N119" s="163">
        <f>SUM(N52:N118)</f>
        <v>0</v>
      </c>
      <c r="O119" s="311">
        <f>SUM(O52:O118)</f>
        <v>0</v>
      </c>
      <c r="P119" s="311">
        <f>SUM(P52:P118)</f>
        <v>0</v>
      </c>
      <c r="Q119" s="319">
        <f>SUM(Q52:Q118)</f>
        <v>0</v>
      </c>
      <c r="R119" s="319">
        <f>SUM(R52:R118)</f>
        <v>0</v>
      </c>
    </row>
    <row r="120" spans="1:18" x14ac:dyDescent="0.15">
      <c r="A120" s="113"/>
      <c r="B120" s="135"/>
      <c r="C120" s="136"/>
      <c r="D120" s="136"/>
      <c r="G120" s="152"/>
      <c r="H120" s="152"/>
      <c r="I120" s="152"/>
      <c r="J120" s="152"/>
      <c r="K120" s="152"/>
      <c r="L120" s="152"/>
      <c r="M120" s="179"/>
      <c r="N120" s="180"/>
      <c r="O120" s="138"/>
      <c r="P120" s="138"/>
      <c r="Q120" s="174"/>
    </row>
    <row r="121" spans="1:18" ht="28.5" customHeight="1" x14ac:dyDescent="0.15">
      <c r="A121" s="113"/>
      <c r="B121" s="142"/>
      <c r="C121" s="136"/>
      <c r="D121" s="501"/>
      <c r="E121" s="501"/>
      <c r="G121" s="123"/>
      <c r="O121" s="138"/>
      <c r="P121" s="139"/>
      <c r="Q121" s="208"/>
    </row>
    <row r="122" spans="1:18" ht="14.25" customHeight="1" x14ac:dyDescent="0.15">
      <c r="A122" s="206" t="s">
        <v>245</v>
      </c>
      <c r="B122" s="206"/>
      <c r="C122" s="122"/>
      <c r="D122" s="501"/>
      <c r="E122" s="501"/>
      <c r="F122" s="229" t="s">
        <v>526</v>
      </c>
      <c r="G122" s="497" t="s">
        <v>391</v>
      </c>
      <c r="H122" s="497"/>
      <c r="I122" s="497" t="s">
        <v>396</v>
      </c>
      <c r="J122" s="497"/>
      <c r="K122" s="497" t="s">
        <v>397</v>
      </c>
      <c r="L122" s="497"/>
      <c r="M122" s="497" t="s">
        <v>398</v>
      </c>
      <c r="N122" s="497"/>
      <c r="O122" s="497" t="s">
        <v>310</v>
      </c>
      <c r="P122" s="497"/>
      <c r="Q122" s="122"/>
      <c r="R122" s="122"/>
    </row>
    <row r="123" spans="1:18" ht="37.5" customHeight="1" x14ac:dyDescent="0.15">
      <c r="A123" s="124" t="s">
        <v>306</v>
      </c>
      <c r="B123" s="125" t="s">
        <v>303</v>
      </c>
      <c r="C123" s="141" t="s">
        <v>197</v>
      </c>
      <c r="D123" s="226"/>
      <c r="E123" s="227"/>
      <c r="F123" s="126" t="s">
        <v>252</v>
      </c>
      <c r="G123" s="126" t="s">
        <v>249</v>
      </c>
      <c r="H123" s="126" t="s">
        <v>423</v>
      </c>
      <c r="I123" s="126" t="s">
        <v>249</v>
      </c>
      <c r="J123" s="126" t="s">
        <v>423</v>
      </c>
      <c r="K123" s="126" t="s">
        <v>249</v>
      </c>
      <c r="L123" s="126" t="s">
        <v>423</v>
      </c>
      <c r="M123" s="126" t="s">
        <v>249</v>
      </c>
      <c r="N123" s="126" t="s">
        <v>423</v>
      </c>
      <c r="O123" s="126" t="s">
        <v>249</v>
      </c>
      <c r="P123" s="126" t="s">
        <v>423</v>
      </c>
      <c r="Q123" s="82" t="s">
        <v>250</v>
      </c>
      <c r="R123" s="82" t="s">
        <v>255</v>
      </c>
    </row>
    <row r="124" spans="1:18" x14ac:dyDescent="0.15">
      <c r="A124" s="130"/>
      <c r="B124" s="232"/>
      <c r="C124" s="233" t="s">
        <v>291</v>
      </c>
      <c r="D124" s="228"/>
      <c r="E124" s="228"/>
      <c r="F124" s="294">
        <f>'6.1-B'!$F$13</f>
        <v>0</v>
      </c>
      <c r="G124" s="194"/>
      <c r="H124" s="194"/>
      <c r="I124" s="194"/>
      <c r="J124" s="194"/>
      <c r="K124" s="194"/>
      <c r="L124" s="194"/>
      <c r="M124" s="194"/>
      <c r="N124" s="194"/>
      <c r="O124" s="194"/>
      <c r="P124" s="323"/>
      <c r="Q124" s="321">
        <f>P124</f>
        <v>0</v>
      </c>
      <c r="R124" s="319">
        <f>F124*Q124</f>
        <v>0</v>
      </c>
    </row>
    <row r="125" spans="1:18" x14ac:dyDescent="0.15">
      <c r="A125" s="130"/>
      <c r="B125" s="232"/>
      <c r="C125" s="233" t="s">
        <v>366</v>
      </c>
      <c r="D125" s="228"/>
      <c r="E125" s="228"/>
      <c r="F125" s="190">
        <f>'6.1-B'!$F$18</f>
        <v>0</v>
      </c>
      <c r="G125" s="194"/>
      <c r="H125" s="194"/>
      <c r="I125" s="194"/>
      <c r="J125" s="194"/>
      <c r="K125" s="194"/>
      <c r="L125" s="194"/>
      <c r="M125" s="194"/>
      <c r="N125" s="194"/>
      <c r="O125" s="194"/>
      <c r="P125" s="323"/>
      <c r="Q125" s="321">
        <f t="shared" ref="Q125:Q130" si="8">P125</f>
        <v>0</v>
      </c>
      <c r="R125" s="321">
        <f t="shared" ref="R125:R130" si="9">F125*Q125</f>
        <v>0</v>
      </c>
    </row>
    <row r="126" spans="1:18" x14ac:dyDescent="0.15">
      <c r="A126" s="130"/>
      <c r="B126" s="232"/>
      <c r="C126" s="233" t="s">
        <v>367</v>
      </c>
      <c r="D126" s="228"/>
      <c r="E126" s="228"/>
      <c r="F126" s="190">
        <f>'6.1-B'!$F$23</f>
        <v>0</v>
      </c>
      <c r="G126" s="194"/>
      <c r="H126" s="194"/>
      <c r="I126" s="194"/>
      <c r="J126" s="194"/>
      <c r="K126" s="194"/>
      <c r="L126" s="194"/>
      <c r="M126" s="194"/>
      <c r="N126" s="194"/>
      <c r="O126" s="194"/>
      <c r="P126" s="323"/>
      <c r="Q126" s="321">
        <f t="shared" si="8"/>
        <v>0</v>
      </c>
      <c r="R126" s="321">
        <f t="shared" si="9"/>
        <v>0</v>
      </c>
    </row>
    <row r="127" spans="1:18" x14ac:dyDescent="0.15">
      <c r="A127" s="130"/>
      <c r="B127" s="232"/>
      <c r="C127" s="233" t="s">
        <v>368</v>
      </c>
      <c r="D127" s="228"/>
      <c r="E127" s="228"/>
      <c r="F127" s="190">
        <f>'6.1-B'!$F$28</f>
        <v>0</v>
      </c>
      <c r="G127" s="194"/>
      <c r="H127" s="194"/>
      <c r="I127" s="194"/>
      <c r="J127" s="194"/>
      <c r="K127" s="194"/>
      <c r="L127" s="194"/>
      <c r="M127" s="194"/>
      <c r="N127" s="194"/>
      <c r="O127" s="194"/>
      <c r="P127" s="323"/>
      <c r="Q127" s="321">
        <f t="shared" si="8"/>
        <v>0</v>
      </c>
      <c r="R127" s="321">
        <f t="shared" si="9"/>
        <v>0</v>
      </c>
    </row>
    <row r="128" spans="1:18" x14ac:dyDescent="0.15">
      <c r="A128" s="130"/>
      <c r="B128" s="232"/>
      <c r="C128" s="233" t="s">
        <v>292</v>
      </c>
      <c r="D128" s="228"/>
      <c r="E128" s="228"/>
      <c r="F128" s="190">
        <f>'6.1-B'!$F$33</f>
        <v>0</v>
      </c>
      <c r="G128" s="194"/>
      <c r="H128" s="194"/>
      <c r="I128" s="194"/>
      <c r="J128" s="194"/>
      <c r="K128" s="194"/>
      <c r="L128" s="194"/>
      <c r="M128" s="194"/>
      <c r="N128" s="194"/>
      <c r="O128" s="194"/>
      <c r="P128" s="323"/>
      <c r="Q128" s="321">
        <f t="shared" si="8"/>
        <v>0</v>
      </c>
      <c r="R128" s="321">
        <f t="shared" si="9"/>
        <v>0</v>
      </c>
    </row>
    <row r="129" spans="1:18" x14ac:dyDescent="0.15">
      <c r="A129" s="130"/>
      <c r="B129" s="232"/>
      <c r="C129" s="233" t="s">
        <v>248</v>
      </c>
      <c r="D129" s="228"/>
      <c r="E129" s="228"/>
      <c r="F129" s="190">
        <f>'6.1-B'!$F$38</f>
        <v>0</v>
      </c>
      <c r="G129" s="194"/>
      <c r="H129" s="194"/>
      <c r="I129" s="194"/>
      <c r="J129" s="194"/>
      <c r="K129" s="194"/>
      <c r="L129" s="194"/>
      <c r="M129" s="194"/>
      <c r="N129" s="194"/>
      <c r="O129" s="194"/>
      <c r="P129" s="323"/>
      <c r="Q129" s="321">
        <f t="shared" si="8"/>
        <v>0</v>
      </c>
      <c r="R129" s="321">
        <f t="shared" si="9"/>
        <v>0</v>
      </c>
    </row>
    <row r="130" spans="1:18" ht="14" thickBot="1" x14ac:dyDescent="0.2">
      <c r="A130" s="130"/>
      <c r="B130" s="181" t="s">
        <v>392</v>
      </c>
      <c r="C130" s="237"/>
      <c r="D130" s="228"/>
      <c r="E130" s="228"/>
      <c r="F130" s="190">
        <f>'6.1-B'!$F$43</f>
        <v>0</v>
      </c>
      <c r="G130" s="196"/>
      <c r="H130" s="196"/>
      <c r="I130" s="196"/>
      <c r="J130" s="196"/>
      <c r="K130" s="196"/>
      <c r="L130" s="196"/>
      <c r="M130" s="196"/>
      <c r="N130" s="196"/>
      <c r="O130" s="196"/>
      <c r="P130" s="326"/>
      <c r="Q130" s="322">
        <f t="shared" si="8"/>
        <v>0</v>
      </c>
      <c r="R130" s="322">
        <f t="shared" si="9"/>
        <v>0</v>
      </c>
    </row>
    <row r="131" spans="1:18" x14ac:dyDescent="0.15">
      <c r="A131" s="113"/>
      <c r="B131" s="135"/>
      <c r="C131" s="136"/>
      <c r="D131" s="184"/>
      <c r="E131" s="152"/>
      <c r="F131" s="184" t="s">
        <v>304</v>
      </c>
      <c r="G131" s="194">
        <f>SUM(G124:G130)</f>
        <v>0</v>
      </c>
      <c r="H131" s="194">
        <f t="shared" ref="H131:O131" si="10">SUM(H124:H130)</f>
        <v>0</v>
      </c>
      <c r="I131" s="194">
        <f t="shared" si="10"/>
        <v>0</v>
      </c>
      <c r="J131" s="194">
        <f t="shared" si="10"/>
        <v>0</v>
      </c>
      <c r="K131" s="194">
        <f t="shared" si="10"/>
        <v>0</v>
      </c>
      <c r="L131" s="194">
        <f t="shared" si="10"/>
        <v>0</v>
      </c>
      <c r="M131" s="194">
        <f t="shared" si="10"/>
        <v>0</v>
      </c>
      <c r="N131" s="194">
        <f t="shared" si="10"/>
        <v>0</v>
      </c>
      <c r="O131" s="194">
        <f t="shared" si="10"/>
        <v>0</v>
      </c>
      <c r="P131" s="321">
        <f>SUM(P124:P130)</f>
        <v>0</v>
      </c>
      <c r="Q131" s="321">
        <f>SUM(Q124:Q130)</f>
        <v>0</v>
      </c>
      <c r="R131" s="319">
        <f>SUM(R124:R130)</f>
        <v>0</v>
      </c>
    </row>
    <row r="132" spans="1:18" x14ac:dyDescent="0.15">
      <c r="A132" s="113"/>
      <c r="B132" s="142"/>
      <c r="C132" s="136"/>
      <c r="D132" s="136"/>
      <c r="G132" s="123"/>
      <c r="O132" s="138"/>
      <c r="P132" s="139"/>
      <c r="Q132" s="208"/>
    </row>
    <row r="133" spans="1:18" x14ac:dyDescent="0.15">
      <c r="A133" s="220" t="s">
        <v>679</v>
      </c>
      <c r="B133" s="220"/>
      <c r="C133" s="84"/>
      <c r="D133" s="136"/>
      <c r="G133" s="123"/>
      <c r="M133" s="129"/>
      <c r="N133" s="144"/>
      <c r="O133" s="138"/>
      <c r="P133" s="138"/>
      <c r="Q133" s="174"/>
      <c r="R133" s="320">
        <f>'6.1-A'!D30+'6.1-D'!B44</f>
        <v>0</v>
      </c>
    </row>
    <row r="134" spans="1:18" ht="14" thickBot="1" x14ac:dyDescent="0.2">
      <c r="A134" s="113"/>
      <c r="B134" s="142"/>
      <c r="C134" s="136"/>
      <c r="D134" s="136"/>
      <c r="E134" s="136"/>
      <c r="F134" s="136"/>
      <c r="G134" s="123"/>
      <c r="N134" s="136"/>
      <c r="O134" s="136"/>
      <c r="P134" s="136"/>
    </row>
    <row r="135" spans="1:18" ht="14" thickBot="1" x14ac:dyDescent="0.2">
      <c r="A135" s="113"/>
      <c r="B135" s="112"/>
      <c r="D135" s="143"/>
      <c r="G135" s="123"/>
      <c r="Q135" s="144" t="s">
        <v>272</v>
      </c>
      <c r="R135" s="328">
        <f>R45+R119+R131+R133</f>
        <v>0</v>
      </c>
    </row>
    <row r="136" spans="1:18" x14ac:dyDescent="0.15">
      <c r="A136" s="175" t="s">
        <v>244</v>
      </c>
      <c r="C136" s="128"/>
      <c r="D136" s="169"/>
      <c r="Q136" s="128"/>
    </row>
    <row r="137" spans="1:18" x14ac:dyDescent="0.15">
      <c r="A137" s="176" t="s">
        <v>294</v>
      </c>
      <c r="D137" s="295"/>
    </row>
    <row r="138" spans="1:18" x14ac:dyDescent="0.15">
      <c r="A138" s="8" t="s">
        <v>277</v>
      </c>
      <c r="D138" s="197"/>
    </row>
    <row r="139" spans="1:18" x14ac:dyDescent="0.15">
      <c r="A139" s="8" t="s">
        <v>277</v>
      </c>
      <c r="D139" s="197"/>
    </row>
    <row r="140" spans="1:18" x14ac:dyDescent="0.15">
      <c r="A140" s="8" t="s">
        <v>277</v>
      </c>
      <c r="B140" s="112"/>
      <c r="C140" s="146"/>
      <c r="D140" s="197"/>
    </row>
    <row r="141" spans="1:18" x14ac:dyDescent="0.15">
      <c r="A141" s="8" t="s">
        <v>277</v>
      </c>
      <c r="B141" s="112"/>
      <c r="D141" s="199"/>
    </row>
    <row r="142" spans="1:18" ht="14" thickBot="1" x14ac:dyDescent="0.2">
      <c r="A142" s="8" t="s">
        <v>277</v>
      </c>
      <c r="B142" s="112"/>
      <c r="D142" s="198"/>
    </row>
    <row r="143" spans="1:18" ht="14" thickBot="1" x14ac:dyDescent="0.2">
      <c r="A143" s="113"/>
      <c r="B143" s="112"/>
      <c r="D143" s="293">
        <f>SUM(D137:D142)</f>
        <v>0</v>
      </c>
      <c r="Q143" s="144" t="s">
        <v>406</v>
      </c>
      <c r="R143" s="328">
        <f>D143</f>
        <v>0</v>
      </c>
    </row>
    <row r="144" spans="1:18" ht="14" thickBot="1" x14ac:dyDescent="0.2">
      <c r="A144" s="182"/>
      <c r="B144" s="129"/>
      <c r="C144" s="129"/>
      <c r="D144" s="128"/>
    </row>
    <row r="145" spans="1:18" ht="14" thickBot="1" x14ac:dyDescent="0.2">
      <c r="A145" s="176"/>
      <c r="B145" s="129"/>
      <c r="C145" s="129"/>
      <c r="D145" s="183"/>
      <c r="Q145" s="144" t="s">
        <v>533</v>
      </c>
      <c r="R145" s="328">
        <f>R135-R143</f>
        <v>0</v>
      </c>
    </row>
    <row r="146" spans="1:18" x14ac:dyDescent="0.15">
      <c r="A146" s="176"/>
      <c r="B146" s="129"/>
      <c r="C146" s="129"/>
      <c r="D146" s="183"/>
    </row>
    <row r="147" spans="1:18" x14ac:dyDescent="0.15">
      <c r="A147" s="176"/>
      <c r="B147" s="129"/>
      <c r="C147" s="129"/>
      <c r="D147" s="183"/>
      <c r="G147" s="123"/>
    </row>
    <row r="148" spans="1:18" x14ac:dyDescent="0.15">
      <c r="A148" s="129"/>
      <c r="B148" s="89"/>
      <c r="C148" s="87"/>
      <c r="D148" s="177"/>
    </row>
    <row r="158" spans="1:18" ht="83.25" customHeight="1" x14ac:dyDescent="0.15">
      <c r="A158" s="113"/>
    </row>
  </sheetData>
  <sheetProtection password="CD86" sheet="1" objects="1" scenarios="1" formatCells="0" formatColumns="0" formatRows="0" insertColumns="0" insertRows="0" insertHyperlinks="0" deleteColumns="0" deleteRows="0" sort="0" autoFilter="0" pivotTables="0"/>
  <mergeCells count="38">
    <mergeCell ref="A10:R10"/>
    <mergeCell ref="A15:R15"/>
    <mergeCell ref="A11:R11"/>
    <mergeCell ref="A12:R12"/>
    <mergeCell ref="A13:R13"/>
    <mergeCell ref="A14:R14"/>
    <mergeCell ref="A16:R16"/>
    <mergeCell ref="A50:B50"/>
    <mergeCell ref="G50:H50"/>
    <mergeCell ref="I50:J50"/>
    <mergeCell ref="K50:L50"/>
    <mergeCell ref="O50:P50"/>
    <mergeCell ref="D49:D50"/>
    <mergeCell ref="E49:E50"/>
    <mergeCell ref="M50:N50"/>
    <mergeCell ref="A4:R4"/>
    <mergeCell ref="O25:P25"/>
    <mergeCell ref="M25:N25"/>
    <mergeCell ref="D24:D25"/>
    <mergeCell ref="E24:E25"/>
    <mergeCell ref="A25:C25"/>
    <mergeCell ref="G25:H25"/>
    <mergeCell ref="I25:J25"/>
    <mergeCell ref="K25:L25"/>
    <mergeCell ref="A19:R19"/>
    <mergeCell ref="A20:R20"/>
    <mergeCell ref="A5:R5"/>
    <mergeCell ref="A6:R6"/>
    <mergeCell ref="A17:R17"/>
    <mergeCell ref="A18:R18"/>
    <mergeCell ref="A9:R9"/>
    <mergeCell ref="M122:N122"/>
    <mergeCell ref="O122:P122"/>
    <mergeCell ref="D121:D122"/>
    <mergeCell ref="E121:E122"/>
    <mergeCell ref="G122:H122"/>
    <mergeCell ref="I122:J122"/>
    <mergeCell ref="K122:L122"/>
  </mergeCells>
  <phoneticPr fontId="44" type="noConversion"/>
  <pageMargins left="0.7" right="0.7" top="0.75" bottom="0.75" header="0.5" footer="0.3"/>
  <pageSetup scale="49" fitToHeight="5" orientation="landscape" verticalDpi="300"/>
  <headerFooter>
    <oddHeader>&amp;R&amp;"Arial,Bold"&amp;12Section &amp;A</oddHeader>
    <oddFooter>&amp;R&amp;F, &amp;A_x000D_&amp;D_x000D_&amp;P of &amp;N</oddFooter>
  </headerFooter>
  <rowBreaks count="1" manualBreakCount="1">
    <brk id="21"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pageSetUpPr fitToPage="1"/>
  </sheetPr>
  <dimension ref="A1:Q21"/>
  <sheetViews>
    <sheetView zoomScale="75" zoomScaleNormal="75" zoomScaleSheetLayoutView="80" zoomScalePageLayoutView="75" workbookViewId="0">
      <pane ySplit="7" topLeftCell="A8" activePane="bottomLeft" state="frozen"/>
      <selection activeCell="A23" sqref="A23:B23"/>
      <selection pane="bottomLeft" activeCell="A23" sqref="A23:B23"/>
    </sheetView>
  </sheetViews>
  <sheetFormatPr baseColWidth="10" defaultColWidth="11.5" defaultRowHeight="13" x14ac:dyDescent="0.15"/>
  <cols>
    <col min="1" max="1" width="43" style="112" customWidth="1"/>
    <col min="2" max="2" width="20.33203125" style="113" customWidth="1"/>
    <col min="3" max="4" width="20.5" style="113" customWidth="1"/>
    <col min="5" max="5" width="12.5" style="113" customWidth="1"/>
    <col min="6" max="14" width="8.5" style="113" customWidth="1"/>
    <col min="15" max="15" width="13.5" style="113" customWidth="1"/>
    <col min="16" max="16384" width="11.5" style="113"/>
  </cols>
  <sheetData>
    <row r="1" spans="1:17" s="152" customFormat="1" x14ac:dyDescent="0.15">
      <c r="A1" s="158"/>
      <c r="B1" s="153" t="s">
        <v>302</v>
      </c>
      <c r="C1" s="154"/>
    </row>
    <row r="2" spans="1:17" s="155" customFormat="1" x14ac:dyDescent="0.15">
      <c r="B2" s="153" t="s">
        <v>313</v>
      </c>
      <c r="C2" s="156"/>
    </row>
    <row r="3" spans="1:17" s="155" customFormat="1" x14ac:dyDescent="0.15">
      <c r="B3" s="153" t="s">
        <v>314</v>
      </c>
      <c r="C3" s="98" t="s">
        <v>389</v>
      </c>
      <c r="L3" s="159" t="str">
        <f>'1-7'!$B$29&amp;IF('1-7'!$B$29="12/31","/" &amp;$G$6-1,"/" &amp;$G$6)</f>
        <v>12/31/-1</v>
      </c>
      <c r="M3" s="160" t="e">
        <f>MONTH(L3)</f>
        <v>#VALUE!</v>
      </c>
      <c r="N3" s="161" t="str">
        <f>RIGHT(L3,4)</f>
        <v>1/-1</v>
      </c>
    </row>
    <row r="4" spans="1:17" s="155" customFormat="1" ht="20" x14ac:dyDescent="0.15">
      <c r="A4" s="470" t="s">
        <v>160</v>
      </c>
      <c r="B4" s="470"/>
      <c r="C4" s="470"/>
      <c r="D4" s="470"/>
      <c r="E4" s="470"/>
      <c r="F4" s="470"/>
      <c r="G4" s="470"/>
      <c r="H4" s="470"/>
      <c r="I4" s="470"/>
      <c r="J4" s="470"/>
      <c r="K4" s="470"/>
      <c r="L4" s="470"/>
      <c r="M4" s="470"/>
      <c r="N4" s="470"/>
      <c r="O4" s="470"/>
    </row>
    <row r="5" spans="1:17" s="155" customFormat="1" ht="20" x14ac:dyDescent="0.15">
      <c r="A5" s="474" t="str">
        <f>"DSH Audit Survey for "&amp;'1-7'!$B$20</f>
        <v>DSH Audit Survey for Alta View Hospital</v>
      </c>
      <c r="B5" s="474"/>
      <c r="C5" s="474"/>
      <c r="D5" s="474"/>
      <c r="E5" s="474"/>
      <c r="F5" s="474"/>
      <c r="G5" s="474"/>
      <c r="H5" s="474"/>
      <c r="I5" s="474"/>
      <c r="J5" s="474"/>
      <c r="K5" s="474"/>
      <c r="L5" s="474"/>
      <c r="M5" s="474"/>
      <c r="N5" s="474"/>
      <c r="O5" s="474"/>
      <c r="P5" s="474"/>
      <c r="Q5" s="474"/>
    </row>
    <row r="6" spans="1:17" s="155" customFormat="1" ht="21" thickBot="1" x14ac:dyDescent="0.2">
      <c r="A6" s="475" t="str">
        <f>"Medicaid State Plan Rate Year Ended 9/30/"&amp;'1-7'!$B$16</f>
        <v>Medicaid State Plan Rate Year Ended 9/30/2016</v>
      </c>
      <c r="B6" s="475"/>
      <c r="C6" s="475"/>
      <c r="D6" s="475"/>
      <c r="E6" s="475"/>
      <c r="F6" s="475"/>
      <c r="G6" s="475"/>
      <c r="H6" s="475"/>
      <c r="I6" s="475"/>
      <c r="J6" s="475"/>
      <c r="K6" s="475"/>
      <c r="L6" s="475"/>
      <c r="M6" s="475"/>
      <c r="N6" s="475"/>
      <c r="O6" s="475"/>
      <c r="P6" s="475"/>
      <c r="Q6" s="475"/>
    </row>
    <row r="7" spans="1:17" s="5" customFormat="1" x14ac:dyDescent="0.15">
      <c r="A7" s="13"/>
    </row>
    <row r="8" spans="1:17" s="5" customFormat="1" ht="14" thickBot="1" x14ac:dyDescent="0.2">
      <c r="A8" s="114" t="s">
        <v>276</v>
      </c>
      <c r="B8" s="115"/>
      <c r="C8" s="115"/>
      <c r="D8" s="115"/>
      <c r="E8" s="115"/>
      <c r="F8" s="42"/>
      <c r="G8" s="42"/>
      <c r="H8" s="116"/>
      <c r="I8" s="42"/>
      <c r="J8" s="42"/>
      <c r="K8" s="42"/>
      <c r="L8" s="42"/>
      <c r="M8" s="42"/>
      <c r="N8" s="42"/>
      <c r="O8" s="43"/>
    </row>
    <row r="9" spans="1:17" ht="45" customHeight="1" x14ac:dyDescent="0.15">
      <c r="A9" s="463" t="s">
        <v>555</v>
      </c>
      <c r="B9" s="545"/>
      <c r="C9" s="545"/>
      <c r="D9" s="545"/>
      <c r="E9" s="545"/>
      <c r="F9" s="545"/>
      <c r="G9" s="545"/>
      <c r="H9" s="545"/>
      <c r="I9" s="545"/>
      <c r="J9" s="545"/>
      <c r="K9" s="545"/>
      <c r="L9" s="545"/>
      <c r="M9" s="545"/>
      <c r="N9" s="545"/>
      <c r="O9" s="546"/>
    </row>
    <row r="10" spans="1:17" s="5" customFormat="1" x14ac:dyDescent="0.15">
      <c r="A10" s="117"/>
      <c r="B10" s="117"/>
      <c r="C10" s="117"/>
      <c r="D10" s="117"/>
      <c r="E10" s="117"/>
      <c r="F10" s="117"/>
      <c r="G10" s="117"/>
      <c r="H10" s="117"/>
      <c r="I10" s="117"/>
      <c r="J10" s="117"/>
      <c r="K10" s="117"/>
      <c r="L10" s="117"/>
      <c r="M10" s="117"/>
    </row>
    <row r="11" spans="1:17" s="5" customFormat="1" x14ac:dyDescent="0.15">
      <c r="A11" s="45" t="s">
        <v>165</v>
      </c>
      <c r="C11" s="147" t="str">
        <f>"9/30/" &amp;'1-7'!B16</f>
        <v>9/30/2016</v>
      </c>
      <c r="D11" s="38"/>
    </row>
    <row r="12" spans="1:17" s="5" customFormat="1" x14ac:dyDescent="0.15">
      <c r="A12" s="45"/>
      <c r="C12" s="38"/>
      <c r="D12" s="38"/>
    </row>
    <row r="13" spans="1:17" x14ac:dyDescent="0.15">
      <c r="A13" s="145" t="s">
        <v>424</v>
      </c>
      <c r="B13" s="361"/>
      <c r="C13" s="360"/>
      <c r="D13" s="148" t="e">
        <f>IF('1-7'!$B$29='Drop Down Menu'!$A$100,0,365-ABS($C$11-#REF!))</f>
        <v>#REF!</v>
      </c>
      <c r="F13" s="118"/>
      <c r="G13" s="119"/>
      <c r="H13" s="119"/>
    </row>
    <row r="14" spans="1:17" x14ac:dyDescent="0.15">
      <c r="A14" s="239"/>
      <c r="B14" s="187" t="s">
        <v>416</v>
      </c>
      <c r="C14" s="170" t="s">
        <v>410</v>
      </c>
      <c r="D14" s="430" t="s">
        <v>753</v>
      </c>
      <c r="E14" s="170" t="s">
        <v>304</v>
      </c>
    </row>
    <row r="15" spans="1:17" x14ac:dyDescent="0.15">
      <c r="A15" s="188"/>
      <c r="B15" s="342"/>
      <c r="C15" s="342"/>
      <c r="D15" s="342"/>
      <c r="E15" s="320">
        <f t="shared" ref="E15:E20" si="0">SUM(B15:D15)</f>
        <v>0</v>
      </c>
    </row>
    <row r="16" spans="1:17" x14ac:dyDescent="0.15">
      <c r="A16" s="383"/>
      <c r="B16" s="343"/>
      <c r="C16" s="343"/>
      <c r="D16" s="343"/>
      <c r="E16" s="207">
        <f t="shared" si="0"/>
        <v>0</v>
      </c>
    </row>
    <row r="17" spans="1:5" x14ac:dyDescent="0.15">
      <c r="A17" s="188"/>
      <c r="B17" s="343"/>
      <c r="C17" s="343"/>
      <c r="D17" s="343"/>
      <c r="E17" s="207">
        <f t="shared" si="0"/>
        <v>0</v>
      </c>
    </row>
    <row r="18" spans="1:5" x14ac:dyDescent="0.15">
      <c r="A18" s="188" t="s">
        <v>284</v>
      </c>
      <c r="B18" s="343"/>
      <c r="C18" s="343"/>
      <c r="D18" s="343"/>
      <c r="E18" s="207">
        <f t="shared" si="0"/>
        <v>0</v>
      </c>
    </row>
    <row r="19" spans="1:5" x14ac:dyDescent="0.15">
      <c r="A19" s="188" t="s">
        <v>284</v>
      </c>
      <c r="B19" s="344"/>
      <c r="C19" s="344"/>
      <c r="D19" s="344"/>
      <c r="E19" s="207">
        <f t="shared" si="0"/>
        <v>0</v>
      </c>
    </row>
    <row r="20" spans="1:5" ht="14" thickBot="1" x14ac:dyDescent="0.2">
      <c r="A20" s="188" t="s">
        <v>284</v>
      </c>
      <c r="B20" s="216"/>
      <c r="C20" s="216"/>
      <c r="D20" s="216"/>
      <c r="E20" s="322">
        <f t="shared" si="0"/>
        <v>0</v>
      </c>
    </row>
    <row r="21" spans="1:5" x14ac:dyDescent="0.15">
      <c r="A21" s="113"/>
      <c r="B21" s="311">
        <f>SUM(B15:B20)</f>
        <v>0</v>
      </c>
      <c r="C21" s="311">
        <f>SUM(C15:C20)</f>
        <v>0</v>
      </c>
      <c r="D21" s="311">
        <f>SUM(D15:D20)</f>
        <v>0</v>
      </c>
      <c r="E21" s="319">
        <f>SUM(E15:E20)</f>
        <v>0</v>
      </c>
    </row>
  </sheetData>
  <sheetProtection password="CD86" sheet="1" formatCells="0" formatColumns="0" formatRows="0" insertColumns="0" insertRows="0" insertHyperlinks="0" deleteColumns="0" deleteRows="0" sort="0" autoFilter="0" pivotTables="0"/>
  <mergeCells count="4">
    <mergeCell ref="A9:O9"/>
    <mergeCell ref="A4:O4"/>
    <mergeCell ref="A5:Q5"/>
    <mergeCell ref="A6:Q6"/>
  </mergeCells>
  <phoneticPr fontId="44" type="noConversion"/>
  <pageMargins left="0.7" right="0.7" top="0.75" bottom="0.75" header="0.5" footer="0.3"/>
  <pageSetup scale="55" orientation="landscape" verticalDpi="300"/>
  <headerFooter>
    <oddHeader>&amp;R&amp;"Arial,Bold"&amp;12Section &amp;A</oddHeader>
    <oddFooter>&amp;R&amp;F, &amp;A_x000D_&amp;D_x000D_&amp;P of &amp;N</oddFooter>
  </headerFooter>
  <ignoredErrors>
    <ignoredError sqref="D13"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85"/>
  <sheetViews>
    <sheetView zoomScale="75" zoomScaleNormal="75" zoomScalePageLayoutView="75" workbookViewId="0">
      <selection activeCell="E19" sqref="E19"/>
    </sheetView>
  </sheetViews>
  <sheetFormatPr baseColWidth="10" defaultColWidth="9" defaultRowHeight="15" x14ac:dyDescent="0.2"/>
  <cols>
    <col min="1" max="1" width="8.1640625" style="426" customWidth="1"/>
    <col min="2" max="2" width="1.6640625" style="427" customWidth="1"/>
    <col min="3" max="3" width="68.83203125" style="428" bestFit="1" customWidth="1"/>
    <col min="4" max="4" width="1.6640625" style="427" customWidth="1"/>
    <col min="5" max="5" width="33.1640625" style="428" customWidth="1"/>
    <col min="6" max="6" width="15.5" style="424" bestFit="1" customWidth="1"/>
    <col min="7" max="7" width="11.1640625" style="393" bestFit="1" customWidth="1"/>
    <col min="8" max="8" width="13.5" style="393" bestFit="1" customWidth="1"/>
    <col min="9" max="9" width="10.1640625" style="393" bestFit="1" customWidth="1"/>
    <col min="10" max="13" width="9" style="393"/>
    <col min="14" max="20" width="9" style="240"/>
    <col min="21" max="21" width="8.5" style="240" customWidth="1"/>
    <col min="22" max="16384" width="9" style="240"/>
  </cols>
  <sheetData>
    <row r="1" spans="1:256" s="243" customFormat="1" ht="19" x14ac:dyDescent="0.2">
      <c r="A1" s="548" t="str">
        <f>PROPER('1-7'!$B$20)</f>
        <v>Alta View Hospital</v>
      </c>
      <c r="B1" s="549"/>
      <c r="C1" s="549"/>
      <c r="D1" s="549"/>
      <c r="E1" s="549"/>
      <c r="F1" s="388"/>
      <c r="G1" s="388"/>
      <c r="H1" s="388"/>
      <c r="I1" s="388"/>
      <c r="J1" s="388"/>
      <c r="K1" s="388"/>
      <c r="L1" s="388"/>
      <c r="M1" s="388"/>
    </row>
    <row r="2" spans="1:256" s="243" customFormat="1" ht="19" x14ac:dyDescent="0.2">
      <c r="A2" s="549" t="s">
        <v>738</v>
      </c>
      <c r="B2" s="549"/>
      <c r="C2" s="549"/>
      <c r="D2" s="549"/>
      <c r="E2" s="549"/>
      <c r="F2" s="388"/>
      <c r="G2" s="388"/>
      <c r="H2" s="388"/>
      <c r="I2" s="388"/>
      <c r="J2" s="388"/>
      <c r="K2" s="388"/>
      <c r="L2" s="388"/>
      <c r="M2" s="388"/>
    </row>
    <row r="3" spans="1:256" s="243" customFormat="1" ht="19" x14ac:dyDescent="0.2">
      <c r="A3" s="550" t="str">
        <f>"Medicaid State Plan Rate Year "&amp;'1-7'!$B$16</f>
        <v>Medicaid State Plan Rate Year 2016</v>
      </c>
      <c r="B3" s="550"/>
      <c r="C3" s="550"/>
      <c r="D3" s="550"/>
      <c r="E3" s="550"/>
      <c r="F3" s="388"/>
      <c r="G3" s="388"/>
      <c r="H3" s="388"/>
      <c r="I3" s="388"/>
      <c r="J3" s="388"/>
      <c r="K3" s="388"/>
      <c r="L3" s="388"/>
      <c r="M3" s="388"/>
    </row>
    <row r="4" spans="1:256" s="243" customFormat="1" x14ac:dyDescent="0.2">
      <c r="A4" s="244"/>
      <c r="B4" s="245"/>
      <c r="D4" s="245"/>
      <c r="F4" s="388"/>
      <c r="G4" s="388"/>
      <c r="H4" s="388"/>
      <c r="I4" s="388"/>
      <c r="J4" s="388"/>
      <c r="K4" s="388"/>
      <c r="L4" s="388"/>
      <c r="M4" s="388"/>
    </row>
    <row r="5" spans="1:256" s="243" customFormat="1" x14ac:dyDescent="0.2">
      <c r="A5" s="246" t="s">
        <v>432</v>
      </c>
      <c r="B5" s="247"/>
      <c r="C5" s="248" t="s">
        <v>433</v>
      </c>
      <c r="D5" s="247"/>
      <c r="E5" s="249"/>
      <c r="F5" s="389" t="s">
        <v>434</v>
      </c>
      <c r="G5" s="390"/>
      <c r="H5" s="390"/>
      <c r="I5" s="390"/>
      <c r="J5" s="390"/>
      <c r="K5" s="390"/>
      <c r="L5" s="390"/>
      <c r="M5" s="39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c r="IV5" s="250"/>
    </row>
    <row r="6" spans="1:256" s="243" customFormat="1" x14ac:dyDescent="0.2">
      <c r="A6" s="245"/>
      <c r="B6" s="245"/>
      <c r="C6" s="251"/>
      <c r="D6" s="245"/>
      <c r="E6" s="252"/>
      <c r="F6" s="388"/>
      <c r="G6" s="388"/>
      <c r="H6" s="388"/>
      <c r="I6" s="388"/>
      <c r="J6" s="388"/>
      <c r="K6" s="388"/>
      <c r="L6" s="388"/>
      <c r="M6" s="388"/>
    </row>
    <row r="7" spans="1:256" s="243" customFormat="1" x14ac:dyDescent="0.2">
      <c r="A7" s="253">
        <v>1</v>
      </c>
      <c r="B7" s="245"/>
      <c r="C7" s="254" t="s">
        <v>435</v>
      </c>
      <c r="D7" s="245"/>
      <c r="E7" s="256" t="str">
        <f>A1</f>
        <v>Alta View Hospital</v>
      </c>
      <c r="F7" s="388"/>
      <c r="G7" s="388"/>
      <c r="H7" s="388"/>
      <c r="I7" s="388"/>
      <c r="J7" s="388"/>
      <c r="K7" s="388"/>
      <c r="L7" s="388"/>
      <c r="M7" s="388"/>
    </row>
    <row r="8" spans="1:256" s="243" customFormat="1" x14ac:dyDescent="0.2">
      <c r="A8" s="244"/>
      <c r="B8" s="245"/>
      <c r="D8" s="245"/>
      <c r="F8" s="388"/>
      <c r="G8" s="388"/>
      <c r="H8" s="388"/>
      <c r="I8" s="388"/>
      <c r="J8" s="388"/>
      <c r="K8" s="388"/>
      <c r="L8" s="388"/>
      <c r="M8" s="388"/>
    </row>
    <row r="9" spans="1:256" s="243" customFormat="1" x14ac:dyDescent="0.2">
      <c r="A9" s="255">
        <v>1.1000000000000001</v>
      </c>
      <c r="B9" s="245"/>
      <c r="C9" s="254" t="s">
        <v>436</v>
      </c>
      <c r="D9" s="245"/>
      <c r="E9" s="256" t="str">
        <f>'1-7'!B21</f>
        <v>Rural</v>
      </c>
      <c r="F9" s="388"/>
      <c r="G9" s="388"/>
      <c r="H9" s="388"/>
      <c r="I9" s="388"/>
      <c r="J9" s="388"/>
      <c r="K9" s="388"/>
      <c r="L9" s="388"/>
      <c r="M9" s="388"/>
    </row>
    <row r="10" spans="1:256" s="243" customFormat="1" x14ac:dyDescent="0.2">
      <c r="A10" s="244"/>
      <c r="B10" s="245"/>
      <c r="D10" s="245"/>
      <c r="F10" s="388"/>
      <c r="G10" s="388"/>
      <c r="H10" s="388"/>
      <c r="I10" s="388"/>
      <c r="J10" s="388"/>
      <c r="K10" s="388"/>
      <c r="L10" s="388"/>
      <c r="M10" s="388"/>
    </row>
    <row r="11" spans="1:256" s="243" customFormat="1" x14ac:dyDescent="0.2">
      <c r="A11" s="253">
        <v>2</v>
      </c>
      <c r="B11" s="245"/>
      <c r="C11" s="254" t="s">
        <v>438</v>
      </c>
      <c r="D11" s="245"/>
      <c r="E11" s="334">
        <f>E43</f>
        <v>0</v>
      </c>
      <c r="F11" s="388"/>
      <c r="G11" s="388"/>
      <c r="H11" s="388"/>
      <c r="I11" s="388"/>
      <c r="J11" s="388"/>
      <c r="K11" s="388"/>
      <c r="L11" s="388"/>
      <c r="M11" s="388"/>
    </row>
    <row r="12" spans="1:256" s="243" customFormat="1" x14ac:dyDescent="0.2">
      <c r="A12" s="244"/>
      <c r="B12" s="245"/>
      <c r="F12" s="388"/>
      <c r="G12" s="388"/>
      <c r="H12" s="388"/>
      <c r="I12" s="388"/>
      <c r="J12" s="388"/>
      <c r="K12" s="388"/>
      <c r="L12" s="388"/>
      <c r="M12" s="388"/>
    </row>
    <row r="13" spans="1:256" s="243" customFormat="1" x14ac:dyDescent="0.2">
      <c r="A13" s="253">
        <v>3</v>
      </c>
      <c r="B13" s="245"/>
      <c r="C13" s="260" t="s">
        <v>386</v>
      </c>
      <c r="D13" s="245"/>
      <c r="E13" s="257">
        <f>'1-7'!$B$72</f>
        <v>0</v>
      </c>
      <c r="F13" s="388"/>
      <c r="G13" s="388"/>
      <c r="H13" s="388"/>
      <c r="I13" s="388"/>
      <c r="J13" s="388"/>
      <c r="K13" s="388"/>
      <c r="L13" s="388"/>
      <c r="M13" s="388"/>
    </row>
    <row r="14" spans="1:256" s="243" customFormat="1" x14ac:dyDescent="0.2">
      <c r="A14" s="258"/>
      <c r="B14" s="245"/>
      <c r="C14" s="259"/>
      <c r="D14" s="245"/>
      <c r="F14" s="388"/>
      <c r="G14" s="388"/>
      <c r="H14" s="388"/>
      <c r="I14" s="388"/>
      <c r="J14" s="388"/>
      <c r="K14" s="388"/>
      <c r="L14" s="388"/>
      <c r="M14" s="388"/>
    </row>
    <row r="15" spans="1:256" s="243" customFormat="1" x14ac:dyDescent="0.2">
      <c r="A15" s="253">
        <v>4</v>
      </c>
      <c r="B15" s="245"/>
      <c r="C15" s="260" t="s">
        <v>439</v>
      </c>
      <c r="D15" s="245"/>
      <c r="E15" s="370" t="str">
        <f>IF(E9="Rural","N/A",'1-7'!D122)</f>
        <v>N/A</v>
      </c>
      <c r="F15" s="388"/>
      <c r="G15" s="388" t="b">
        <f>IF(E9="Rural",E13&gt;=0.01,E13&gt;=0.14)</f>
        <v>0</v>
      </c>
      <c r="H15" s="388"/>
      <c r="I15" s="388"/>
      <c r="J15" s="388"/>
      <c r="K15" s="388"/>
      <c r="L15" s="388"/>
      <c r="M15" s="388"/>
    </row>
    <row r="16" spans="1:256" s="243" customFormat="1" x14ac:dyDescent="0.2">
      <c r="A16" s="244"/>
      <c r="B16" s="245"/>
      <c r="D16" s="245"/>
      <c r="F16" s="388"/>
      <c r="G16" s="388"/>
      <c r="H16" s="388"/>
      <c r="I16" s="388"/>
      <c r="J16" s="388"/>
      <c r="K16" s="388"/>
      <c r="L16" s="388"/>
      <c r="M16" s="388"/>
    </row>
    <row r="17" spans="1:13" s="243" customFormat="1" x14ac:dyDescent="0.2">
      <c r="A17" s="253">
        <v>5</v>
      </c>
      <c r="B17" s="245"/>
      <c r="C17" s="254" t="s">
        <v>474</v>
      </c>
      <c r="E17" s="371" t="str">
        <f>IF(G15=TRUE,IF(E9="Rural","Qualifies.  See Footnote (1).","Qualifies.  See Footnote (1)."),"Hospital does not qualify.")</f>
        <v>Hospital does not qualify.</v>
      </c>
      <c r="F17" s="388"/>
      <c r="G17" s="388"/>
      <c r="H17" s="388"/>
      <c r="I17" s="388"/>
      <c r="J17" s="388"/>
      <c r="K17" s="388"/>
      <c r="L17" s="388"/>
      <c r="M17" s="388"/>
    </row>
    <row r="18" spans="1:13" s="243" customFormat="1" x14ac:dyDescent="0.2">
      <c r="A18" s="258"/>
      <c r="B18" s="245"/>
      <c r="C18" s="259"/>
      <c r="D18" s="245"/>
      <c r="F18" s="388"/>
      <c r="G18" s="388"/>
      <c r="H18" s="388"/>
      <c r="I18" s="388"/>
      <c r="J18" s="388"/>
      <c r="K18" s="388"/>
      <c r="L18" s="388"/>
      <c r="M18" s="388"/>
    </row>
    <row r="19" spans="1:13" s="243" customFormat="1" x14ac:dyDescent="0.2">
      <c r="A19" s="253">
        <v>6</v>
      </c>
      <c r="B19" s="245"/>
      <c r="C19" s="254" t="s">
        <v>475</v>
      </c>
      <c r="D19" s="245"/>
      <c r="E19" s="331">
        <f>'6.1'!$D$136+'6.1'!$D$139+'6.2'!R139</f>
        <v>0</v>
      </c>
      <c r="F19" s="388"/>
      <c r="G19" s="388"/>
      <c r="H19" s="388"/>
      <c r="I19" s="388"/>
      <c r="J19" s="388"/>
      <c r="K19" s="388"/>
      <c r="L19" s="388"/>
      <c r="M19" s="388"/>
    </row>
    <row r="20" spans="1:13" s="243" customFormat="1" x14ac:dyDescent="0.2">
      <c r="A20" s="244"/>
      <c r="B20" s="245"/>
      <c r="D20" s="245"/>
      <c r="E20" s="332"/>
      <c r="F20" s="388"/>
      <c r="G20" s="388"/>
      <c r="H20" s="388"/>
      <c r="I20" s="388"/>
      <c r="J20" s="388"/>
      <c r="K20" s="388"/>
      <c r="L20" s="388"/>
      <c r="M20" s="388"/>
    </row>
    <row r="21" spans="1:13" s="243" customFormat="1" x14ac:dyDescent="0.2">
      <c r="A21" s="253">
        <v>7</v>
      </c>
      <c r="B21" s="245"/>
      <c r="C21" s="254" t="s">
        <v>476</v>
      </c>
      <c r="D21" s="245"/>
      <c r="E21" s="331">
        <f>'6.1'!$D$137</f>
        <v>0</v>
      </c>
      <c r="F21" s="388"/>
      <c r="G21" s="388"/>
      <c r="H21" s="388"/>
      <c r="I21" s="388"/>
      <c r="J21" s="388"/>
      <c r="K21" s="388"/>
      <c r="L21" s="388"/>
      <c r="M21" s="388"/>
    </row>
    <row r="22" spans="1:13" s="243" customFormat="1" x14ac:dyDescent="0.2">
      <c r="A22" s="244"/>
      <c r="B22" s="245"/>
      <c r="D22" s="245"/>
      <c r="E22" s="332"/>
      <c r="F22" s="388"/>
      <c r="G22" s="388"/>
      <c r="H22" s="388"/>
      <c r="I22" s="388"/>
      <c r="J22" s="388"/>
      <c r="K22" s="388"/>
      <c r="L22" s="388"/>
      <c r="M22" s="388"/>
    </row>
    <row r="23" spans="1:13" s="243" customFormat="1" x14ac:dyDescent="0.2">
      <c r="A23" s="253">
        <v>8</v>
      </c>
      <c r="B23" s="245"/>
      <c r="C23" s="254" t="s">
        <v>440</v>
      </c>
      <c r="D23" s="245"/>
      <c r="E23" s="331">
        <f>'6.1'!$D$138+'6.1'!$D$140</f>
        <v>0</v>
      </c>
      <c r="F23" s="388"/>
      <c r="G23" s="388"/>
      <c r="H23" s="388"/>
      <c r="I23" s="388"/>
      <c r="J23" s="388"/>
      <c r="K23" s="388"/>
      <c r="L23" s="388"/>
      <c r="M23" s="388"/>
    </row>
    <row r="24" spans="1:13" s="243" customFormat="1" x14ac:dyDescent="0.2">
      <c r="A24" s="244"/>
      <c r="B24" s="245"/>
      <c r="D24" s="245"/>
      <c r="E24" s="332"/>
      <c r="F24" s="388"/>
      <c r="G24" s="388"/>
      <c r="H24" s="388"/>
      <c r="I24" s="388"/>
      <c r="J24" s="388"/>
      <c r="K24" s="388"/>
      <c r="L24" s="388"/>
      <c r="M24" s="388"/>
    </row>
    <row r="25" spans="1:13" s="243" customFormat="1" x14ac:dyDescent="0.2">
      <c r="A25" s="253">
        <v>9</v>
      </c>
      <c r="B25" s="245"/>
      <c r="C25" s="254" t="s">
        <v>593</v>
      </c>
      <c r="D25" s="245"/>
      <c r="E25" s="331"/>
      <c r="F25" s="388"/>
      <c r="G25" s="388"/>
      <c r="H25" s="388"/>
      <c r="I25" s="388"/>
      <c r="J25" s="388"/>
      <c r="K25" s="388"/>
      <c r="L25" s="388"/>
      <c r="M25" s="388"/>
    </row>
    <row r="26" spans="1:13" s="243" customFormat="1" x14ac:dyDescent="0.2">
      <c r="A26" s="244"/>
      <c r="B26" s="245"/>
      <c r="D26" s="245"/>
      <c r="E26" s="332"/>
      <c r="F26" s="388"/>
      <c r="G26" s="388"/>
      <c r="H26" s="388"/>
      <c r="I26" s="388"/>
      <c r="J26" s="388"/>
      <c r="K26" s="388"/>
      <c r="L26" s="388"/>
      <c r="M26" s="388"/>
    </row>
    <row r="27" spans="1:13" s="243" customFormat="1" x14ac:dyDescent="0.2">
      <c r="A27" s="253">
        <v>10</v>
      </c>
      <c r="B27" s="245"/>
      <c r="C27" s="254" t="s">
        <v>786</v>
      </c>
      <c r="D27" s="245"/>
      <c r="E27" s="333">
        <f>'6.1'!$R$141+'6.2'!R139</f>
        <v>0</v>
      </c>
      <c r="F27" s="391">
        <f>E19+E21+E23+E25</f>
        <v>0</v>
      </c>
      <c r="G27" s="388" t="b">
        <f>E27=F27</f>
        <v>1</v>
      </c>
      <c r="H27" s="388"/>
      <c r="I27" s="388"/>
      <c r="J27" s="388"/>
      <c r="K27" s="388"/>
      <c r="L27" s="388"/>
      <c r="M27" s="388"/>
    </row>
    <row r="28" spans="1:13" s="243" customFormat="1" x14ac:dyDescent="0.2">
      <c r="A28" s="244"/>
      <c r="B28" s="245"/>
      <c r="D28" s="245"/>
      <c r="E28" s="332"/>
      <c r="F28" s="388"/>
      <c r="G28" s="388"/>
      <c r="H28" s="388"/>
      <c r="I28" s="388"/>
      <c r="J28" s="388"/>
      <c r="K28" s="388"/>
      <c r="L28" s="388"/>
      <c r="M28" s="388"/>
    </row>
    <row r="29" spans="1:13" s="243" customFormat="1" x14ac:dyDescent="0.2">
      <c r="A29" s="253">
        <v>11</v>
      </c>
      <c r="B29" s="245"/>
      <c r="C29" s="254" t="s">
        <v>441</v>
      </c>
      <c r="D29" s="245"/>
      <c r="E29" s="331">
        <f>'6.1'!$R$134+'6.2'!R134</f>
        <v>0</v>
      </c>
      <c r="F29" s="391"/>
      <c r="G29" s="388"/>
      <c r="H29" s="388"/>
      <c r="I29" s="388"/>
      <c r="J29" s="388"/>
      <c r="K29" s="388"/>
      <c r="L29" s="388"/>
      <c r="M29" s="388"/>
    </row>
    <row r="30" spans="1:13" s="243" customFormat="1" x14ac:dyDescent="0.2">
      <c r="A30" s="244"/>
      <c r="B30" s="245"/>
      <c r="D30" s="245"/>
      <c r="E30" s="332"/>
      <c r="F30" s="388"/>
      <c r="G30" s="388"/>
      <c r="H30" s="388"/>
      <c r="I30" s="388"/>
      <c r="J30" s="388"/>
      <c r="K30" s="388"/>
      <c r="L30" s="388"/>
      <c r="M30" s="388"/>
    </row>
    <row r="31" spans="1:13" s="243" customFormat="1" x14ac:dyDescent="0.2">
      <c r="A31" s="253">
        <v>12</v>
      </c>
      <c r="B31" s="245"/>
      <c r="C31" s="254" t="s">
        <v>594</v>
      </c>
      <c r="D31" s="245"/>
      <c r="E31" s="331">
        <f>'6.1'!$R$143+'6.2'!R141</f>
        <v>0</v>
      </c>
      <c r="F31" s="391">
        <f>E29-E27</f>
        <v>0</v>
      </c>
      <c r="G31" s="388" t="b">
        <f>E31=F31</f>
        <v>1</v>
      </c>
      <c r="H31" s="392">
        <f>'6.1'!R143</f>
        <v>0</v>
      </c>
      <c r="I31" s="392">
        <f>'6.2'!R141</f>
        <v>0</v>
      </c>
      <c r="J31" s="388"/>
      <c r="K31" s="388"/>
      <c r="L31" s="388"/>
      <c r="M31" s="388"/>
    </row>
    <row r="32" spans="1:13" s="243" customFormat="1" x14ac:dyDescent="0.2">
      <c r="A32" s="244"/>
      <c r="B32" s="245"/>
      <c r="D32" s="245"/>
      <c r="E32" s="332"/>
      <c r="F32" s="388"/>
      <c r="G32" s="388"/>
      <c r="H32" s="388"/>
      <c r="I32" s="388"/>
      <c r="J32" s="388"/>
      <c r="K32" s="388"/>
      <c r="L32" s="388"/>
      <c r="M32" s="388"/>
    </row>
    <row r="33" spans="1:13" s="243" customFormat="1" x14ac:dyDescent="0.2">
      <c r="A33" s="253">
        <v>13</v>
      </c>
      <c r="B33" s="245"/>
      <c r="C33" s="254" t="s">
        <v>442</v>
      </c>
      <c r="D33" s="245"/>
      <c r="E33" s="331">
        <f>'6.3'!R143</f>
        <v>0</v>
      </c>
      <c r="F33" s="388"/>
      <c r="G33" s="388"/>
      <c r="H33" s="388"/>
      <c r="I33" s="388"/>
      <c r="J33" s="388"/>
      <c r="K33" s="388"/>
      <c r="L33" s="388"/>
      <c r="M33" s="388"/>
    </row>
    <row r="34" spans="1:13" s="243" customFormat="1" x14ac:dyDescent="0.2">
      <c r="A34" s="244"/>
      <c r="B34" s="245"/>
      <c r="D34" s="245"/>
      <c r="E34" s="332"/>
      <c r="F34" s="388"/>
      <c r="G34" s="388"/>
      <c r="H34" s="388"/>
      <c r="I34" s="388"/>
      <c r="J34" s="388"/>
      <c r="K34" s="388"/>
      <c r="L34" s="388"/>
      <c r="M34" s="388"/>
    </row>
    <row r="35" spans="1:13" s="243" customFormat="1" x14ac:dyDescent="0.2">
      <c r="A35" s="253">
        <v>14</v>
      </c>
      <c r="B35" s="245"/>
      <c r="C35" s="254" t="s">
        <v>443</v>
      </c>
      <c r="D35" s="245"/>
      <c r="E35" s="331">
        <f>'6.3'!$R$135</f>
        <v>0</v>
      </c>
      <c r="F35" s="388"/>
      <c r="G35" s="388"/>
      <c r="H35" s="388"/>
      <c r="I35" s="388"/>
      <c r="J35" s="388"/>
      <c r="K35" s="388"/>
      <c r="L35" s="388"/>
      <c r="M35" s="388"/>
    </row>
    <row r="36" spans="1:13" s="243" customFormat="1" x14ac:dyDescent="0.2">
      <c r="A36" s="244"/>
      <c r="B36" s="245"/>
      <c r="D36" s="245"/>
      <c r="E36" s="332"/>
      <c r="F36" s="388"/>
      <c r="G36" s="388"/>
      <c r="H36" s="388"/>
      <c r="I36" s="388"/>
      <c r="J36" s="388"/>
      <c r="K36" s="388"/>
      <c r="L36" s="388"/>
      <c r="M36" s="388"/>
    </row>
    <row r="37" spans="1:13" s="243" customFormat="1" x14ac:dyDescent="0.2">
      <c r="A37" s="260">
        <v>15</v>
      </c>
      <c r="B37" s="245"/>
      <c r="C37" s="254" t="s">
        <v>444</v>
      </c>
      <c r="D37" s="245"/>
      <c r="E37" s="331">
        <f>'6.3'!$R$145</f>
        <v>0</v>
      </c>
      <c r="F37" s="391">
        <f>E35-(E33)</f>
        <v>0</v>
      </c>
      <c r="G37" s="388" t="b">
        <f>E37=F37</f>
        <v>1</v>
      </c>
      <c r="H37" s="388"/>
      <c r="I37" s="388"/>
      <c r="J37" s="388"/>
      <c r="K37" s="388"/>
      <c r="L37" s="388"/>
      <c r="M37" s="388"/>
    </row>
    <row r="38" spans="1:13" s="243" customFormat="1" x14ac:dyDescent="0.2">
      <c r="A38" s="244"/>
      <c r="B38" s="245"/>
      <c r="D38" s="245"/>
      <c r="E38" s="332"/>
      <c r="F38" s="388"/>
      <c r="G38" s="388"/>
      <c r="H38" s="388"/>
      <c r="I38" s="388"/>
      <c r="J38" s="388"/>
      <c r="K38" s="388"/>
      <c r="L38" s="388"/>
      <c r="M38" s="388"/>
    </row>
    <row r="39" spans="1:13" s="243" customFormat="1" x14ac:dyDescent="0.2">
      <c r="A39" s="260">
        <v>16</v>
      </c>
      <c r="B39" s="245"/>
      <c r="C39" s="254" t="s">
        <v>445</v>
      </c>
      <c r="D39" s="245"/>
      <c r="E39" s="331">
        <f>'1-7'!$B$153</f>
        <v>0</v>
      </c>
      <c r="F39" s="391">
        <f>E37+E31</f>
        <v>0</v>
      </c>
      <c r="G39" s="388" t="b">
        <f>E39=F39</f>
        <v>1</v>
      </c>
      <c r="H39" s="388"/>
      <c r="I39" s="388"/>
      <c r="J39" s="388"/>
      <c r="K39" s="388"/>
      <c r="L39" s="388"/>
      <c r="M39" s="388"/>
    </row>
    <row r="40" spans="1:13" s="243" customFormat="1" x14ac:dyDescent="0.2">
      <c r="A40" s="244"/>
      <c r="B40" s="245"/>
      <c r="D40" s="245"/>
      <c r="E40" s="332"/>
      <c r="F40" s="388"/>
      <c r="G40" s="388"/>
      <c r="H40" s="388"/>
      <c r="I40" s="388"/>
      <c r="J40" s="388"/>
      <c r="K40" s="388"/>
      <c r="L40" s="388"/>
      <c r="M40" s="388"/>
    </row>
    <row r="41" spans="1:13" s="243" customFormat="1" x14ac:dyDescent="0.2">
      <c r="A41" s="260">
        <v>17</v>
      </c>
      <c r="B41" s="245"/>
      <c r="C41" s="254" t="s">
        <v>456</v>
      </c>
      <c r="D41" s="245"/>
      <c r="E41" s="331">
        <f>'1-7'!$B$163</f>
        <v>0</v>
      </c>
      <c r="F41" s="388"/>
      <c r="G41" s="388"/>
      <c r="H41" s="388"/>
      <c r="I41" s="388"/>
      <c r="J41" s="388"/>
      <c r="K41" s="388"/>
      <c r="L41" s="388"/>
      <c r="M41" s="388"/>
    </row>
    <row r="42" spans="1:13" s="243" customFormat="1" x14ac:dyDescent="0.2">
      <c r="B42" s="245"/>
      <c r="D42" s="245"/>
      <c r="E42" s="332"/>
      <c r="F42" s="388"/>
      <c r="G42" s="388"/>
      <c r="H42" s="388"/>
      <c r="I42" s="388"/>
      <c r="J42" s="388"/>
      <c r="K42" s="388"/>
      <c r="L42" s="388"/>
      <c r="M42" s="388"/>
    </row>
    <row r="43" spans="1:13" s="243" customFormat="1" x14ac:dyDescent="0.2">
      <c r="A43" s="255">
        <v>17.100000000000001</v>
      </c>
      <c r="B43" s="245"/>
      <c r="C43" s="254" t="s">
        <v>457</v>
      </c>
      <c r="D43" s="245"/>
      <c r="E43" s="331">
        <f>'1-7'!$B$163-'1-7'!$B$162</f>
        <v>0</v>
      </c>
      <c r="F43" s="388"/>
      <c r="G43" s="388"/>
      <c r="H43" s="388"/>
      <c r="I43" s="388"/>
      <c r="J43" s="388"/>
      <c r="K43" s="388"/>
      <c r="L43" s="388"/>
      <c r="M43" s="388"/>
    </row>
    <row r="44" spans="1:13" s="243" customFormat="1" x14ac:dyDescent="0.2">
      <c r="A44" s="245"/>
      <c r="B44" s="245"/>
      <c r="C44" s="251"/>
      <c r="D44" s="245"/>
      <c r="E44" s="252"/>
      <c r="F44" s="388"/>
      <c r="G44" s="388"/>
      <c r="H44" s="388"/>
      <c r="I44" s="388"/>
      <c r="J44" s="388"/>
      <c r="K44" s="388"/>
      <c r="L44" s="388"/>
      <c r="M44" s="388"/>
    </row>
    <row r="45" spans="1:13" s="243" customFormat="1" x14ac:dyDescent="0.2">
      <c r="A45" s="253">
        <v>18</v>
      </c>
      <c r="B45" s="245"/>
      <c r="C45" s="254" t="s">
        <v>736</v>
      </c>
      <c r="D45" s="245"/>
      <c r="E45" s="420" t="str">
        <f>IF('1-7'!B26&gt;0,'1-7'!B26,"-")</f>
        <v>-</v>
      </c>
      <c r="F45" s="388"/>
      <c r="G45" s="388"/>
      <c r="H45" s="388"/>
      <c r="I45" s="388"/>
      <c r="J45" s="388"/>
      <c r="K45" s="388"/>
      <c r="L45" s="388"/>
      <c r="M45" s="388"/>
    </row>
    <row r="46" spans="1:13" s="243" customFormat="1" x14ac:dyDescent="0.2">
      <c r="A46" s="245"/>
      <c r="B46" s="245"/>
      <c r="C46" s="251"/>
      <c r="D46" s="245"/>
      <c r="E46" s="419"/>
      <c r="F46" s="388"/>
      <c r="G46" s="388"/>
      <c r="H46" s="388"/>
      <c r="I46" s="388"/>
      <c r="J46" s="388"/>
      <c r="K46" s="388"/>
      <c r="L46" s="388"/>
      <c r="M46" s="388"/>
    </row>
    <row r="47" spans="1:13" s="243" customFormat="1" x14ac:dyDescent="0.2">
      <c r="A47" s="253">
        <v>19</v>
      </c>
      <c r="B47" s="245"/>
      <c r="C47" s="254" t="s">
        <v>737</v>
      </c>
      <c r="D47" s="245"/>
      <c r="E47" s="420" t="str">
        <f>IF('1-7'!B28&gt;0,'1-7'!B28,"-")</f>
        <v>-</v>
      </c>
      <c r="F47" s="388"/>
      <c r="G47" s="388"/>
      <c r="H47" s="388"/>
      <c r="I47" s="388"/>
      <c r="J47" s="388"/>
      <c r="K47" s="388"/>
      <c r="L47" s="388"/>
      <c r="M47" s="388"/>
    </row>
    <row r="48" spans="1:13" s="243" customFormat="1" x14ac:dyDescent="0.2">
      <c r="A48" s="245"/>
      <c r="B48" s="245"/>
      <c r="C48" s="251"/>
      <c r="D48" s="245"/>
      <c r="E48" s="417"/>
      <c r="F48" s="388"/>
      <c r="G48" s="388"/>
      <c r="H48" s="388"/>
      <c r="I48" s="388"/>
      <c r="J48" s="388"/>
      <c r="K48" s="388"/>
      <c r="L48" s="388"/>
      <c r="M48" s="388"/>
    </row>
    <row r="49" spans="1:256" s="243" customFormat="1" x14ac:dyDescent="0.2">
      <c r="A49" s="253">
        <v>20</v>
      </c>
      <c r="B49" s="245"/>
      <c r="C49" s="254" t="s">
        <v>720</v>
      </c>
      <c r="D49" s="245"/>
      <c r="E49" s="331">
        <f>'6.1-E'!D32</f>
        <v>0</v>
      </c>
      <c r="F49" s="388"/>
      <c r="G49" s="388"/>
      <c r="H49" s="388"/>
      <c r="I49" s="388"/>
      <c r="J49" s="388"/>
      <c r="K49" s="388"/>
      <c r="L49" s="388"/>
      <c r="M49" s="388"/>
    </row>
    <row r="50" spans="1:256" s="243" customFormat="1" x14ac:dyDescent="0.2">
      <c r="B50" s="245"/>
      <c r="D50" s="245"/>
      <c r="F50" s="388"/>
      <c r="G50" s="388"/>
      <c r="H50" s="388"/>
      <c r="I50" s="388"/>
      <c r="J50" s="388"/>
      <c r="K50" s="388"/>
      <c r="L50" s="388"/>
      <c r="M50" s="388"/>
    </row>
    <row r="51" spans="1:256" s="243" customFormat="1" x14ac:dyDescent="0.2">
      <c r="A51" s="261" t="s">
        <v>446</v>
      </c>
      <c r="B51" s="262"/>
      <c r="C51" s="263"/>
      <c r="D51" s="262"/>
      <c r="E51" s="263"/>
      <c r="F51" s="388"/>
      <c r="G51" s="388"/>
      <c r="H51" s="388"/>
      <c r="I51" s="388"/>
      <c r="J51" s="388"/>
      <c r="K51" s="388"/>
      <c r="L51" s="388"/>
      <c r="M51" s="388"/>
    </row>
    <row r="52" spans="1:256" s="243" customFormat="1" ht="93.75" customHeight="1" x14ac:dyDescent="0.2">
      <c r="A52" s="551" t="s">
        <v>754</v>
      </c>
      <c r="B52" s="551"/>
      <c r="C52" s="551"/>
      <c r="D52" s="551"/>
      <c r="E52" s="551"/>
      <c r="F52" s="388"/>
      <c r="G52" s="388"/>
      <c r="H52" s="388"/>
      <c r="I52" s="388"/>
      <c r="J52" s="388"/>
      <c r="K52" s="388"/>
      <c r="L52" s="388"/>
      <c r="M52" s="388"/>
    </row>
    <row r="53" spans="1:256" s="243" customFormat="1" x14ac:dyDescent="0.2">
      <c r="A53" s="264"/>
      <c r="B53" s="245"/>
      <c r="D53" s="245"/>
      <c r="E53" s="265"/>
      <c r="F53" s="388"/>
      <c r="G53" s="388"/>
      <c r="H53" s="388"/>
      <c r="I53" s="388"/>
      <c r="J53" s="388"/>
      <c r="K53" s="388"/>
      <c r="L53" s="388"/>
      <c r="M53" s="388"/>
    </row>
    <row r="54" spans="1:256" x14ac:dyDescent="0.2">
      <c r="A54" s="421" t="s">
        <v>412</v>
      </c>
      <c r="B54" s="421"/>
      <c r="C54" s="421" t="s">
        <v>447</v>
      </c>
      <c r="D54" s="422"/>
      <c r="E54" s="423"/>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c r="DV54" s="241"/>
      <c r="DW54" s="241"/>
      <c r="DX54" s="241"/>
      <c r="DY54" s="241"/>
      <c r="DZ54" s="241"/>
      <c r="EA54" s="241"/>
      <c r="EB54" s="241"/>
      <c r="EC54" s="241"/>
      <c r="ED54" s="241"/>
      <c r="EE54" s="241"/>
      <c r="EF54" s="241"/>
      <c r="EG54" s="241"/>
      <c r="EH54" s="241"/>
      <c r="EI54" s="241"/>
      <c r="EJ54" s="241"/>
      <c r="EK54" s="241"/>
      <c r="EL54" s="241"/>
      <c r="EM54" s="241"/>
      <c r="EN54" s="241"/>
      <c r="EO54" s="241"/>
      <c r="EP54" s="241"/>
      <c r="EQ54" s="241"/>
      <c r="ER54" s="241"/>
      <c r="ES54" s="241"/>
      <c r="ET54" s="241"/>
      <c r="EU54" s="241"/>
      <c r="EV54" s="241"/>
      <c r="EW54" s="241"/>
      <c r="EX54" s="241"/>
      <c r="EY54" s="241"/>
      <c r="EZ54" s="241"/>
      <c r="FA54" s="241"/>
      <c r="FB54" s="241"/>
      <c r="FC54" s="241"/>
      <c r="FD54" s="241"/>
      <c r="FE54" s="241"/>
      <c r="FF54" s="241"/>
      <c r="FG54" s="241"/>
      <c r="FH54" s="241"/>
      <c r="FI54" s="241"/>
      <c r="FJ54" s="241"/>
      <c r="FK54" s="241"/>
      <c r="FL54" s="241"/>
      <c r="FM54" s="241"/>
      <c r="FN54" s="241"/>
      <c r="FO54" s="241"/>
      <c r="FP54" s="241"/>
      <c r="FQ54" s="241"/>
      <c r="FR54" s="241"/>
      <c r="FS54" s="241"/>
      <c r="FT54" s="241"/>
      <c r="FU54" s="241"/>
      <c r="FV54" s="241"/>
      <c r="FW54" s="241"/>
      <c r="FX54" s="241"/>
      <c r="FY54" s="241"/>
      <c r="FZ54" s="241"/>
      <c r="GA54" s="241"/>
      <c r="GB54" s="241"/>
      <c r="GC54" s="241"/>
      <c r="GD54" s="241"/>
      <c r="GE54" s="241"/>
      <c r="GF54" s="241"/>
      <c r="GG54" s="241"/>
      <c r="GH54" s="241"/>
      <c r="GI54" s="241"/>
      <c r="GJ54" s="241"/>
      <c r="GK54" s="241"/>
      <c r="GL54" s="241"/>
      <c r="GM54" s="241"/>
      <c r="GN54" s="241"/>
      <c r="GO54" s="241"/>
      <c r="GP54" s="241"/>
      <c r="GQ54" s="241"/>
      <c r="GR54" s="241"/>
      <c r="GS54" s="241"/>
      <c r="GT54" s="241"/>
      <c r="GU54" s="241"/>
      <c r="GV54" s="241"/>
      <c r="GW54" s="241"/>
      <c r="GX54" s="241"/>
      <c r="GY54" s="241"/>
      <c r="GZ54" s="241"/>
      <c r="HA54" s="241"/>
      <c r="HB54" s="241"/>
      <c r="HC54" s="241"/>
      <c r="HD54" s="241"/>
      <c r="HE54" s="241"/>
      <c r="HF54" s="241"/>
      <c r="HG54" s="241"/>
      <c r="HH54" s="241"/>
      <c r="HI54" s="241"/>
      <c r="HJ54" s="241"/>
      <c r="HK54" s="241"/>
      <c r="HL54" s="241"/>
      <c r="HM54" s="241"/>
      <c r="HN54" s="241"/>
      <c r="HO54" s="241"/>
      <c r="HP54" s="241"/>
      <c r="HQ54" s="241"/>
      <c r="HR54" s="241"/>
      <c r="HS54" s="241"/>
      <c r="HT54" s="241"/>
      <c r="HU54" s="241"/>
      <c r="HV54" s="241"/>
      <c r="HW54" s="241"/>
      <c r="HX54" s="241"/>
      <c r="HY54" s="241"/>
      <c r="HZ54" s="241"/>
      <c r="IA54" s="241"/>
      <c r="IB54" s="241"/>
      <c r="IC54" s="241"/>
      <c r="ID54" s="241"/>
      <c r="IE54" s="241"/>
      <c r="IF54" s="241"/>
      <c r="IG54" s="241"/>
      <c r="IH54" s="241"/>
      <c r="II54" s="241"/>
      <c r="IJ54" s="241"/>
      <c r="IK54" s="241"/>
      <c r="IL54" s="241"/>
      <c r="IM54" s="241"/>
      <c r="IN54" s="241"/>
      <c r="IO54" s="241"/>
      <c r="IP54" s="241"/>
      <c r="IQ54" s="241"/>
      <c r="IR54" s="241"/>
      <c r="IS54" s="241"/>
      <c r="IT54" s="241"/>
      <c r="IU54" s="241"/>
      <c r="IV54" s="241"/>
    </row>
    <row r="55" spans="1:256" x14ac:dyDescent="0.2">
      <c r="A55" s="425"/>
      <c r="B55" s="422"/>
      <c r="C55" s="547"/>
      <c r="D55" s="547"/>
      <c r="E55" s="547"/>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c r="DO55" s="241"/>
      <c r="DP55" s="241"/>
      <c r="DQ55" s="241"/>
      <c r="DR55" s="241"/>
      <c r="DS55" s="241"/>
      <c r="DT55" s="241"/>
      <c r="DU55" s="241"/>
      <c r="DV55" s="241"/>
      <c r="DW55" s="241"/>
      <c r="DX55" s="241"/>
      <c r="DY55" s="241"/>
      <c r="DZ55" s="241"/>
      <c r="EA55" s="241"/>
      <c r="EB55" s="241"/>
      <c r="EC55" s="241"/>
      <c r="ED55" s="241"/>
      <c r="EE55" s="241"/>
      <c r="EF55" s="241"/>
      <c r="EG55" s="241"/>
      <c r="EH55" s="241"/>
      <c r="EI55" s="241"/>
      <c r="EJ55" s="241"/>
      <c r="EK55" s="241"/>
      <c r="EL55" s="241"/>
      <c r="EM55" s="241"/>
      <c r="EN55" s="241"/>
      <c r="EO55" s="241"/>
      <c r="EP55" s="241"/>
      <c r="EQ55" s="241"/>
      <c r="ER55" s="241"/>
      <c r="ES55" s="241"/>
      <c r="ET55" s="241"/>
      <c r="EU55" s="241"/>
      <c r="EV55" s="241"/>
      <c r="EW55" s="241"/>
      <c r="EX55" s="241"/>
      <c r="EY55" s="241"/>
      <c r="EZ55" s="241"/>
      <c r="FA55" s="241"/>
      <c r="FB55" s="241"/>
      <c r="FC55" s="241"/>
      <c r="FD55" s="241"/>
      <c r="FE55" s="241"/>
      <c r="FF55" s="241"/>
      <c r="FG55" s="241"/>
      <c r="FH55" s="241"/>
      <c r="FI55" s="241"/>
      <c r="FJ55" s="241"/>
      <c r="FK55" s="241"/>
      <c r="FL55" s="241"/>
      <c r="FM55" s="241"/>
      <c r="FN55" s="241"/>
      <c r="FO55" s="241"/>
      <c r="FP55" s="241"/>
      <c r="FQ55" s="241"/>
      <c r="FR55" s="241"/>
      <c r="FS55" s="241"/>
      <c r="FT55" s="241"/>
      <c r="FU55" s="241"/>
      <c r="FV55" s="241"/>
      <c r="FW55" s="241"/>
      <c r="FX55" s="241"/>
      <c r="FY55" s="241"/>
      <c r="FZ55" s="241"/>
      <c r="GA55" s="241"/>
      <c r="GB55" s="241"/>
      <c r="GC55" s="241"/>
      <c r="GD55" s="241"/>
      <c r="GE55" s="241"/>
      <c r="GF55" s="241"/>
      <c r="GG55" s="241"/>
      <c r="GH55" s="241"/>
      <c r="GI55" s="241"/>
      <c r="GJ55" s="241"/>
      <c r="GK55" s="241"/>
      <c r="GL55" s="241"/>
      <c r="GM55" s="241"/>
      <c r="GN55" s="241"/>
      <c r="GO55" s="241"/>
      <c r="GP55" s="241"/>
      <c r="GQ55" s="241"/>
      <c r="GR55" s="241"/>
      <c r="GS55" s="241"/>
      <c r="GT55" s="241"/>
      <c r="GU55" s="241"/>
      <c r="GV55" s="241"/>
      <c r="GW55" s="241"/>
      <c r="GX55" s="241"/>
      <c r="GY55" s="241"/>
      <c r="GZ55" s="241"/>
      <c r="HA55" s="241"/>
      <c r="HB55" s="241"/>
      <c r="HC55" s="241"/>
      <c r="HD55" s="241"/>
      <c r="HE55" s="241"/>
      <c r="HF55" s="241"/>
      <c r="HG55" s="241"/>
      <c r="HH55" s="241"/>
      <c r="HI55" s="241"/>
      <c r="HJ55" s="241"/>
      <c r="HK55" s="241"/>
      <c r="HL55" s="241"/>
      <c r="HM55" s="241"/>
      <c r="HN55" s="241"/>
      <c r="HO55" s="241"/>
      <c r="HP55" s="241"/>
      <c r="HQ55" s="241"/>
      <c r="HR55" s="241"/>
      <c r="HS55" s="241"/>
      <c r="HT55" s="241"/>
      <c r="HU55" s="241"/>
      <c r="HV55" s="241"/>
      <c r="HW55" s="241"/>
      <c r="HX55" s="241"/>
      <c r="HY55" s="241"/>
      <c r="HZ55" s="241"/>
      <c r="IA55" s="241"/>
      <c r="IB55" s="241"/>
      <c r="IC55" s="241"/>
      <c r="ID55" s="241"/>
      <c r="IE55" s="241"/>
      <c r="IF55" s="241"/>
      <c r="IG55" s="241"/>
      <c r="IH55" s="241"/>
      <c r="II55" s="241"/>
      <c r="IJ55" s="241"/>
      <c r="IK55" s="241"/>
      <c r="IL55" s="241"/>
      <c r="IM55" s="241"/>
      <c r="IN55" s="241"/>
      <c r="IO55" s="241"/>
      <c r="IP55" s="241"/>
      <c r="IQ55" s="241"/>
      <c r="IR55" s="241"/>
      <c r="IS55" s="241"/>
      <c r="IT55" s="241"/>
      <c r="IU55" s="241"/>
      <c r="IV55" s="241"/>
    </row>
    <row r="56" spans="1:256" x14ac:dyDescent="0.2">
      <c r="A56" s="425"/>
      <c r="B56" s="422"/>
      <c r="C56" s="547"/>
      <c r="D56" s="547"/>
      <c r="E56" s="547"/>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c r="DV56" s="241"/>
      <c r="DW56" s="241"/>
      <c r="DX56" s="241"/>
      <c r="DY56" s="241"/>
      <c r="DZ56" s="241"/>
      <c r="EA56" s="241"/>
      <c r="EB56" s="241"/>
      <c r="EC56" s="241"/>
      <c r="ED56" s="241"/>
      <c r="EE56" s="241"/>
      <c r="EF56" s="241"/>
      <c r="EG56" s="241"/>
      <c r="EH56" s="241"/>
      <c r="EI56" s="241"/>
      <c r="EJ56" s="241"/>
      <c r="EK56" s="241"/>
      <c r="EL56" s="241"/>
      <c r="EM56" s="241"/>
      <c r="EN56" s="241"/>
      <c r="EO56" s="241"/>
      <c r="EP56" s="241"/>
      <c r="EQ56" s="241"/>
      <c r="ER56" s="241"/>
      <c r="ES56" s="241"/>
      <c r="ET56" s="241"/>
      <c r="EU56" s="241"/>
      <c r="EV56" s="241"/>
      <c r="EW56" s="241"/>
      <c r="EX56" s="241"/>
      <c r="EY56" s="241"/>
      <c r="EZ56" s="241"/>
      <c r="FA56" s="241"/>
      <c r="FB56" s="241"/>
      <c r="FC56" s="241"/>
      <c r="FD56" s="241"/>
      <c r="FE56" s="241"/>
      <c r="FF56" s="241"/>
      <c r="FG56" s="241"/>
      <c r="FH56" s="241"/>
      <c r="FI56" s="241"/>
      <c r="FJ56" s="241"/>
      <c r="FK56" s="241"/>
      <c r="FL56" s="241"/>
      <c r="FM56" s="241"/>
      <c r="FN56" s="241"/>
      <c r="FO56" s="241"/>
      <c r="FP56" s="241"/>
      <c r="FQ56" s="241"/>
      <c r="FR56" s="241"/>
      <c r="FS56" s="241"/>
      <c r="FT56" s="241"/>
      <c r="FU56" s="241"/>
      <c r="FV56" s="241"/>
      <c r="FW56" s="241"/>
      <c r="FX56" s="241"/>
      <c r="FY56" s="241"/>
      <c r="FZ56" s="241"/>
      <c r="GA56" s="241"/>
      <c r="GB56" s="241"/>
      <c r="GC56" s="241"/>
      <c r="GD56" s="241"/>
      <c r="GE56" s="241"/>
      <c r="GF56" s="241"/>
      <c r="GG56" s="241"/>
      <c r="GH56" s="241"/>
      <c r="GI56" s="241"/>
      <c r="GJ56" s="241"/>
      <c r="GK56" s="241"/>
      <c r="GL56" s="241"/>
      <c r="GM56" s="241"/>
      <c r="GN56" s="241"/>
      <c r="GO56" s="241"/>
      <c r="GP56" s="241"/>
      <c r="GQ56" s="241"/>
      <c r="GR56" s="241"/>
      <c r="GS56" s="241"/>
      <c r="GT56" s="241"/>
      <c r="GU56" s="241"/>
      <c r="GV56" s="241"/>
      <c r="GW56" s="241"/>
      <c r="GX56" s="241"/>
      <c r="GY56" s="241"/>
      <c r="GZ56" s="241"/>
      <c r="HA56" s="241"/>
      <c r="HB56" s="241"/>
      <c r="HC56" s="241"/>
      <c r="HD56" s="241"/>
      <c r="HE56" s="241"/>
      <c r="HF56" s="241"/>
      <c r="HG56" s="241"/>
      <c r="HH56" s="241"/>
      <c r="HI56" s="241"/>
      <c r="HJ56" s="241"/>
      <c r="HK56" s="241"/>
      <c r="HL56" s="241"/>
      <c r="HM56" s="241"/>
      <c r="HN56" s="241"/>
      <c r="HO56" s="241"/>
      <c r="HP56" s="241"/>
      <c r="HQ56" s="241"/>
      <c r="HR56" s="241"/>
      <c r="HS56" s="241"/>
      <c r="HT56" s="241"/>
      <c r="HU56" s="241"/>
      <c r="HV56" s="241"/>
      <c r="HW56" s="241"/>
      <c r="HX56" s="241"/>
      <c r="HY56" s="241"/>
      <c r="HZ56" s="241"/>
      <c r="IA56" s="241"/>
      <c r="IB56" s="241"/>
      <c r="IC56" s="241"/>
      <c r="ID56" s="241"/>
      <c r="IE56" s="241"/>
      <c r="IF56" s="241"/>
      <c r="IG56" s="241"/>
      <c r="IH56" s="241"/>
      <c r="II56" s="241"/>
      <c r="IJ56" s="241"/>
      <c r="IK56" s="241"/>
      <c r="IL56" s="241"/>
      <c r="IM56" s="241"/>
      <c r="IN56" s="241"/>
      <c r="IO56" s="241"/>
      <c r="IP56" s="241"/>
      <c r="IQ56" s="241"/>
      <c r="IR56" s="241"/>
      <c r="IS56" s="241"/>
      <c r="IT56" s="241"/>
      <c r="IU56" s="241"/>
      <c r="IV56" s="241"/>
    </row>
    <row r="57" spans="1:256" x14ac:dyDescent="0.2">
      <c r="A57" s="425"/>
      <c r="B57" s="422"/>
      <c r="C57" s="547"/>
      <c r="D57" s="547"/>
      <c r="E57" s="547"/>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c r="DV57" s="241"/>
      <c r="DW57" s="241"/>
      <c r="DX57" s="241"/>
      <c r="DY57" s="241"/>
      <c r="DZ57" s="241"/>
      <c r="EA57" s="241"/>
      <c r="EB57" s="241"/>
      <c r="EC57" s="241"/>
      <c r="ED57" s="241"/>
      <c r="EE57" s="241"/>
      <c r="EF57" s="241"/>
      <c r="EG57" s="241"/>
      <c r="EH57" s="241"/>
      <c r="EI57" s="241"/>
      <c r="EJ57" s="241"/>
      <c r="EK57" s="241"/>
      <c r="EL57" s="241"/>
      <c r="EM57" s="241"/>
      <c r="EN57" s="241"/>
      <c r="EO57" s="241"/>
      <c r="EP57" s="241"/>
      <c r="EQ57" s="241"/>
      <c r="ER57" s="241"/>
      <c r="ES57" s="241"/>
      <c r="ET57" s="241"/>
      <c r="EU57" s="241"/>
      <c r="EV57" s="241"/>
      <c r="EW57" s="241"/>
      <c r="EX57" s="241"/>
      <c r="EY57" s="241"/>
      <c r="EZ57" s="241"/>
      <c r="FA57" s="241"/>
      <c r="FB57" s="241"/>
      <c r="FC57" s="241"/>
      <c r="FD57" s="241"/>
      <c r="FE57" s="241"/>
      <c r="FF57" s="241"/>
      <c r="FG57" s="241"/>
      <c r="FH57" s="241"/>
      <c r="FI57" s="241"/>
      <c r="FJ57" s="241"/>
      <c r="FK57" s="241"/>
      <c r="FL57" s="241"/>
      <c r="FM57" s="241"/>
      <c r="FN57" s="241"/>
      <c r="FO57" s="241"/>
      <c r="FP57" s="241"/>
      <c r="FQ57" s="241"/>
      <c r="FR57" s="241"/>
      <c r="FS57" s="241"/>
      <c r="FT57" s="241"/>
      <c r="FU57" s="241"/>
      <c r="FV57" s="241"/>
      <c r="FW57" s="241"/>
      <c r="FX57" s="241"/>
      <c r="FY57" s="241"/>
      <c r="FZ57" s="241"/>
      <c r="GA57" s="241"/>
      <c r="GB57" s="241"/>
      <c r="GC57" s="241"/>
      <c r="GD57" s="241"/>
      <c r="GE57" s="241"/>
      <c r="GF57" s="241"/>
      <c r="GG57" s="241"/>
      <c r="GH57" s="241"/>
      <c r="GI57" s="241"/>
      <c r="GJ57" s="241"/>
      <c r="GK57" s="241"/>
      <c r="GL57" s="241"/>
      <c r="GM57" s="241"/>
      <c r="GN57" s="241"/>
      <c r="GO57" s="241"/>
      <c r="GP57" s="241"/>
      <c r="GQ57" s="241"/>
      <c r="GR57" s="241"/>
      <c r="GS57" s="241"/>
      <c r="GT57" s="241"/>
      <c r="GU57" s="241"/>
      <c r="GV57" s="241"/>
      <c r="GW57" s="241"/>
      <c r="GX57" s="241"/>
      <c r="GY57" s="241"/>
      <c r="GZ57" s="241"/>
      <c r="HA57" s="241"/>
      <c r="HB57" s="241"/>
      <c r="HC57" s="241"/>
      <c r="HD57" s="241"/>
      <c r="HE57" s="241"/>
      <c r="HF57" s="241"/>
      <c r="HG57" s="241"/>
      <c r="HH57" s="241"/>
      <c r="HI57" s="241"/>
      <c r="HJ57" s="241"/>
      <c r="HK57" s="241"/>
      <c r="HL57" s="241"/>
      <c r="HM57" s="241"/>
      <c r="HN57" s="241"/>
      <c r="HO57" s="241"/>
      <c r="HP57" s="241"/>
      <c r="HQ57" s="241"/>
      <c r="HR57" s="241"/>
      <c r="HS57" s="241"/>
      <c r="HT57" s="241"/>
      <c r="HU57" s="241"/>
      <c r="HV57" s="241"/>
      <c r="HW57" s="241"/>
      <c r="HX57" s="241"/>
      <c r="HY57" s="241"/>
      <c r="HZ57" s="241"/>
      <c r="IA57" s="241"/>
      <c r="IB57" s="241"/>
      <c r="IC57" s="241"/>
      <c r="ID57" s="241"/>
      <c r="IE57" s="241"/>
      <c r="IF57" s="241"/>
      <c r="IG57" s="241"/>
      <c r="IH57" s="241"/>
      <c r="II57" s="241"/>
      <c r="IJ57" s="241"/>
      <c r="IK57" s="241"/>
      <c r="IL57" s="241"/>
      <c r="IM57" s="241"/>
      <c r="IN57" s="241"/>
      <c r="IO57" s="241"/>
      <c r="IP57" s="241"/>
      <c r="IQ57" s="241"/>
      <c r="IR57" s="241"/>
      <c r="IS57" s="241"/>
      <c r="IT57" s="241"/>
      <c r="IU57" s="241"/>
      <c r="IV57" s="241"/>
    </row>
    <row r="58" spans="1:256" x14ac:dyDescent="0.2">
      <c r="A58" s="425"/>
      <c r="B58" s="422"/>
      <c r="C58" s="547"/>
      <c r="D58" s="547"/>
      <c r="E58" s="547"/>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c r="DV58" s="241"/>
      <c r="DW58" s="241"/>
      <c r="DX58" s="241"/>
      <c r="DY58" s="241"/>
      <c r="DZ58" s="241"/>
      <c r="EA58" s="241"/>
      <c r="EB58" s="241"/>
      <c r="EC58" s="241"/>
      <c r="ED58" s="241"/>
      <c r="EE58" s="241"/>
      <c r="EF58" s="241"/>
      <c r="EG58" s="241"/>
      <c r="EH58" s="241"/>
      <c r="EI58" s="241"/>
      <c r="EJ58" s="241"/>
      <c r="EK58" s="241"/>
      <c r="EL58" s="241"/>
      <c r="EM58" s="241"/>
      <c r="EN58" s="241"/>
      <c r="EO58" s="241"/>
      <c r="EP58" s="241"/>
      <c r="EQ58" s="241"/>
      <c r="ER58" s="241"/>
      <c r="ES58" s="241"/>
      <c r="ET58" s="241"/>
      <c r="EU58" s="241"/>
      <c r="EV58" s="241"/>
      <c r="EW58" s="241"/>
      <c r="EX58" s="241"/>
      <c r="EY58" s="241"/>
      <c r="EZ58" s="241"/>
      <c r="FA58" s="241"/>
      <c r="FB58" s="241"/>
      <c r="FC58" s="241"/>
      <c r="FD58" s="241"/>
      <c r="FE58" s="241"/>
      <c r="FF58" s="241"/>
      <c r="FG58" s="241"/>
      <c r="FH58" s="241"/>
      <c r="FI58" s="241"/>
      <c r="FJ58" s="241"/>
      <c r="FK58" s="241"/>
      <c r="FL58" s="241"/>
      <c r="FM58" s="241"/>
      <c r="FN58" s="241"/>
      <c r="FO58" s="241"/>
      <c r="FP58" s="241"/>
      <c r="FQ58" s="241"/>
      <c r="FR58" s="241"/>
      <c r="FS58" s="241"/>
      <c r="FT58" s="241"/>
      <c r="FU58" s="241"/>
      <c r="FV58" s="241"/>
      <c r="FW58" s="241"/>
      <c r="FX58" s="241"/>
      <c r="FY58" s="241"/>
      <c r="FZ58" s="241"/>
      <c r="GA58" s="241"/>
      <c r="GB58" s="241"/>
      <c r="GC58" s="241"/>
      <c r="GD58" s="241"/>
      <c r="GE58" s="241"/>
      <c r="GF58" s="241"/>
      <c r="GG58" s="241"/>
      <c r="GH58" s="241"/>
      <c r="GI58" s="241"/>
      <c r="GJ58" s="241"/>
      <c r="GK58" s="241"/>
      <c r="GL58" s="241"/>
      <c r="GM58" s="241"/>
      <c r="GN58" s="241"/>
      <c r="GO58" s="241"/>
      <c r="GP58" s="241"/>
      <c r="GQ58" s="241"/>
      <c r="GR58" s="241"/>
      <c r="GS58" s="241"/>
      <c r="GT58" s="241"/>
      <c r="GU58" s="241"/>
      <c r="GV58" s="241"/>
      <c r="GW58" s="241"/>
      <c r="GX58" s="241"/>
      <c r="GY58" s="241"/>
      <c r="GZ58" s="241"/>
      <c r="HA58" s="241"/>
      <c r="HB58" s="241"/>
      <c r="HC58" s="241"/>
      <c r="HD58" s="241"/>
      <c r="HE58" s="241"/>
      <c r="HF58" s="241"/>
      <c r="HG58" s="241"/>
      <c r="HH58" s="241"/>
      <c r="HI58" s="241"/>
      <c r="HJ58" s="241"/>
      <c r="HK58" s="241"/>
      <c r="HL58" s="241"/>
      <c r="HM58" s="241"/>
      <c r="HN58" s="241"/>
      <c r="HO58" s="241"/>
      <c r="HP58" s="241"/>
      <c r="HQ58" s="241"/>
      <c r="HR58" s="241"/>
      <c r="HS58" s="241"/>
      <c r="HT58" s="241"/>
      <c r="HU58" s="241"/>
      <c r="HV58" s="241"/>
      <c r="HW58" s="241"/>
      <c r="HX58" s="241"/>
      <c r="HY58" s="241"/>
      <c r="HZ58" s="241"/>
      <c r="IA58" s="241"/>
      <c r="IB58" s="241"/>
      <c r="IC58" s="241"/>
      <c r="ID58" s="241"/>
      <c r="IE58" s="241"/>
      <c r="IF58" s="241"/>
      <c r="IG58" s="241"/>
      <c r="IH58" s="241"/>
      <c r="II58" s="241"/>
      <c r="IJ58" s="241"/>
      <c r="IK58" s="241"/>
      <c r="IL58" s="241"/>
      <c r="IM58" s="241"/>
      <c r="IN58" s="241"/>
      <c r="IO58" s="241"/>
      <c r="IP58" s="241"/>
      <c r="IQ58" s="241"/>
      <c r="IR58" s="241"/>
      <c r="IS58" s="241"/>
      <c r="IT58" s="241"/>
      <c r="IU58" s="241"/>
      <c r="IV58" s="241"/>
    </row>
    <row r="59" spans="1:256" x14ac:dyDescent="0.2">
      <c r="A59" s="425"/>
      <c r="B59" s="422"/>
      <c r="C59" s="547"/>
      <c r="D59" s="547"/>
      <c r="E59" s="547"/>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c r="DV59" s="241"/>
      <c r="DW59" s="241"/>
      <c r="DX59" s="241"/>
      <c r="DY59" s="241"/>
      <c r="DZ59" s="241"/>
      <c r="EA59" s="241"/>
      <c r="EB59" s="241"/>
      <c r="EC59" s="241"/>
      <c r="ED59" s="241"/>
      <c r="EE59" s="241"/>
      <c r="EF59" s="241"/>
      <c r="EG59" s="241"/>
      <c r="EH59" s="241"/>
      <c r="EI59" s="241"/>
      <c r="EJ59" s="241"/>
      <c r="EK59" s="241"/>
      <c r="EL59" s="241"/>
      <c r="EM59" s="241"/>
      <c r="EN59" s="241"/>
      <c r="EO59" s="241"/>
      <c r="EP59" s="241"/>
      <c r="EQ59" s="241"/>
      <c r="ER59" s="241"/>
      <c r="ES59" s="241"/>
      <c r="ET59" s="241"/>
      <c r="EU59" s="241"/>
      <c r="EV59" s="241"/>
      <c r="EW59" s="241"/>
      <c r="EX59" s="241"/>
      <c r="EY59" s="241"/>
      <c r="EZ59" s="241"/>
      <c r="FA59" s="241"/>
      <c r="FB59" s="241"/>
      <c r="FC59" s="241"/>
      <c r="FD59" s="241"/>
      <c r="FE59" s="241"/>
      <c r="FF59" s="241"/>
      <c r="FG59" s="241"/>
      <c r="FH59" s="241"/>
      <c r="FI59" s="241"/>
      <c r="FJ59" s="241"/>
      <c r="FK59" s="241"/>
      <c r="FL59" s="241"/>
      <c r="FM59" s="241"/>
      <c r="FN59" s="241"/>
      <c r="FO59" s="241"/>
      <c r="FP59" s="241"/>
      <c r="FQ59" s="241"/>
      <c r="FR59" s="241"/>
      <c r="FS59" s="241"/>
      <c r="FT59" s="241"/>
      <c r="FU59" s="241"/>
      <c r="FV59" s="241"/>
      <c r="FW59" s="241"/>
      <c r="FX59" s="241"/>
      <c r="FY59" s="241"/>
      <c r="FZ59" s="241"/>
      <c r="GA59" s="241"/>
      <c r="GB59" s="241"/>
      <c r="GC59" s="241"/>
      <c r="GD59" s="241"/>
      <c r="GE59" s="241"/>
      <c r="GF59" s="241"/>
      <c r="GG59" s="241"/>
      <c r="GH59" s="241"/>
      <c r="GI59" s="241"/>
      <c r="GJ59" s="241"/>
      <c r="GK59" s="241"/>
      <c r="GL59" s="241"/>
      <c r="GM59" s="241"/>
      <c r="GN59" s="241"/>
      <c r="GO59" s="241"/>
      <c r="GP59" s="241"/>
      <c r="GQ59" s="241"/>
      <c r="GR59" s="241"/>
      <c r="GS59" s="241"/>
      <c r="GT59" s="241"/>
      <c r="GU59" s="241"/>
      <c r="GV59" s="241"/>
      <c r="GW59" s="241"/>
      <c r="GX59" s="241"/>
      <c r="GY59" s="241"/>
      <c r="GZ59" s="241"/>
      <c r="HA59" s="241"/>
      <c r="HB59" s="241"/>
      <c r="HC59" s="241"/>
      <c r="HD59" s="241"/>
      <c r="HE59" s="241"/>
      <c r="HF59" s="241"/>
      <c r="HG59" s="241"/>
      <c r="HH59" s="241"/>
      <c r="HI59" s="241"/>
      <c r="HJ59" s="241"/>
      <c r="HK59" s="241"/>
      <c r="HL59" s="241"/>
      <c r="HM59" s="241"/>
      <c r="HN59" s="241"/>
      <c r="HO59" s="241"/>
      <c r="HP59" s="241"/>
      <c r="HQ59" s="241"/>
      <c r="HR59" s="241"/>
      <c r="HS59" s="241"/>
      <c r="HT59" s="241"/>
      <c r="HU59" s="241"/>
      <c r="HV59" s="241"/>
      <c r="HW59" s="241"/>
      <c r="HX59" s="241"/>
      <c r="HY59" s="241"/>
      <c r="HZ59" s="241"/>
      <c r="IA59" s="241"/>
      <c r="IB59" s="241"/>
      <c r="IC59" s="241"/>
      <c r="ID59" s="241"/>
      <c r="IE59" s="241"/>
      <c r="IF59" s="241"/>
      <c r="IG59" s="241"/>
      <c r="IH59" s="241"/>
      <c r="II59" s="241"/>
      <c r="IJ59" s="241"/>
      <c r="IK59" s="241"/>
      <c r="IL59" s="241"/>
      <c r="IM59" s="241"/>
      <c r="IN59" s="241"/>
      <c r="IO59" s="241"/>
      <c r="IP59" s="241"/>
      <c r="IQ59" s="241"/>
      <c r="IR59" s="241"/>
      <c r="IS59" s="241"/>
      <c r="IT59" s="241"/>
      <c r="IU59" s="241"/>
      <c r="IV59" s="241"/>
    </row>
    <row r="60" spans="1:256" x14ac:dyDescent="0.2">
      <c r="A60" s="425"/>
      <c r="B60" s="422"/>
      <c r="C60" s="547"/>
      <c r="D60" s="547"/>
      <c r="E60" s="547"/>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c r="DV60" s="241"/>
      <c r="DW60" s="241"/>
      <c r="DX60" s="241"/>
      <c r="DY60" s="241"/>
      <c r="DZ60" s="241"/>
      <c r="EA60" s="241"/>
      <c r="EB60" s="241"/>
      <c r="EC60" s="241"/>
      <c r="ED60" s="241"/>
      <c r="EE60" s="241"/>
      <c r="EF60" s="241"/>
      <c r="EG60" s="241"/>
      <c r="EH60" s="241"/>
      <c r="EI60" s="241"/>
      <c r="EJ60" s="241"/>
      <c r="EK60" s="241"/>
      <c r="EL60" s="241"/>
      <c r="EM60" s="241"/>
      <c r="EN60" s="241"/>
      <c r="EO60" s="241"/>
      <c r="EP60" s="241"/>
      <c r="EQ60" s="241"/>
      <c r="ER60" s="241"/>
      <c r="ES60" s="241"/>
      <c r="ET60" s="241"/>
      <c r="EU60" s="241"/>
      <c r="EV60" s="241"/>
      <c r="EW60" s="241"/>
      <c r="EX60" s="241"/>
      <c r="EY60" s="241"/>
      <c r="EZ60" s="241"/>
      <c r="FA60" s="241"/>
      <c r="FB60" s="241"/>
      <c r="FC60" s="241"/>
      <c r="FD60" s="241"/>
      <c r="FE60" s="241"/>
      <c r="FF60" s="241"/>
      <c r="FG60" s="241"/>
      <c r="FH60" s="241"/>
      <c r="FI60" s="241"/>
      <c r="FJ60" s="241"/>
      <c r="FK60" s="241"/>
      <c r="FL60" s="241"/>
      <c r="FM60" s="241"/>
      <c r="FN60" s="241"/>
      <c r="FO60" s="241"/>
      <c r="FP60" s="241"/>
      <c r="FQ60" s="241"/>
      <c r="FR60" s="241"/>
      <c r="FS60" s="241"/>
      <c r="FT60" s="241"/>
      <c r="FU60" s="241"/>
      <c r="FV60" s="241"/>
      <c r="FW60" s="241"/>
      <c r="FX60" s="241"/>
      <c r="FY60" s="241"/>
      <c r="FZ60" s="241"/>
      <c r="GA60" s="241"/>
      <c r="GB60" s="241"/>
      <c r="GC60" s="241"/>
      <c r="GD60" s="241"/>
      <c r="GE60" s="241"/>
      <c r="GF60" s="241"/>
      <c r="GG60" s="241"/>
      <c r="GH60" s="241"/>
      <c r="GI60" s="241"/>
      <c r="GJ60" s="241"/>
      <c r="GK60" s="241"/>
      <c r="GL60" s="241"/>
      <c r="GM60" s="241"/>
      <c r="GN60" s="241"/>
      <c r="GO60" s="241"/>
      <c r="GP60" s="241"/>
      <c r="GQ60" s="241"/>
      <c r="GR60" s="241"/>
      <c r="GS60" s="241"/>
      <c r="GT60" s="241"/>
      <c r="GU60" s="241"/>
      <c r="GV60" s="241"/>
      <c r="GW60" s="241"/>
      <c r="GX60" s="241"/>
      <c r="GY60" s="241"/>
      <c r="GZ60" s="241"/>
      <c r="HA60" s="241"/>
      <c r="HB60" s="241"/>
      <c r="HC60" s="241"/>
      <c r="HD60" s="241"/>
      <c r="HE60" s="241"/>
      <c r="HF60" s="241"/>
      <c r="HG60" s="241"/>
      <c r="HH60" s="241"/>
      <c r="HI60" s="241"/>
      <c r="HJ60" s="241"/>
      <c r="HK60" s="241"/>
      <c r="HL60" s="241"/>
      <c r="HM60" s="241"/>
      <c r="HN60" s="241"/>
      <c r="HO60" s="241"/>
      <c r="HP60" s="241"/>
      <c r="HQ60" s="241"/>
      <c r="HR60" s="241"/>
      <c r="HS60" s="241"/>
      <c r="HT60" s="241"/>
      <c r="HU60" s="241"/>
      <c r="HV60" s="241"/>
      <c r="HW60" s="241"/>
      <c r="HX60" s="241"/>
      <c r="HY60" s="241"/>
      <c r="HZ60" s="241"/>
      <c r="IA60" s="241"/>
      <c r="IB60" s="241"/>
      <c r="IC60" s="241"/>
      <c r="ID60" s="241"/>
      <c r="IE60" s="241"/>
      <c r="IF60" s="241"/>
      <c r="IG60" s="241"/>
      <c r="IH60" s="241"/>
      <c r="II60" s="241"/>
      <c r="IJ60" s="241"/>
      <c r="IK60" s="241"/>
      <c r="IL60" s="241"/>
      <c r="IM60" s="241"/>
      <c r="IN60" s="241"/>
      <c r="IO60" s="241"/>
      <c r="IP60" s="241"/>
      <c r="IQ60" s="241"/>
      <c r="IR60" s="241"/>
      <c r="IS60" s="241"/>
      <c r="IT60" s="241"/>
      <c r="IU60" s="241"/>
      <c r="IV60" s="241"/>
    </row>
    <row r="61" spans="1:256" x14ac:dyDescent="0.2">
      <c r="A61" s="425"/>
      <c r="B61" s="422"/>
      <c r="C61" s="547"/>
      <c r="D61" s="547"/>
      <c r="E61" s="547"/>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c r="DO61" s="241"/>
      <c r="DP61" s="241"/>
      <c r="DQ61" s="241"/>
      <c r="DR61" s="241"/>
      <c r="DS61" s="241"/>
      <c r="DT61" s="241"/>
      <c r="DU61" s="241"/>
      <c r="DV61" s="241"/>
      <c r="DW61" s="241"/>
      <c r="DX61" s="241"/>
      <c r="DY61" s="241"/>
      <c r="DZ61" s="241"/>
      <c r="EA61" s="241"/>
      <c r="EB61" s="241"/>
      <c r="EC61" s="241"/>
      <c r="ED61" s="241"/>
      <c r="EE61" s="241"/>
      <c r="EF61" s="241"/>
      <c r="EG61" s="241"/>
      <c r="EH61" s="241"/>
      <c r="EI61" s="241"/>
      <c r="EJ61" s="241"/>
      <c r="EK61" s="241"/>
      <c r="EL61" s="241"/>
      <c r="EM61" s="241"/>
      <c r="EN61" s="241"/>
      <c r="EO61" s="241"/>
      <c r="EP61" s="241"/>
      <c r="EQ61" s="241"/>
      <c r="ER61" s="241"/>
      <c r="ES61" s="241"/>
      <c r="ET61" s="241"/>
      <c r="EU61" s="241"/>
      <c r="EV61" s="241"/>
      <c r="EW61" s="241"/>
      <c r="EX61" s="241"/>
      <c r="EY61" s="241"/>
      <c r="EZ61" s="241"/>
      <c r="FA61" s="241"/>
      <c r="FB61" s="241"/>
      <c r="FC61" s="241"/>
      <c r="FD61" s="241"/>
      <c r="FE61" s="241"/>
      <c r="FF61" s="241"/>
      <c r="FG61" s="241"/>
      <c r="FH61" s="241"/>
      <c r="FI61" s="241"/>
      <c r="FJ61" s="241"/>
      <c r="FK61" s="241"/>
      <c r="FL61" s="241"/>
      <c r="FM61" s="241"/>
      <c r="FN61" s="241"/>
      <c r="FO61" s="241"/>
      <c r="FP61" s="241"/>
      <c r="FQ61" s="241"/>
      <c r="FR61" s="241"/>
      <c r="FS61" s="241"/>
      <c r="FT61" s="241"/>
      <c r="FU61" s="241"/>
      <c r="FV61" s="241"/>
      <c r="FW61" s="241"/>
      <c r="FX61" s="241"/>
      <c r="FY61" s="241"/>
      <c r="FZ61" s="241"/>
      <c r="GA61" s="241"/>
      <c r="GB61" s="241"/>
      <c r="GC61" s="241"/>
      <c r="GD61" s="241"/>
      <c r="GE61" s="241"/>
      <c r="GF61" s="241"/>
      <c r="GG61" s="241"/>
      <c r="GH61" s="241"/>
      <c r="GI61" s="241"/>
      <c r="GJ61" s="241"/>
      <c r="GK61" s="241"/>
      <c r="GL61" s="241"/>
      <c r="GM61" s="241"/>
      <c r="GN61" s="241"/>
      <c r="GO61" s="241"/>
      <c r="GP61" s="241"/>
      <c r="GQ61" s="241"/>
      <c r="GR61" s="241"/>
      <c r="GS61" s="241"/>
      <c r="GT61" s="241"/>
      <c r="GU61" s="241"/>
      <c r="GV61" s="241"/>
      <c r="GW61" s="241"/>
      <c r="GX61" s="241"/>
      <c r="GY61" s="241"/>
      <c r="GZ61" s="241"/>
      <c r="HA61" s="241"/>
      <c r="HB61" s="241"/>
      <c r="HC61" s="241"/>
      <c r="HD61" s="241"/>
      <c r="HE61" s="241"/>
      <c r="HF61" s="241"/>
      <c r="HG61" s="241"/>
      <c r="HH61" s="241"/>
      <c r="HI61" s="241"/>
      <c r="HJ61" s="241"/>
      <c r="HK61" s="241"/>
      <c r="HL61" s="241"/>
      <c r="HM61" s="241"/>
      <c r="HN61" s="241"/>
      <c r="HO61" s="241"/>
      <c r="HP61" s="241"/>
      <c r="HQ61" s="241"/>
      <c r="HR61" s="241"/>
      <c r="HS61" s="241"/>
      <c r="HT61" s="241"/>
      <c r="HU61" s="241"/>
      <c r="HV61" s="241"/>
      <c r="HW61" s="241"/>
      <c r="HX61" s="241"/>
      <c r="HY61" s="241"/>
      <c r="HZ61" s="241"/>
      <c r="IA61" s="241"/>
      <c r="IB61" s="241"/>
      <c r="IC61" s="241"/>
      <c r="ID61" s="241"/>
      <c r="IE61" s="241"/>
      <c r="IF61" s="241"/>
      <c r="IG61" s="241"/>
      <c r="IH61" s="241"/>
      <c r="II61" s="241"/>
      <c r="IJ61" s="241"/>
      <c r="IK61" s="241"/>
      <c r="IL61" s="241"/>
      <c r="IM61" s="241"/>
      <c r="IN61" s="241"/>
      <c r="IO61" s="241"/>
      <c r="IP61" s="241"/>
      <c r="IQ61" s="241"/>
      <c r="IR61" s="241"/>
      <c r="IS61" s="241"/>
      <c r="IT61" s="241"/>
      <c r="IU61" s="241"/>
      <c r="IV61" s="241"/>
    </row>
    <row r="62" spans="1:256" x14ac:dyDescent="0.2">
      <c r="A62" s="425"/>
      <c r="B62" s="422"/>
      <c r="C62" s="547"/>
      <c r="D62" s="547"/>
      <c r="E62" s="547"/>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c r="DO62" s="241"/>
      <c r="DP62" s="241"/>
      <c r="DQ62" s="241"/>
      <c r="DR62" s="241"/>
      <c r="DS62" s="241"/>
      <c r="DT62" s="241"/>
      <c r="DU62" s="241"/>
      <c r="DV62" s="241"/>
      <c r="DW62" s="241"/>
      <c r="DX62" s="241"/>
      <c r="DY62" s="241"/>
      <c r="DZ62" s="241"/>
      <c r="EA62" s="241"/>
      <c r="EB62" s="241"/>
      <c r="EC62" s="241"/>
      <c r="ED62" s="241"/>
      <c r="EE62" s="241"/>
      <c r="EF62" s="241"/>
      <c r="EG62" s="241"/>
      <c r="EH62" s="241"/>
      <c r="EI62" s="241"/>
      <c r="EJ62" s="241"/>
      <c r="EK62" s="241"/>
      <c r="EL62" s="241"/>
      <c r="EM62" s="241"/>
      <c r="EN62" s="241"/>
      <c r="EO62" s="241"/>
      <c r="EP62" s="241"/>
      <c r="EQ62" s="241"/>
      <c r="ER62" s="241"/>
      <c r="ES62" s="241"/>
      <c r="ET62" s="241"/>
      <c r="EU62" s="241"/>
      <c r="EV62" s="241"/>
      <c r="EW62" s="241"/>
      <c r="EX62" s="241"/>
      <c r="EY62" s="241"/>
      <c r="EZ62" s="241"/>
      <c r="FA62" s="241"/>
      <c r="FB62" s="241"/>
      <c r="FC62" s="241"/>
      <c r="FD62" s="241"/>
      <c r="FE62" s="241"/>
      <c r="FF62" s="241"/>
      <c r="FG62" s="241"/>
      <c r="FH62" s="241"/>
      <c r="FI62" s="241"/>
      <c r="FJ62" s="241"/>
      <c r="FK62" s="241"/>
      <c r="FL62" s="241"/>
      <c r="FM62" s="241"/>
      <c r="FN62" s="241"/>
      <c r="FO62" s="241"/>
      <c r="FP62" s="241"/>
      <c r="FQ62" s="241"/>
      <c r="FR62" s="241"/>
      <c r="FS62" s="241"/>
      <c r="FT62" s="241"/>
      <c r="FU62" s="241"/>
      <c r="FV62" s="241"/>
      <c r="FW62" s="241"/>
      <c r="FX62" s="241"/>
      <c r="FY62" s="241"/>
      <c r="FZ62" s="241"/>
      <c r="GA62" s="241"/>
      <c r="GB62" s="241"/>
      <c r="GC62" s="241"/>
      <c r="GD62" s="241"/>
      <c r="GE62" s="241"/>
      <c r="GF62" s="241"/>
      <c r="GG62" s="241"/>
      <c r="GH62" s="241"/>
      <c r="GI62" s="241"/>
      <c r="GJ62" s="241"/>
      <c r="GK62" s="241"/>
      <c r="GL62" s="241"/>
      <c r="GM62" s="241"/>
      <c r="GN62" s="241"/>
      <c r="GO62" s="241"/>
      <c r="GP62" s="241"/>
      <c r="GQ62" s="241"/>
      <c r="GR62" s="241"/>
      <c r="GS62" s="241"/>
      <c r="GT62" s="241"/>
      <c r="GU62" s="241"/>
      <c r="GV62" s="241"/>
      <c r="GW62" s="241"/>
      <c r="GX62" s="241"/>
      <c r="GY62" s="241"/>
      <c r="GZ62" s="241"/>
      <c r="HA62" s="241"/>
      <c r="HB62" s="241"/>
      <c r="HC62" s="241"/>
      <c r="HD62" s="241"/>
      <c r="HE62" s="241"/>
      <c r="HF62" s="241"/>
      <c r="HG62" s="241"/>
      <c r="HH62" s="241"/>
      <c r="HI62" s="241"/>
      <c r="HJ62" s="241"/>
      <c r="HK62" s="241"/>
      <c r="HL62" s="241"/>
      <c r="HM62" s="241"/>
      <c r="HN62" s="241"/>
      <c r="HO62" s="241"/>
      <c r="HP62" s="241"/>
      <c r="HQ62" s="241"/>
      <c r="HR62" s="241"/>
      <c r="HS62" s="241"/>
      <c r="HT62" s="241"/>
      <c r="HU62" s="241"/>
      <c r="HV62" s="241"/>
      <c r="HW62" s="241"/>
      <c r="HX62" s="241"/>
      <c r="HY62" s="241"/>
      <c r="HZ62" s="241"/>
      <c r="IA62" s="241"/>
      <c r="IB62" s="241"/>
      <c r="IC62" s="241"/>
      <c r="ID62" s="241"/>
      <c r="IE62" s="241"/>
      <c r="IF62" s="241"/>
      <c r="IG62" s="241"/>
      <c r="IH62" s="241"/>
      <c r="II62" s="241"/>
      <c r="IJ62" s="241"/>
      <c r="IK62" s="241"/>
      <c r="IL62" s="241"/>
      <c r="IM62" s="241"/>
      <c r="IN62" s="241"/>
      <c r="IO62" s="241"/>
      <c r="IP62" s="241"/>
      <c r="IQ62" s="241"/>
      <c r="IR62" s="241"/>
      <c r="IS62" s="241"/>
      <c r="IT62" s="241"/>
      <c r="IU62" s="241"/>
      <c r="IV62" s="241"/>
    </row>
    <row r="63" spans="1:256" x14ac:dyDescent="0.2">
      <c r="A63" s="425"/>
      <c r="B63" s="422"/>
      <c r="C63" s="547"/>
      <c r="D63" s="547"/>
      <c r="E63" s="547"/>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c r="EI63" s="241"/>
      <c r="EJ63" s="241"/>
      <c r="EK63" s="241"/>
      <c r="EL63" s="241"/>
      <c r="EM63" s="241"/>
      <c r="EN63" s="241"/>
      <c r="EO63" s="241"/>
      <c r="EP63" s="241"/>
      <c r="EQ63" s="241"/>
      <c r="ER63" s="241"/>
      <c r="ES63" s="241"/>
      <c r="ET63" s="241"/>
      <c r="EU63" s="241"/>
      <c r="EV63" s="241"/>
      <c r="EW63" s="241"/>
      <c r="EX63" s="241"/>
      <c r="EY63" s="241"/>
      <c r="EZ63" s="241"/>
      <c r="FA63" s="241"/>
      <c r="FB63" s="241"/>
      <c r="FC63" s="241"/>
      <c r="FD63" s="241"/>
      <c r="FE63" s="241"/>
      <c r="FF63" s="241"/>
      <c r="FG63" s="241"/>
      <c r="FH63" s="241"/>
      <c r="FI63" s="241"/>
      <c r="FJ63" s="241"/>
      <c r="FK63" s="241"/>
      <c r="FL63" s="241"/>
      <c r="FM63" s="241"/>
      <c r="FN63" s="241"/>
      <c r="FO63" s="241"/>
      <c r="FP63" s="241"/>
      <c r="FQ63" s="241"/>
      <c r="FR63" s="241"/>
      <c r="FS63" s="241"/>
      <c r="FT63" s="241"/>
      <c r="FU63" s="241"/>
      <c r="FV63" s="241"/>
      <c r="FW63" s="241"/>
      <c r="FX63" s="241"/>
      <c r="FY63" s="241"/>
      <c r="FZ63" s="241"/>
      <c r="GA63" s="241"/>
      <c r="GB63" s="241"/>
      <c r="GC63" s="241"/>
      <c r="GD63" s="241"/>
      <c r="GE63" s="241"/>
      <c r="GF63" s="241"/>
      <c r="GG63" s="241"/>
      <c r="GH63" s="241"/>
      <c r="GI63" s="241"/>
      <c r="GJ63" s="241"/>
      <c r="GK63" s="241"/>
      <c r="GL63" s="241"/>
      <c r="GM63" s="241"/>
      <c r="GN63" s="241"/>
      <c r="GO63" s="241"/>
      <c r="GP63" s="241"/>
      <c r="GQ63" s="241"/>
      <c r="GR63" s="241"/>
      <c r="GS63" s="241"/>
      <c r="GT63" s="241"/>
      <c r="GU63" s="241"/>
      <c r="GV63" s="241"/>
      <c r="GW63" s="241"/>
      <c r="GX63" s="241"/>
      <c r="GY63" s="241"/>
      <c r="GZ63" s="241"/>
      <c r="HA63" s="241"/>
      <c r="HB63" s="241"/>
      <c r="HC63" s="241"/>
      <c r="HD63" s="241"/>
      <c r="HE63" s="241"/>
      <c r="HF63" s="241"/>
      <c r="HG63" s="241"/>
      <c r="HH63" s="241"/>
      <c r="HI63" s="241"/>
      <c r="HJ63" s="241"/>
      <c r="HK63" s="241"/>
      <c r="HL63" s="241"/>
      <c r="HM63" s="241"/>
      <c r="HN63" s="241"/>
      <c r="HO63" s="241"/>
      <c r="HP63" s="241"/>
      <c r="HQ63" s="241"/>
      <c r="HR63" s="241"/>
      <c r="HS63" s="241"/>
      <c r="HT63" s="241"/>
      <c r="HU63" s="241"/>
      <c r="HV63" s="241"/>
      <c r="HW63" s="241"/>
      <c r="HX63" s="241"/>
      <c r="HY63" s="241"/>
      <c r="HZ63" s="241"/>
      <c r="IA63" s="241"/>
      <c r="IB63" s="241"/>
      <c r="IC63" s="241"/>
      <c r="ID63" s="241"/>
      <c r="IE63" s="241"/>
      <c r="IF63" s="241"/>
      <c r="IG63" s="241"/>
      <c r="IH63" s="241"/>
      <c r="II63" s="241"/>
      <c r="IJ63" s="241"/>
      <c r="IK63" s="241"/>
      <c r="IL63" s="241"/>
      <c r="IM63" s="241"/>
      <c r="IN63" s="241"/>
      <c r="IO63" s="241"/>
      <c r="IP63" s="241"/>
      <c r="IQ63" s="241"/>
      <c r="IR63" s="241"/>
      <c r="IS63" s="241"/>
      <c r="IT63" s="241"/>
      <c r="IU63" s="241"/>
      <c r="IV63" s="241"/>
    </row>
    <row r="64" spans="1:256" x14ac:dyDescent="0.2">
      <c r="A64" s="425"/>
      <c r="B64" s="422"/>
      <c r="C64" s="547"/>
      <c r="D64" s="547"/>
      <c r="E64" s="547"/>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c r="EI64" s="241"/>
      <c r="EJ64" s="241"/>
      <c r="EK64" s="241"/>
      <c r="EL64" s="241"/>
      <c r="EM64" s="241"/>
      <c r="EN64" s="241"/>
      <c r="EO64" s="241"/>
      <c r="EP64" s="241"/>
      <c r="EQ64" s="241"/>
      <c r="ER64" s="241"/>
      <c r="ES64" s="241"/>
      <c r="ET64" s="241"/>
      <c r="EU64" s="241"/>
      <c r="EV64" s="241"/>
      <c r="EW64" s="241"/>
      <c r="EX64" s="241"/>
      <c r="EY64" s="241"/>
      <c r="EZ64" s="241"/>
      <c r="FA64" s="241"/>
      <c r="FB64" s="241"/>
      <c r="FC64" s="241"/>
      <c r="FD64" s="241"/>
      <c r="FE64" s="241"/>
      <c r="FF64" s="241"/>
      <c r="FG64" s="241"/>
      <c r="FH64" s="241"/>
      <c r="FI64" s="241"/>
      <c r="FJ64" s="241"/>
      <c r="FK64" s="241"/>
      <c r="FL64" s="241"/>
      <c r="FM64" s="241"/>
      <c r="FN64" s="241"/>
      <c r="FO64" s="241"/>
      <c r="FP64" s="241"/>
      <c r="FQ64" s="241"/>
      <c r="FR64" s="241"/>
      <c r="FS64" s="241"/>
      <c r="FT64" s="241"/>
      <c r="FU64" s="241"/>
      <c r="FV64" s="241"/>
      <c r="FW64" s="241"/>
      <c r="FX64" s="241"/>
      <c r="FY64" s="241"/>
      <c r="FZ64" s="241"/>
      <c r="GA64" s="241"/>
      <c r="GB64" s="241"/>
      <c r="GC64" s="241"/>
      <c r="GD64" s="241"/>
      <c r="GE64" s="241"/>
      <c r="GF64" s="241"/>
      <c r="GG64" s="241"/>
      <c r="GH64" s="241"/>
      <c r="GI64" s="241"/>
      <c r="GJ64" s="241"/>
      <c r="GK64" s="241"/>
      <c r="GL64" s="241"/>
      <c r="GM64" s="241"/>
      <c r="GN64" s="241"/>
      <c r="GO64" s="241"/>
      <c r="GP64" s="241"/>
      <c r="GQ64" s="241"/>
      <c r="GR64" s="241"/>
      <c r="GS64" s="241"/>
      <c r="GT64" s="241"/>
      <c r="GU64" s="241"/>
      <c r="GV64" s="241"/>
      <c r="GW64" s="241"/>
      <c r="GX64" s="241"/>
      <c r="GY64" s="241"/>
      <c r="GZ64" s="241"/>
      <c r="HA64" s="241"/>
      <c r="HB64" s="241"/>
      <c r="HC64" s="241"/>
      <c r="HD64" s="241"/>
      <c r="HE64" s="241"/>
      <c r="HF64" s="241"/>
      <c r="HG64" s="241"/>
      <c r="HH64" s="241"/>
      <c r="HI64" s="241"/>
      <c r="HJ64" s="241"/>
      <c r="HK64" s="241"/>
      <c r="HL64" s="241"/>
      <c r="HM64" s="241"/>
      <c r="HN64" s="241"/>
      <c r="HO64" s="241"/>
      <c r="HP64" s="241"/>
      <c r="HQ64" s="241"/>
      <c r="HR64" s="241"/>
      <c r="HS64" s="241"/>
      <c r="HT64" s="241"/>
      <c r="HU64" s="241"/>
      <c r="HV64" s="241"/>
      <c r="HW64" s="241"/>
      <c r="HX64" s="241"/>
      <c r="HY64" s="241"/>
      <c r="HZ64" s="241"/>
      <c r="IA64" s="241"/>
      <c r="IB64" s="241"/>
      <c r="IC64" s="241"/>
      <c r="ID64" s="241"/>
      <c r="IE64" s="241"/>
      <c r="IF64" s="241"/>
      <c r="IG64" s="241"/>
      <c r="IH64" s="241"/>
      <c r="II64" s="241"/>
      <c r="IJ64" s="241"/>
      <c r="IK64" s="241"/>
      <c r="IL64" s="241"/>
      <c r="IM64" s="241"/>
      <c r="IN64" s="241"/>
      <c r="IO64" s="241"/>
      <c r="IP64" s="241"/>
      <c r="IQ64" s="241"/>
      <c r="IR64" s="241"/>
      <c r="IS64" s="241"/>
      <c r="IT64" s="241"/>
      <c r="IU64" s="241"/>
      <c r="IV64" s="241"/>
    </row>
    <row r="65" spans="1:256" x14ac:dyDescent="0.2">
      <c r="A65" s="425"/>
      <c r="B65" s="422"/>
      <c r="C65" s="547"/>
      <c r="D65" s="547"/>
      <c r="E65" s="547"/>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c r="EI65" s="241"/>
      <c r="EJ65" s="241"/>
      <c r="EK65" s="241"/>
      <c r="EL65" s="241"/>
      <c r="EM65" s="241"/>
      <c r="EN65" s="241"/>
      <c r="EO65" s="241"/>
      <c r="EP65" s="241"/>
      <c r="EQ65" s="241"/>
      <c r="ER65" s="241"/>
      <c r="ES65" s="241"/>
      <c r="ET65" s="241"/>
      <c r="EU65" s="241"/>
      <c r="EV65" s="241"/>
      <c r="EW65" s="241"/>
      <c r="EX65" s="241"/>
      <c r="EY65" s="241"/>
      <c r="EZ65" s="241"/>
      <c r="FA65" s="241"/>
      <c r="FB65" s="241"/>
      <c r="FC65" s="241"/>
      <c r="FD65" s="241"/>
      <c r="FE65" s="241"/>
      <c r="FF65" s="241"/>
      <c r="FG65" s="241"/>
      <c r="FH65" s="241"/>
      <c r="FI65" s="241"/>
      <c r="FJ65" s="241"/>
      <c r="FK65" s="241"/>
      <c r="FL65" s="241"/>
      <c r="FM65" s="241"/>
      <c r="FN65" s="241"/>
      <c r="FO65" s="241"/>
      <c r="FP65" s="241"/>
      <c r="FQ65" s="241"/>
      <c r="FR65" s="241"/>
      <c r="FS65" s="241"/>
      <c r="FT65" s="241"/>
      <c r="FU65" s="241"/>
      <c r="FV65" s="241"/>
      <c r="FW65" s="241"/>
      <c r="FX65" s="241"/>
      <c r="FY65" s="241"/>
      <c r="FZ65" s="241"/>
      <c r="GA65" s="241"/>
      <c r="GB65" s="241"/>
      <c r="GC65" s="241"/>
      <c r="GD65" s="241"/>
      <c r="GE65" s="241"/>
      <c r="GF65" s="241"/>
      <c r="GG65" s="241"/>
      <c r="GH65" s="241"/>
      <c r="GI65" s="241"/>
      <c r="GJ65" s="241"/>
      <c r="GK65" s="241"/>
      <c r="GL65" s="241"/>
      <c r="GM65" s="241"/>
      <c r="GN65" s="241"/>
      <c r="GO65" s="241"/>
      <c r="GP65" s="241"/>
      <c r="GQ65" s="241"/>
      <c r="GR65" s="241"/>
      <c r="GS65" s="241"/>
      <c r="GT65" s="241"/>
      <c r="GU65" s="241"/>
      <c r="GV65" s="241"/>
      <c r="GW65" s="241"/>
      <c r="GX65" s="241"/>
      <c r="GY65" s="241"/>
      <c r="GZ65" s="241"/>
      <c r="HA65" s="241"/>
      <c r="HB65" s="241"/>
      <c r="HC65" s="241"/>
      <c r="HD65" s="241"/>
      <c r="HE65" s="241"/>
      <c r="HF65" s="241"/>
      <c r="HG65" s="241"/>
      <c r="HH65" s="241"/>
      <c r="HI65" s="241"/>
      <c r="HJ65" s="241"/>
      <c r="HK65" s="241"/>
      <c r="HL65" s="241"/>
      <c r="HM65" s="241"/>
      <c r="HN65" s="241"/>
      <c r="HO65" s="241"/>
      <c r="HP65" s="241"/>
      <c r="HQ65" s="241"/>
      <c r="HR65" s="241"/>
      <c r="HS65" s="241"/>
      <c r="HT65" s="241"/>
      <c r="HU65" s="241"/>
      <c r="HV65" s="241"/>
      <c r="HW65" s="241"/>
      <c r="HX65" s="241"/>
      <c r="HY65" s="241"/>
      <c r="HZ65" s="241"/>
      <c r="IA65" s="241"/>
      <c r="IB65" s="241"/>
      <c r="IC65" s="241"/>
      <c r="ID65" s="241"/>
      <c r="IE65" s="241"/>
      <c r="IF65" s="241"/>
      <c r="IG65" s="241"/>
      <c r="IH65" s="241"/>
      <c r="II65" s="241"/>
      <c r="IJ65" s="241"/>
      <c r="IK65" s="241"/>
      <c r="IL65" s="241"/>
      <c r="IM65" s="241"/>
      <c r="IN65" s="241"/>
      <c r="IO65" s="241"/>
      <c r="IP65" s="241"/>
      <c r="IQ65" s="241"/>
      <c r="IR65" s="241"/>
      <c r="IS65" s="241"/>
      <c r="IT65" s="241"/>
      <c r="IU65" s="241"/>
      <c r="IV65" s="241"/>
    </row>
    <row r="66" spans="1:256" x14ac:dyDescent="0.2">
      <c r="A66" s="425"/>
      <c r="B66" s="422"/>
      <c r="C66" s="547"/>
      <c r="D66" s="547"/>
      <c r="E66" s="547"/>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241"/>
      <c r="GF66" s="241"/>
      <c r="GG66" s="241"/>
      <c r="GH66" s="241"/>
      <c r="GI66" s="241"/>
      <c r="GJ66" s="241"/>
      <c r="GK66" s="241"/>
      <c r="GL66" s="241"/>
      <c r="GM66" s="241"/>
      <c r="GN66" s="241"/>
      <c r="GO66" s="241"/>
      <c r="GP66" s="241"/>
      <c r="GQ66" s="241"/>
      <c r="GR66" s="241"/>
      <c r="GS66" s="241"/>
      <c r="GT66" s="241"/>
      <c r="GU66" s="241"/>
      <c r="GV66" s="241"/>
      <c r="GW66" s="241"/>
      <c r="GX66" s="241"/>
      <c r="GY66" s="241"/>
      <c r="GZ66" s="241"/>
      <c r="HA66" s="241"/>
      <c r="HB66" s="241"/>
      <c r="HC66" s="241"/>
      <c r="HD66" s="241"/>
      <c r="HE66" s="241"/>
      <c r="HF66" s="241"/>
      <c r="HG66" s="241"/>
      <c r="HH66" s="241"/>
      <c r="HI66" s="241"/>
      <c r="HJ66" s="241"/>
      <c r="HK66" s="241"/>
      <c r="HL66" s="241"/>
      <c r="HM66" s="241"/>
      <c r="HN66" s="241"/>
      <c r="HO66" s="241"/>
      <c r="HP66" s="241"/>
      <c r="HQ66" s="241"/>
      <c r="HR66" s="241"/>
      <c r="HS66" s="241"/>
      <c r="HT66" s="241"/>
      <c r="HU66" s="241"/>
      <c r="HV66" s="241"/>
      <c r="HW66" s="241"/>
      <c r="HX66" s="241"/>
      <c r="HY66" s="241"/>
      <c r="HZ66" s="241"/>
      <c r="IA66" s="241"/>
      <c r="IB66" s="241"/>
      <c r="IC66" s="241"/>
      <c r="ID66" s="241"/>
      <c r="IE66" s="241"/>
      <c r="IF66" s="241"/>
      <c r="IG66" s="241"/>
      <c r="IH66" s="241"/>
      <c r="II66" s="241"/>
      <c r="IJ66" s="241"/>
      <c r="IK66" s="241"/>
      <c r="IL66" s="241"/>
      <c r="IM66" s="241"/>
      <c r="IN66" s="241"/>
      <c r="IO66" s="241"/>
      <c r="IP66" s="241"/>
      <c r="IQ66" s="241"/>
      <c r="IR66" s="241"/>
      <c r="IS66" s="241"/>
      <c r="IT66" s="241"/>
      <c r="IU66" s="241"/>
      <c r="IV66" s="241"/>
    </row>
    <row r="67" spans="1:256" x14ac:dyDescent="0.2">
      <c r="A67" s="425"/>
      <c r="B67" s="422"/>
      <c r="C67" s="547"/>
      <c r="D67" s="547"/>
      <c r="E67" s="547"/>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c r="DV67" s="241"/>
      <c r="DW67" s="241"/>
      <c r="DX67" s="241"/>
      <c r="DY67" s="241"/>
      <c r="DZ67" s="241"/>
      <c r="EA67" s="241"/>
      <c r="EB67" s="241"/>
      <c r="EC67" s="241"/>
      <c r="ED67" s="241"/>
      <c r="EE67" s="241"/>
      <c r="EF67" s="241"/>
      <c r="EG67" s="241"/>
      <c r="EH67" s="241"/>
      <c r="EI67" s="241"/>
      <c r="EJ67" s="241"/>
      <c r="EK67" s="241"/>
      <c r="EL67" s="241"/>
      <c r="EM67" s="241"/>
      <c r="EN67" s="241"/>
      <c r="EO67" s="241"/>
      <c r="EP67" s="241"/>
      <c r="EQ67" s="241"/>
      <c r="ER67" s="241"/>
      <c r="ES67" s="241"/>
      <c r="ET67" s="241"/>
      <c r="EU67" s="241"/>
      <c r="EV67" s="241"/>
      <c r="EW67" s="241"/>
      <c r="EX67" s="241"/>
      <c r="EY67" s="241"/>
      <c r="EZ67" s="241"/>
      <c r="FA67" s="241"/>
      <c r="FB67" s="241"/>
      <c r="FC67" s="241"/>
      <c r="FD67" s="241"/>
      <c r="FE67" s="241"/>
      <c r="FF67" s="241"/>
      <c r="FG67" s="241"/>
      <c r="FH67" s="241"/>
      <c r="FI67" s="241"/>
      <c r="FJ67" s="241"/>
      <c r="FK67" s="241"/>
      <c r="FL67" s="241"/>
      <c r="FM67" s="241"/>
      <c r="FN67" s="241"/>
      <c r="FO67" s="241"/>
      <c r="FP67" s="241"/>
      <c r="FQ67" s="241"/>
      <c r="FR67" s="241"/>
      <c r="FS67" s="241"/>
      <c r="FT67" s="241"/>
      <c r="FU67" s="241"/>
      <c r="FV67" s="241"/>
      <c r="FW67" s="241"/>
      <c r="FX67" s="241"/>
      <c r="FY67" s="241"/>
      <c r="FZ67" s="241"/>
      <c r="GA67" s="241"/>
      <c r="GB67" s="241"/>
      <c r="GC67" s="241"/>
      <c r="GD67" s="241"/>
      <c r="GE67" s="241"/>
      <c r="GF67" s="241"/>
      <c r="GG67" s="241"/>
      <c r="GH67" s="241"/>
      <c r="GI67" s="241"/>
      <c r="GJ67" s="241"/>
      <c r="GK67" s="241"/>
      <c r="GL67" s="241"/>
      <c r="GM67" s="241"/>
      <c r="GN67" s="241"/>
      <c r="GO67" s="241"/>
      <c r="GP67" s="241"/>
      <c r="GQ67" s="241"/>
      <c r="GR67" s="241"/>
      <c r="GS67" s="241"/>
      <c r="GT67" s="241"/>
      <c r="GU67" s="241"/>
      <c r="GV67" s="241"/>
      <c r="GW67" s="241"/>
      <c r="GX67" s="241"/>
      <c r="GY67" s="241"/>
      <c r="GZ67" s="241"/>
      <c r="HA67" s="241"/>
      <c r="HB67" s="241"/>
      <c r="HC67" s="241"/>
      <c r="HD67" s="241"/>
      <c r="HE67" s="241"/>
      <c r="HF67" s="241"/>
      <c r="HG67" s="241"/>
      <c r="HH67" s="241"/>
      <c r="HI67" s="241"/>
      <c r="HJ67" s="241"/>
      <c r="HK67" s="241"/>
      <c r="HL67" s="241"/>
      <c r="HM67" s="241"/>
      <c r="HN67" s="241"/>
      <c r="HO67" s="241"/>
      <c r="HP67" s="241"/>
      <c r="HQ67" s="241"/>
      <c r="HR67" s="241"/>
      <c r="HS67" s="241"/>
      <c r="HT67" s="241"/>
      <c r="HU67" s="241"/>
      <c r="HV67" s="241"/>
      <c r="HW67" s="241"/>
      <c r="HX67" s="241"/>
      <c r="HY67" s="241"/>
      <c r="HZ67" s="241"/>
      <c r="IA67" s="241"/>
      <c r="IB67" s="241"/>
      <c r="IC67" s="241"/>
      <c r="ID67" s="241"/>
      <c r="IE67" s="241"/>
      <c r="IF67" s="241"/>
      <c r="IG67" s="241"/>
      <c r="IH67" s="241"/>
      <c r="II67" s="241"/>
      <c r="IJ67" s="241"/>
      <c r="IK67" s="241"/>
      <c r="IL67" s="241"/>
      <c r="IM67" s="241"/>
      <c r="IN67" s="241"/>
      <c r="IO67" s="241"/>
      <c r="IP67" s="241"/>
      <c r="IQ67" s="241"/>
      <c r="IR67" s="241"/>
      <c r="IS67" s="241"/>
      <c r="IT67" s="241"/>
      <c r="IU67" s="241"/>
      <c r="IV67" s="241"/>
    </row>
    <row r="68" spans="1:256" x14ac:dyDescent="0.2">
      <c r="A68" s="425"/>
      <c r="B68" s="422"/>
      <c r="C68" s="547"/>
      <c r="D68" s="547"/>
      <c r="E68" s="547"/>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c r="DV68" s="241"/>
      <c r="DW68" s="241"/>
      <c r="DX68" s="241"/>
      <c r="DY68" s="241"/>
      <c r="DZ68" s="241"/>
      <c r="EA68" s="241"/>
      <c r="EB68" s="241"/>
      <c r="EC68" s="241"/>
      <c r="ED68" s="241"/>
      <c r="EE68" s="241"/>
      <c r="EF68" s="241"/>
      <c r="EG68" s="241"/>
      <c r="EH68" s="241"/>
      <c r="EI68" s="241"/>
      <c r="EJ68" s="241"/>
      <c r="EK68" s="241"/>
      <c r="EL68" s="241"/>
      <c r="EM68" s="241"/>
      <c r="EN68" s="241"/>
      <c r="EO68" s="241"/>
      <c r="EP68" s="241"/>
      <c r="EQ68" s="241"/>
      <c r="ER68" s="241"/>
      <c r="ES68" s="241"/>
      <c r="ET68" s="241"/>
      <c r="EU68" s="241"/>
      <c r="EV68" s="241"/>
      <c r="EW68" s="241"/>
      <c r="EX68" s="241"/>
      <c r="EY68" s="241"/>
      <c r="EZ68" s="241"/>
      <c r="FA68" s="241"/>
      <c r="FB68" s="241"/>
      <c r="FC68" s="241"/>
      <c r="FD68" s="241"/>
      <c r="FE68" s="241"/>
      <c r="FF68" s="241"/>
      <c r="FG68" s="241"/>
      <c r="FH68" s="241"/>
      <c r="FI68" s="241"/>
      <c r="FJ68" s="241"/>
      <c r="FK68" s="241"/>
      <c r="FL68" s="241"/>
      <c r="FM68" s="241"/>
      <c r="FN68" s="241"/>
      <c r="FO68" s="241"/>
      <c r="FP68" s="241"/>
      <c r="FQ68" s="241"/>
      <c r="FR68" s="241"/>
      <c r="FS68" s="241"/>
      <c r="FT68" s="241"/>
      <c r="FU68" s="241"/>
      <c r="FV68" s="241"/>
      <c r="FW68" s="241"/>
      <c r="FX68" s="241"/>
      <c r="FY68" s="241"/>
      <c r="FZ68" s="241"/>
      <c r="GA68" s="241"/>
      <c r="GB68" s="241"/>
      <c r="GC68" s="241"/>
      <c r="GD68" s="241"/>
      <c r="GE68" s="241"/>
      <c r="GF68" s="241"/>
      <c r="GG68" s="241"/>
      <c r="GH68" s="241"/>
      <c r="GI68" s="241"/>
      <c r="GJ68" s="241"/>
      <c r="GK68" s="241"/>
      <c r="GL68" s="241"/>
      <c r="GM68" s="241"/>
      <c r="GN68" s="241"/>
      <c r="GO68" s="241"/>
      <c r="GP68" s="241"/>
      <c r="GQ68" s="241"/>
      <c r="GR68" s="241"/>
      <c r="GS68" s="241"/>
      <c r="GT68" s="241"/>
      <c r="GU68" s="241"/>
      <c r="GV68" s="241"/>
      <c r="GW68" s="241"/>
      <c r="GX68" s="241"/>
      <c r="GY68" s="241"/>
      <c r="GZ68" s="241"/>
      <c r="HA68" s="241"/>
      <c r="HB68" s="241"/>
      <c r="HC68" s="241"/>
      <c r="HD68" s="241"/>
      <c r="HE68" s="241"/>
      <c r="HF68" s="241"/>
      <c r="HG68" s="241"/>
      <c r="HH68" s="241"/>
      <c r="HI68" s="241"/>
      <c r="HJ68" s="241"/>
      <c r="HK68" s="241"/>
      <c r="HL68" s="241"/>
      <c r="HM68" s="241"/>
      <c r="HN68" s="241"/>
      <c r="HO68" s="241"/>
      <c r="HP68" s="241"/>
      <c r="HQ68" s="241"/>
      <c r="HR68" s="241"/>
      <c r="HS68" s="241"/>
      <c r="HT68" s="241"/>
      <c r="HU68" s="241"/>
      <c r="HV68" s="241"/>
      <c r="HW68" s="241"/>
      <c r="HX68" s="241"/>
      <c r="HY68" s="241"/>
      <c r="HZ68" s="241"/>
      <c r="IA68" s="241"/>
      <c r="IB68" s="241"/>
      <c r="IC68" s="241"/>
      <c r="ID68" s="241"/>
      <c r="IE68" s="241"/>
      <c r="IF68" s="241"/>
      <c r="IG68" s="241"/>
      <c r="IH68" s="241"/>
      <c r="II68" s="241"/>
      <c r="IJ68" s="241"/>
      <c r="IK68" s="241"/>
      <c r="IL68" s="241"/>
      <c r="IM68" s="241"/>
      <c r="IN68" s="241"/>
      <c r="IO68" s="241"/>
      <c r="IP68" s="241"/>
      <c r="IQ68" s="241"/>
      <c r="IR68" s="241"/>
      <c r="IS68" s="241"/>
      <c r="IT68" s="241"/>
      <c r="IU68" s="241"/>
      <c r="IV68" s="241"/>
    </row>
    <row r="69" spans="1:256" x14ac:dyDescent="0.2">
      <c r="A69" s="425"/>
      <c r="B69" s="422"/>
      <c r="C69" s="547"/>
      <c r="D69" s="547"/>
      <c r="E69" s="547"/>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c r="DK69" s="241"/>
      <c r="DL69" s="241"/>
      <c r="DM69" s="241"/>
      <c r="DN69" s="241"/>
      <c r="DO69" s="241"/>
      <c r="DP69" s="241"/>
      <c r="DQ69" s="241"/>
      <c r="DR69" s="241"/>
      <c r="DS69" s="241"/>
      <c r="DT69" s="241"/>
      <c r="DU69" s="241"/>
      <c r="DV69" s="241"/>
      <c r="DW69" s="241"/>
      <c r="DX69" s="241"/>
      <c r="DY69" s="241"/>
      <c r="DZ69" s="241"/>
      <c r="EA69" s="241"/>
      <c r="EB69" s="241"/>
      <c r="EC69" s="241"/>
      <c r="ED69" s="241"/>
      <c r="EE69" s="241"/>
      <c r="EF69" s="241"/>
      <c r="EG69" s="241"/>
      <c r="EH69" s="241"/>
      <c r="EI69" s="241"/>
      <c r="EJ69" s="241"/>
      <c r="EK69" s="241"/>
      <c r="EL69" s="241"/>
      <c r="EM69" s="241"/>
      <c r="EN69" s="241"/>
      <c r="EO69" s="241"/>
      <c r="EP69" s="241"/>
      <c r="EQ69" s="241"/>
      <c r="ER69" s="241"/>
      <c r="ES69" s="241"/>
      <c r="ET69" s="241"/>
      <c r="EU69" s="241"/>
      <c r="EV69" s="241"/>
      <c r="EW69" s="241"/>
      <c r="EX69" s="241"/>
      <c r="EY69" s="241"/>
      <c r="EZ69" s="241"/>
      <c r="FA69" s="241"/>
      <c r="FB69" s="241"/>
      <c r="FC69" s="241"/>
      <c r="FD69" s="241"/>
      <c r="FE69" s="241"/>
      <c r="FF69" s="241"/>
      <c r="FG69" s="241"/>
      <c r="FH69" s="241"/>
      <c r="FI69" s="241"/>
      <c r="FJ69" s="241"/>
      <c r="FK69" s="241"/>
      <c r="FL69" s="241"/>
      <c r="FM69" s="241"/>
      <c r="FN69" s="241"/>
      <c r="FO69" s="241"/>
      <c r="FP69" s="241"/>
      <c r="FQ69" s="241"/>
      <c r="FR69" s="241"/>
      <c r="FS69" s="241"/>
      <c r="FT69" s="241"/>
      <c r="FU69" s="241"/>
      <c r="FV69" s="241"/>
      <c r="FW69" s="241"/>
      <c r="FX69" s="241"/>
      <c r="FY69" s="241"/>
      <c r="FZ69" s="241"/>
      <c r="GA69" s="241"/>
      <c r="GB69" s="241"/>
      <c r="GC69" s="241"/>
      <c r="GD69" s="241"/>
      <c r="GE69" s="241"/>
      <c r="GF69" s="241"/>
      <c r="GG69" s="241"/>
      <c r="GH69" s="241"/>
      <c r="GI69" s="241"/>
      <c r="GJ69" s="241"/>
      <c r="GK69" s="241"/>
      <c r="GL69" s="241"/>
      <c r="GM69" s="241"/>
      <c r="GN69" s="241"/>
      <c r="GO69" s="241"/>
      <c r="GP69" s="241"/>
      <c r="GQ69" s="241"/>
      <c r="GR69" s="241"/>
      <c r="GS69" s="241"/>
      <c r="GT69" s="241"/>
      <c r="GU69" s="241"/>
      <c r="GV69" s="241"/>
      <c r="GW69" s="241"/>
      <c r="GX69" s="241"/>
      <c r="GY69" s="241"/>
      <c r="GZ69" s="241"/>
      <c r="HA69" s="241"/>
      <c r="HB69" s="241"/>
      <c r="HC69" s="241"/>
      <c r="HD69" s="241"/>
      <c r="HE69" s="241"/>
      <c r="HF69" s="241"/>
      <c r="HG69" s="241"/>
      <c r="HH69" s="241"/>
      <c r="HI69" s="241"/>
      <c r="HJ69" s="241"/>
      <c r="HK69" s="241"/>
      <c r="HL69" s="241"/>
      <c r="HM69" s="241"/>
      <c r="HN69" s="241"/>
      <c r="HO69" s="241"/>
      <c r="HP69" s="241"/>
      <c r="HQ69" s="241"/>
      <c r="HR69" s="241"/>
      <c r="HS69" s="241"/>
      <c r="HT69" s="241"/>
      <c r="HU69" s="241"/>
      <c r="HV69" s="241"/>
      <c r="HW69" s="241"/>
      <c r="HX69" s="241"/>
      <c r="HY69" s="241"/>
      <c r="HZ69" s="241"/>
      <c r="IA69" s="241"/>
      <c r="IB69" s="241"/>
      <c r="IC69" s="241"/>
      <c r="ID69" s="241"/>
      <c r="IE69" s="241"/>
      <c r="IF69" s="241"/>
      <c r="IG69" s="241"/>
      <c r="IH69" s="241"/>
      <c r="II69" s="241"/>
      <c r="IJ69" s="241"/>
      <c r="IK69" s="241"/>
      <c r="IL69" s="241"/>
      <c r="IM69" s="241"/>
      <c r="IN69" s="241"/>
      <c r="IO69" s="241"/>
      <c r="IP69" s="241"/>
      <c r="IQ69" s="241"/>
      <c r="IR69" s="241"/>
      <c r="IS69" s="241"/>
      <c r="IT69" s="241"/>
      <c r="IU69" s="241"/>
      <c r="IV69" s="241"/>
    </row>
    <row r="70" spans="1:256" x14ac:dyDescent="0.2">
      <c r="A70" s="425"/>
      <c r="B70" s="422"/>
      <c r="C70" s="547"/>
      <c r="D70" s="547"/>
      <c r="E70" s="547"/>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c r="DK70" s="241"/>
      <c r="DL70" s="241"/>
      <c r="DM70" s="241"/>
      <c r="DN70" s="241"/>
      <c r="DO70" s="241"/>
      <c r="DP70" s="241"/>
      <c r="DQ70" s="241"/>
      <c r="DR70" s="241"/>
      <c r="DS70" s="241"/>
      <c r="DT70" s="241"/>
      <c r="DU70" s="241"/>
      <c r="DV70" s="241"/>
      <c r="DW70" s="241"/>
      <c r="DX70" s="241"/>
      <c r="DY70" s="241"/>
      <c r="DZ70" s="241"/>
      <c r="EA70" s="241"/>
      <c r="EB70" s="241"/>
      <c r="EC70" s="241"/>
      <c r="ED70" s="241"/>
      <c r="EE70" s="241"/>
      <c r="EF70" s="241"/>
      <c r="EG70" s="241"/>
      <c r="EH70" s="241"/>
      <c r="EI70" s="241"/>
      <c r="EJ70" s="241"/>
      <c r="EK70" s="241"/>
      <c r="EL70" s="241"/>
      <c r="EM70" s="241"/>
      <c r="EN70" s="241"/>
      <c r="EO70" s="241"/>
      <c r="EP70" s="241"/>
      <c r="EQ70" s="241"/>
      <c r="ER70" s="241"/>
      <c r="ES70" s="241"/>
      <c r="ET70" s="241"/>
      <c r="EU70" s="241"/>
      <c r="EV70" s="241"/>
      <c r="EW70" s="241"/>
      <c r="EX70" s="241"/>
      <c r="EY70" s="241"/>
      <c r="EZ70" s="241"/>
      <c r="FA70" s="241"/>
      <c r="FB70" s="241"/>
      <c r="FC70" s="241"/>
      <c r="FD70" s="241"/>
      <c r="FE70" s="241"/>
      <c r="FF70" s="241"/>
      <c r="FG70" s="241"/>
      <c r="FH70" s="241"/>
      <c r="FI70" s="241"/>
      <c r="FJ70" s="241"/>
      <c r="FK70" s="241"/>
      <c r="FL70" s="241"/>
      <c r="FM70" s="241"/>
      <c r="FN70" s="241"/>
      <c r="FO70" s="241"/>
      <c r="FP70" s="241"/>
      <c r="FQ70" s="241"/>
      <c r="FR70" s="241"/>
      <c r="FS70" s="241"/>
      <c r="FT70" s="241"/>
      <c r="FU70" s="241"/>
      <c r="FV70" s="241"/>
      <c r="FW70" s="241"/>
      <c r="FX70" s="241"/>
      <c r="FY70" s="241"/>
      <c r="FZ70" s="241"/>
      <c r="GA70" s="241"/>
      <c r="GB70" s="241"/>
      <c r="GC70" s="241"/>
      <c r="GD70" s="241"/>
      <c r="GE70" s="241"/>
      <c r="GF70" s="241"/>
      <c r="GG70" s="241"/>
      <c r="GH70" s="241"/>
      <c r="GI70" s="241"/>
      <c r="GJ70" s="241"/>
      <c r="GK70" s="241"/>
      <c r="GL70" s="241"/>
      <c r="GM70" s="241"/>
      <c r="GN70" s="241"/>
      <c r="GO70" s="241"/>
      <c r="GP70" s="241"/>
      <c r="GQ70" s="241"/>
      <c r="GR70" s="241"/>
      <c r="GS70" s="241"/>
      <c r="GT70" s="241"/>
      <c r="GU70" s="241"/>
      <c r="GV70" s="241"/>
      <c r="GW70" s="241"/>
      <c r="GX70" s="241"/>
      <c r="GY70" s="241"/>
      <c r="GZ70" s="241"/>
      <c r="HA70" s="241"/>
      <c r="HB70" s="241"/>
      <c r="HC70" s="241"/>
      <c r="HD70" s="241"/>
      <c r="HE70" s="241"/>
      <c r="HF70" s="241"/>
      <c r="HG70" s="241"/>
      <c r="HH70" s="241"/>
      <c r="HI70" s="241"/>
      <c r="HJ70" s="241"/>
      <c r="HK70" s="241"/>
      <c r="HL70" s="241"/>
      <c r="HM70" s="241"/>
      <c r="HN70" s="241"/>
      <c r="HO70" s="241"/>
      <c r="HP70" s="241"/>
      <c r="HQ70" s="241"/>
      <c r="HR70" s="241"/>
      <c r="HS70" s="241"/>
      <c r="HT70" s="241"/>
      <c r="HU70" s="241"/>
      <c r="HV70" s="241"/>
      <c r="HW70" s="241"/>
      <c r="HX70" s="241"/>
      <c r="HY70" s="241"/>
      <c r="HZ70" s="241"/>
      <c r="IA70" s="241"/>
      <c r="IB70" s="241"/>
      <c r="IC70" s="241"/>
      <c r="ID70" s="241"/>
      <c r="IE70" s="241"/>
      <c r="IF70" s="241"/>
      <c r="IG70" s="241"/>
      <c r="IH70" s="241"/>
      <c r="II70" s="241"/>
      <c r="IJ70" s="241"/>
      <c r="IK70" s="241"/>
      <c r="IL70" s="241"/>
      <c r="IM70" s="241"/>
      <c r="IN70" s="241"/>
      <c r="IO70" s="241"/>
      <c r="IP70" s="241"/>
      <c r="IQ70" s="241"/>
      <c r="IR70" s="241"/>
      <c r="IS70" s="241"/>
      <c r="IT70" s="241"/>
      <c r="IU70" s="241"/>
      <c r="IV70" s="241"/>
    </row>
    <row r="71" spans="1:256" x14ac:dyDescent="0.2">
      <c r="A71" s="425"/>
      <c r="B71" s="422"/>
      <c r="C71" s="547"/>
      <c r="D71" s="547"/>
      <c r="E71" s="547"/>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241"/>
      <c r="DZ71" s="241"/>
      <c r="EA71" s="241"/>
      <c r="EB71" s="241"/>
      <c r="EC71" s="241"/>
      <c r="ED71" s="241"/>
      <c r="EE71" s="241"/>
      <c r="EF71" s="241"/>
      <c r="EG71" s="241"/>
      <c r="EH71" s="241"/>
      <c r="EI71" s="241"/>
      <c r="EJ71" s="241"/>
      <c r="EK71" s="241"/>
      <c r="EL71" s="241"/>
      <c r="EM71" s="241"/>
      <c r="EN71" s="241"/>
      <c r="EO71" s="241"/>
      <c r="EP71" s="241"/>
      <c r="EQ71" s="241"/>
      <c r="ER71" s="241"/>
      <c r="ES71" s="241"/>
      <c r="ET71" s="241"/>
      <c r="EU71" s="241"/>
      <c r="EV71" s="241"/>
      <c r="EW71" s="241"/>
      <c r="EX71" s="241"/>
      <c r="EY71" s="241"/>
      <c r="EZ71" s="241"/>
      <c r="FA71" s="241"/>
      <c r="FB71" s="241"/>
      <c r="FC71" s="241"/>
      <c r="FD71" s="241"/>
      <c r="FE71" s="241"/>
      <c r="FF71" s="241"/>
      <c r="FG71" s="241"/>
      <c r="FH71" s="241"/>
      <c r="FI71" s="241"/>
      <c r="FJ71" s="241"/>
      <c r="FK71" s="241"/>
      <c r="FL71" s="241"/>
      <c r="FM71" s="241"/>
      <c r="FN71" s="241"/>
      <c r="FO71" s="241"/>
      <c r="FP71" s="241"/>
      <c r="FQ71" s="241"/>
      <c r="FR71" s="241"/>
      <c r="FS71" s="241"/>
      <c r="FT71" s="241"/>
      <c r="FU71" s="241"/>
      <c r="FV71" s="241"/>
      <c r="FW71" s="241"/>
      <c r="FX71" s="241"/>
      <c r="FY71" s="241"/>
      <c r="FZ71" s="241"/>
      <c r="GA71" s="241"/>
      <c r="GB71" s="241"/>
      <c r="GC71" s="241"/>
      <c r="GD71" s="241"/>
      <c r="GE71" s="241"/>
      <c r="GF71" s="241"/>
      <c r="GG71" s="241"/>
      <c r="GH71" s="241"/>
      <c r="GI71" s="241"/>
      <c r="GJ71" s="241"/>
      <c r="GK71" s="241"/>
      <c r="GL71" s="241"/>
      <c r="GM71" s="241"/>
      <c r="GN71" s="241"/>
      <c r="GO71" s="241"/>
      <c r="GP71" s="241"/>
      <c r="GQ71" s="241"/>
      <c r="GR71" s="241"/>
      <c r="GS71" s="241"/>
      <c r="GT71" s="241"/>
      <c r="GU71" s="241"/>
      <c r="GV71" s="241"/>
      <c r="GW71" s="241"/>
      <c r="GX71" s="241"/>
      <c r="GY71" s="241"/>
      <c r="GZ71" s="241"/>
      <c r="HA71" s="241"/>
      <c r="HB71" s="241"/>
      <c r="HC71" s="241"/>
      <c r="HD71" s="241"/>
      <c r="HE71" s="241"/>
      <c r="HF71" s="241"/>
      <c r="HG71" s="241"/>
      <c r="HH71" s="241"/>
      <c r="HI71" s="241"/>
      <c r="HJ71" s="241"/>
      <c r="HK71" s="241"/>
      <c r="HL71" s="241"/>
      <c r="HM71" s="241"/>
      <c r="HN71" s="241"/>
      <c r="HO71" s="241"/>
      <c r="HP71" s="241"/>
      <c r="HQ71" s="241"/>
      <c r="HR71" s="241"/>
      <c r="HS71" s="241"/>
      <c r="HT71" s="241"/>
      <c r="HU71" s="241"/>
      <c r="HV71" s="241"/>
      <c r="HW71" s="241"/>
      <c r="HX71" s="241"/>
      <c r="HY71" s="241"/>
      <c r="HZ71" s="241"/>
      <c r="IA71" s="241"/>
      <c r="IB71" s="241"/>
      <c r="IC71" s="241"/>
      <c r="ID71" s="241"/>
      <c r="IE71" s="241"/>
      <c r="IF71" s="241"/>
      <c r="IG71" s="241"/>
      <c r="IH71" s="241"/>
      <c r="II71" s="241"/>
      <c r="IJ71" s="241"/>
      <c r="IK71" s="241"/>
      <c r="IL71" s="241"/>
      <c r="IM71" s="241"/>
      <c r="IN71" s="241"/>
      <c r="IO71" s="241"/>
      <c r="IP71" s="241"/>
      <c r="IQ71" s="241"/>
      <c r="IR71" s="241"/>
      <c r="IS71" s="241"/>
      <c r="IT71" s="241"/>
      <c r="IU71" s="241"/>
      <c r="IV71" s="241"/>
    </row>
    <row r="72" spans="1:256" x14ac:dyDescent="0.2">
      <c r="A72" s="425"/>
      <c r="B72" s="422"/>
      <c r="C72" s="547"/>
      <c r="D72" s="547"/>
      <c r="E72" s="547"/>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41"/>
      <c r="DC72" s="241"/>
      <c r="DD72" s="241"/>
      <c r="DE72" s="241"/>
      <c r="DF72" s="241"/>
      <c r="DG72" s="241"/>
      <c r="DH72" s="241"/>
      <c r="DI72" s="241"/>
      <c r="DJ72" s="241"/>
      <c r="DK72" s="241"/>
      <c r="DL72" s="241"/>
      <c r="DM72" s="241"/>
      <c r="DN72" s="241"/>
      <c r="DO72" s="241"/>
      <c r="DP72" s="241"/>
      <c r="DQ72" s="241"/>
      <c r="DR72" s="241"/>
      <c r="DS72" s="241"/>
      <c r="DT72" s="241"/>
      <c r="DU72" s="241"/>
      <c r="DV72" s="241"/>
      <c r="DW72" s="241"/>
      <c r="DX72" s="241"/>
      <c r="DY72" s="241"/>
      <c r="DZ72" s="241"/>
      <c r="EA72" s="241"/>
      <c r="EB72" s="241"/>
      <c r="EC72" s="241"/>
      <c r="ED72" s="241"/>
      <c r="EE72" s="241"/>
      <c r="EF72" s="241"/>
      <c r="EG72" s="241"/>
      <c r="EH72" s="241"/>
      <c r="EI72" s="241"/>
      <c r="EJ72" s="241"/>
      <c r="EK72" s="241"/>
      <c r="EL72" s="241"/>
      <c r="EM72" s="241"/>
      <c r="EN72" s="241"/>
      <c r="EO72" s="241"/>
      <c r="EP72" s="241"/>
      <c r="EQ72" s="241"/>
      <c r="ER72" s="241"/>
      <c r="ES72" s="241"/>
      <c r="ET72" s="241"/>
      <c r="EU72" s="241"/>
      <c r="EV72" s="241"/>
      <c r="EW72" s="241"/>
      <c r="EX72" s="241"/>
      <c r="EY72" s="241"/>
      <c r="EZ72" s="241"/>
      <c r="FA72" s="241"/>
      <c r="FB72" s="241"/>
      <c r="FC72" s="241"/>
      <c r="FD72" s="241"/>
      <c r="FE72" s="241"/>
      <c r="FF72" s="241"/>
      <c r="FG72" s="241"/>
      <c r="FH72" s="241"/>
      <c r="FI72" s="241"/>
      <c r="FJ72" s="241"/>
      <c r="FK72" s="241"/>
      <c r="FL72" s="241"/>
      <c r="FM72" s="241"/>
      <c r="FN72" s="241"/>
      <c r="FO72" s="241"/>
      <c r="FP72" s="241"/>
      <c r="FQ72" s="241"/>
      <c r="FR72" s="241"/>
      <c r="FS72" s="241"/>
      <c r="FT72" s="241"/>
      <c r="FU72" s="241"/>
      <c r="FV72" s="241"/>
      <c r="FW72" s="241"/>
      <c r="FX72" s="241"/>
      <c r="FY72" s="241"/>
      <c r="FZ72" s="241"/>
      <c r="GA72" s="241"/>
      <c r="GB72" s="241"/>
      <c r="GC72" s="241"/>
      <c r="GD72" s="241"/>
      <c r="GE72" s="241"/>
      <c r="GF72" s="241"/>
      <c r="GG72" s="241"/>
      <c r="GH72" s="241"/>
      <c r="GI72" s="241"/>
      <c r="GJ72" s="241"/>
      <c r="GK72" s="241"/>
      <c r="GL72" s="241"/>
      <c r="GM72" s="241"/>
      <c r="GN72" s="241"/>
      <c r="GO72" s="241"/>
      <c r="GP72" s="241"/>
      <c r="GQ72" s="241"/>
      <c r="GR72" s="241"/>
      <c r="GS72" s="241"/>
      <c r="GT72" s="241"/>
      <c r="GU72" s="241"/>
      <c r="GV72" s="241"/>
      <c r="GW72" s="241"/>
      <c r="GX72" s="241"/>
      <c r="GY72" s="241"/>
      <c r="GZ72" s="241"/>
      <c r="HA72" s="241"/>
      <c r="HB72" s="241"/>
      <c r="HC72" s="241"/>
      <c r="HD72" s="241"/>
      <c r="HE72" s="241"/>
      <c r="HF72" s="241"/>
      <c r="HG72" s="241"/>
      <c r="HH72" s="241"/>
      <c r="HI72" s="241"/>
      <c r="HJ72" s="241"/>
      <c r="HK72" s="241"/>
      <c r="HL72" s="241"/>
      <c r="HM72" s="241"/>
      <c r="HN72" s="241"/>
      <c r="HO72" s="241"/>
      <c r="HP72" s="241"/>
      <c r="HQ72" s="241"/>
      <c r="HR72" s="241"/>
      <c r="HS72" s="241"/>
      <c r="HT72" s="241"/>
      <c r="HU72" s="241"/>
      <c r="HV72" s="241"/>
      <c r="HW72" s="241"/>
      <c r="HX72" s="241"/>
      <c r="HY72" s="241"/>
      <c r="HZ72" s="241"/>
      <c r="IA72" s="241"/>
      <c r="IB72" s="241"/>
      <c r="IC72" s="241"/>
      <c r="ID72" s="241"/>
      <c r="IE72" s="241"/>
      <c r="IF72" s="241"/>
      <c r="IG72" s="241"/>
      <c r="IH72" s="241"/>
      <c r="II72" s="241"/>
      <c r="IJ72" s="241"/>
      <c r="IK72" s="241"/>
      <c r="IL72" s="241"/>
      <c r="IM72" s="241"/>
      <c r="IN72" s="241"/>
      <c r="IO72" s="241"/>
      <c r="IP72" s="241"/>
      <c r="IQ72" s="241"/>
      <c r="IR72" s="241"/>
      <c r="IS72" s="241"/>
      <c r="IT72" s="241"/>
      <c r="IU72" s="241"/>
      <c r="IV72" s="241"/>
    </row>
    <row r="73" spans="1:256" x14ac:dyDescent="0.2">
      <c r="A73" s="425"/>
      <c r="B73" s="422"/>
      <c r="C73" s="547"/>
      <c r="D73" s="547"/>
      <c r="E73" s="547"/>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c r="CZ73" s="241"/>
      <c r="DA73" s="241"/>
      <c r="DB73" s="241"/>
      <c r="DC73" s="241"/>
      <c r="DD73" s="241"/>
      <c r="DE73" s="241"/>
      <c r="DF73" s="241"/>
      <c r="DG73" s="241"/>
      <c r="DH73" s="241"/>
      <c r="DI73" s="241"/>
      <c r="DJ73" s="241"/>
      <c r="DK73" s="241"/>
      <c r="DL73" s="241"/>
      <c r="DM73" s="241"/>
      <c r="DN73" s="241"/>
      <c r="DO73" s="241"/>
      <c r="DP73" s="241"/>
      <c r="DQ73" s="241"/>
      <c r="DR73" s="241"/>
      <c r="DS73" s="241"/>
      <c r="DT73" s="241"/>
      <c r="DU73" s="241"/>
      <c r="DV73" s="241"/>
      <c r="DW73" s="241"/>
      <c r="DX73" s="241"/>
      <c r="DY73" s="241"/>
      <c r="DZ73" s="241"/>
      <c r="EA73" s="241"/>
      <c r="EB73" s="241"/>
      <c r="EC73" s="241"/>
      <c r="ED73" s="241"/>
      <c r="EE73" s="241"/>
      <c r="EF73" s="241"/>
      <c r="EG73" s="241"/>
      <c r="EH73" s="241"/>
      <c r="EI73" s="241"/>
      <c r="EJ73" s="241"/>
      <c r="EK73" s="241"/>
      <c r="EL73" s="241"/>
      <c r="EM73" s="241"/>
      <c r="EN73" s="241"/>
      <c r="EO73" s="241"/>
      <c r="EP73" s="241"/>
      <c r="EQ73" s="241"/>
      <c r="ER73" s="241"/>
      <c r="ES73" s="241"/>
      <c r="ET73" s="241"/>
      <c r="EU73" s="241"/>
      <c r="EV73" s="241"/>
      <c r="EW73" s="241"/>
      <c r="EX73" s="241"/>
      <c r="EY73" s="241"/>
      <c r="EZ73" s="241"/>
      <c r="FA73" s="241"/>
      <c r="FB73" s="241"/>
      <c r="FC73" s="241"/>
      <c r="FD73" s="241"/>
      <c r="FE73" s="241"/>
      <c r="FF73" s="241"/>
      <c r="FG73" s="241"/>
      <c r="FH73" s="241"/>
      <c r="FI73" s="241"/>
      <c r="FJ73" s="241"/>
      <c r="FK73" s="241"/>
      <c r="FL73" s="241"/>
      <c r="FM73" s="241"/>
      <c r="FN73" s="241"/>
      <c r="FO73" s="241"/>
      <c r="FP73" s="241"/>
      <c r="FQ73" s="241"/>
      <c r="FR73" s="241"/>
      <c r="FS73" s="241"/>
      <c r="FT73" s="241"/>
      <c r="FU73" s="241"/>
      <c r="FV73" s="241"/>
      <c r="FW73" s="241"/>
      <c r="FX73" s="241"/>
      <c r="FY73" s="241"/>
      <c r="FZ73" s="241"/>
      <c r="GA73" s="241"/>
      <c r="GB73" s="241"/>
      <c r="GC73" s="241"/>
      <c r="GD73" s="241"/>
      <c r="GE73" s="241"/>
      <c r="GF73" s="241"/>
      <c r="GG73" s="241"/>
      <c r="GH73" s="241"/>
      <c r="GI73" s="241"/>
      <c r="GJ73" s="241"/>
      <c r="GK73" s="241"/>
      <c r="GL73" s="241"/>
      <c r="GM73" s="241"/>
      <c r="GN73" s="241"/>
      <c r="GO73" s="241"/>
      <c r="GP73" s="241"/>
      <c r="GQ73" s="241"/>
      <c r="GR73" s="241"/>
      <c r="GS73" s="241"/>
      <c r="GT73" s="241"/>
      <c r="GU73" s="241"/>
      <c r="GV73" s="241"/>
      <c r="GW73" s="241"/>
      <c r="GX73" s="241"/>
      <c r="GY73" s="241"/>
      <c r="GZ73" s="241"/>
      <c r="HA73" s="241"/>
      <c r="HB73" s="241"/>
      <c r="HC73" s="241"/>
      <c r="HD73" s="241"/>
      <c r="HE73" s="241"/>
      <c r="HF73" s="241"/>
      <c r="HG73" s="241"/>
      <c r="HH73" s="241"/>
      <c r="HI73" s="241"/>
      <c r="HJ73" s="241"/>
      <c r="HK73" s="241"/>
      <c r="HL73" s="241"/>
      <c r="HM73" s="241"/>
      <c r="HN73" s="241"/>
      <c r="HO73" s="241"/>
      <c r="HP73" s="241"/>
      <c r="HQ73" s="241"/>
      <c r="HR73" s="241"/>
      <c r="HS73" s="241"/>
      <c r="HT73" s="241"/>
      <c r="HU73" s="241"/>
      <c r="HV73" s="241"/>
      <c r="HW73" s="241"/>
      <c r="HX73" s="241"/>
      <c r="HY73" s="241"/>
      <c r="HZ73" s="241"/>
      <c r="IA73" s="241"/>
      <c r="IB73" s="241"/>
      <c r="IC73" s="241"/>
      <c r="ID73" s="241"/>
      <c r="IE73" s="241"/>
      <c r="IF73" s="241"/>
      <c r="IG73" s="241"/>
      <c r="IH73" s="241"/>
      <c r="II73" s="241"/>
      <c r="IJ73" s="241"/>
      <c r="IK73" s="241"/>
      <c r="IL73" s="241"/>
      <c r="IM73" s="241"/>
      <c r="IN73" s="241"/>
      <c r="IO73" s="241"/>
      <c r="IP73" s="241"/>
      <c r="IQ73" s="241"/>
      <c r="IR73" s="241"/>
      <c r="IS73" s="241"/>
      <c r="IT73" s="241"/>
      <c r="IU73" s="241"/>
      <c r="IV73" s="241"/>
    </row>
    <row r="74" spans="1:256" x14ac:dyDescent="0.2">
      <c r="A74" s="425"/>
      <c r="B74" s="422"/>
      <c r="C74" s="547"/>
      <c r="D74" s="547"/>
      <c r="E74" s="547"/>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c r="CZ74" s="241"/>
      <c r="DA74" s="241"/>
      <c r="DB74" s="241"/>
      <c r="DC74" s="241"/>
      <c r="DD74" s="241"/>
      <c r="DE74" s="241"/>
      <c r="DF74" s="241"/>
      <c r="DG74" s="241"/>
      <c r="DH74" s="241"/>
      <c r="DI74" s="241"/>
      <c r="DJ74" s="241"/>
      <c r="DK74" s="241"/>
      <c r="DL74" s="241"/>
      <c r="DM74" s="241"/>
      <c r="DN74" s="241"/>
      <c r="DO74" s="241"/>
      <c r="DP74" s="241"/>
      <c r="DQ74" s="241"/>
      <c r="DR74" s="241"/>
      <c r="DS74" s="241"/>
      <c r="DT74" s="241"/>
      <c r="DU74" s="241"/>
      <c r="DV74" s="241"/>
      <c r="DW74" s="241"/>
      <c r="DX74" s="241"/>
      <c r="DY74" s="241"/>
      <c r="DZ74" s="241"/>
      <c r="EA74" s="241"/>
      <c r="EB74" s="241"/>
      <c r="EC74" s="241"/>
      <c r="ED74" s="241"/>
      <c r="EE74" s="241"/>
      <c r="EF74" s="241"/>
      <c r="EG74" s="241"/>
      <c r="EH74" s="241"/>
      <c r="EI74" s="241"/>
      <c r="EJ74" s="241"/>
      <c r="EK74" s="241"/>
      <c r="EL74" s="241"/>
      <c r="EM74" s="241"/>
      <c r="EN74" s="241"/>
      <c r="EO74" s="241"/>
      <c r="EP74" s="241"/>
      <c r="EQ74" s="241"/>
      <c r="ER74" s="241"/>
      <c r="ES74" s="241"/>
      <c r="ET74" s="241"/>
      <c r="EU74" s="241"/>
      <c r="EV74" s="241"/>
      <c r="EW74" s="241"/>
      <c r="EX74" s="241"/>
      <c r="EY74" s="241"/>
      <c r="EZ74" s="241"/>
      <c r="FA74" s="241"/>
      <c r="FB74" s="241"/>
      <c r="FC74" s="241"/>
      <c r="FD74" s="241"/>
      <c r="FE74" s="241"/>
      <c r="FF74" s="241"/>
      <c r="FG74" s="241"/>
      <c r="FH74" s="241"/>
      <c r="FI74" s="241"/>
      <c r="FJ74" s="241"/>
      <c r="FK74" s="241"/>
      <c r="FL74" s="241"/>
      <c r="FM74" s="241"/>
      <c r="FN74" s="241"/>
      <c r="FO74" s="241"/>
      <c r="FP74" s="241"/>
      <c r="FQ74" s="241"/>
      <c r="FR74" s="241"/>
      <c r="FS74" s="241"/>
      <c r="FT74" s="241"/>
      <c r="FU74" s="241"/>
      <c r="FV74" s="241"/>
      <c r="FW74" s="241"/>
      <c r="FX74" s="241"/>
      <c r="FY74" s="241"/>
      <c r="FZ74" s="241"/>
      <c r="GA74" s="241"/>
      <c r="GB74" s="241"/>
      <c r="GC74" s="241"/>
      <c r="GD74" s="241"/>
      <c r="GE74" s="241"/>
      <c r="GF74" s="241"/>
      <c r="GG74" s="241"/>
      <c r="GH74" s="241"/>
      <c r="GI74" s="241"/>
      <c r="GJ74" s="241"/>
      <c r="GK74" s="241"/>
      <c r="GL74" s="241"/>
      <c r="GM74" s="241"/>
      <c r="GN74" s="241"/>
      <c r="GO74" s="241"/>
      <c r="GP74" s="241"/>
      <c r="GQ74" s="241"/>
      <c r="GR74" s="241"/>
      <c r="GS74" s="241"/>
      <c r="GT74" s="241"/>
      <c r="GU74" s="241"/>
      <c r="GV74" s="241"/>
      <c r="GW74" s="241"/>
      <c r="GX74" s="241"/>
      <c r="GY74" s="241"/>
      <c r="GZ74" s="241"/>
      <c r="HA74" s="241"/>
      <c r="HB74" s="241"/>
      <c r="HC74" s="241"/>
      <c r="HD74" s="241"/>
      <c r="HE74" s="241"/>
      <c r="HF74" s="241"/>
      <c r="HG74" s="241"/>
      <c r="HH74" s="241"/>
      <c r="HI74" s="241"/>
      <c r="HJ74" s="241"/>
      <c r="HK74" s="241"/>
      <c r="HL74" s="241"/>
      <c r="HM74" s="241"/>
      <c r="HN74" s="241"/>
      <c r="HO74" s="241"/>
      <c r="HP74" s="241"/>
      <c r="HQ74" s="241"/>
      <c r="HR74" s="241"/>
      <c r="HS74" s="241"/>
      <c r="HT74" s="241"/>
      <c r="HU74" s="241"/>
      <c r="HV74" s="241"/>
      <c r="HW74" s="241"/>
      <c r="HX74" s="241"/>
      <c r="HY74" s="241"/>
      <c r="HZ74" s="241"/>
      <c r="IA74" s="241"/>
      <c r="IB74" s="241"/>
      <c r="IC74" s="241"/>
      <c r="ID74" s="241"/>
      <c r="IE74" s="241"/>
      <c r="IF74" s="241"/>
      <c r="IG74" s="241"/>
      <c r="IH74" s="241"/>
      <c r="II74" s="241"/>
      <c r="IJ74" s="241"/>
      <c r="IK74" s="241"/>
      <c r="IL74" s="241"/>
      <c r="IM74" s="241"/>
      <c r="IN74" s="241"/>
      <c r="IO74" s="241"/>
      <c r="IP74" s="241"/>
      <c r="IQ74" s="241"/>
      <c r="IR74" s="241"/>
      <c r="IS74" s="241"/>
      <c r="IT74" s="241"/>
      <c r="IU74" s="241"/>
      <c r="IV74" s="241"/>
    </row>
    <row r="75" spans="1:256" x14ac:dyDescent="0.2">
      <c r="A75" s="425"/>
      <c r="B75" s="422"/>
      <c r="C75" s="547"/>
      <c r="D75" s="547"/>
      <c r="E75" s="547"/>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1"/>
      <c r="DA75" s="241"/>
      <c r="DB75" s="241"/>
      <c r="DC75" s="241"/>
      <c r="DD75" s="241"/>
      <c r="DE75" s="241"/>
      <c r="DF75" s="241"/>
      <c r="DG75" s="241"/>
      <c r="DH75" s="241"/>
      <c r="DI75" s="241"/>
      <c r="DJ75" s="241"/>
      <c r="DK75" s="241"/>
      <c r="DL75" s="241"/>
      <c r="DM75" s="241"/>
      <c r="DN75" s="241"/>
      <c r="DO75" s="241"/>
      <c r="DP75" s="241"/>
      <c r="DQ75" s="241"/>
      <c r="DR75" s="241"/>
      <c r="DS75" s="241"/>
      <c r="DT75" s="241"/>
      <c r="DU75" s="241"/>
      <c r="DV75" s="241"/>
      <c r="DW75" s="241"/>
      <c r="DX75" s="241"/>
      <c r="DY75" s="241"/>
      <c r="DZ75" s="241"/>
      <c r="EA75" s="241"/>
      <c r="EB75" s="241"/>
      <c r="EC75" s="241"/>
      <c r="ED75" s="241"/>
      <c r="EE75" s="241"/>
      <c r="EF75" s="241"/>
      <c r="EG75" s="241"/>
      <c r="EH75" s="241"/>
      <c r="EI75" s="241"/>
      <c r="EJ75" s="241"/>
      <c r="EK75" s="241"/>
      <c r="EL75" s="241"/>
      <c r="EM75" s="241"/>
      <c r="EN75" s="241"/>
      <c r="EO75" s="241"/>
      <c r="EP75" s="241"/>
      <c r="EQ75" s="241"/>
      <c r="ER75" s="241"/>
      <c r="ES75" s="241"/>
      <c r="ET75" s="241"/>
      <c r="EU75" s="241"/>
      <c r="EV75" s="241"/>
      <c r="EW75" s="241"/>
      <c r="EX75" s="241"/>
      <c r="EY75" s="241"/>
      <c r="EZ75" s="241"/>
      <c r="FA75" s="241"/>
      <c r="FB75" s="241"/>
      <c r="FC75" s="241"/>
      <c r="FD75" s="241"/>
      <c r="FE75" s="241"/>
      <c r="FF75" s="241"/>
      <c r="FG75" s="241"/>
      <c r="FH75" s="241"/>
      <c r="FI75" s="241"/>
      <c r="FJ75" s="241"/>
      <c r="FK75" s="241"/>
      <c r="FL75" s="241"/>
      <c r="FM75" s="241"/>
      <c r="FN75" s="241"/>
      <c r="FO75" s="241"/>
      <c r="FP75" s="241"/>
      <c r="FQ75" s="241"/>
      <c r="FR75" s="241"/>
      <c r="FS75" s="241"/>
      <c r="FT75" s="241"/>
      <c r="FU75" s="241"/>
      <c r="FV75" s="241"/>
      <c r="FW75" s="241"/>
      <c r="FX75" s="241"/>
      <c r="FY75" s="241"/>
      <c r="FZ75" s="241"/>
      <c r="GA75" s="241"/>
      <c r="GB75" s="241"/>
      <c r="GC75" s="241"/>
      <c r="GD75" s="241"/>
      <c r="GE75" s="241"/>
      <c r="GF75" s="241"/>
      <c r="GG75" s="241"/>
      <c r="GH75" s="241"/>
      <c r="GI75" s="241"/>
      <c r="GJ75" s="241"/>
      <c r="GK75" s="241"/>
      <c r="GL75" s="241"/>
      <c r="GM75" s="241"/>
      <c r="GN75" s="241"/>
      <c r="GO75" s="241"/>
      <c r="GP75" s="241"/>
      <c r="GQ75" s="241"/>
      <c r="GR75" s="241"/>
      <c r="GS75" s="241"/>
      <c r="GT75" s="241"/>
      <c r="GU75" s="241"/>
      <c r="GV75" s="241"/>
      <c r="GW75" s="241"/>
      <c r="GX75" s="241"/>
      <c r="GY75" s="241"/>
      <c r="GZ75" s="241"/>
      <c r="HA75" s="241"/>
      <c r="HB75" s="241"/>
      <c r="HC75" s="241"/>
      <c r="HD75" s="241"/>
      <c r="HE75" s="241"/>
      <c r="HF75" s="241"/>
      <c r="HG75" s="241"/>
      <c r="HH75" s="241"/>
      <c r="HI75" s="241"/>
      <c r="HJ75" s="241"/>
      <c r="HK75" s="241"/>
      <c r="HL75" s="241"/>
      <c r="HM75" s="241"/>
      <c r="HN75" s="241"/>
      <c r="HO75" s="241"/>
      <c r="HP75" s="241"/>
      <c r="HQ75" s="241"/>
      <c r="HR75" s="241"/>
      <c r="HS75" s="241"/>
      <c r="HT75" s="241"/>
      <c r="HU75" s="241"/>
      <c r="HV75" s="241"/>
      <c r="HW75" s="241"/>
      <c r="HX75" s="241"/>
      <c r="HY75" s="241"/>
      <c r="HZ75" s="241"/>
      <c r="IA75" s="241"/>
      <c r="IB75" s="241"/>
      <c r="IC75" s="241"/>
      <c r="ID75" s="241"/>
      <c r="IE75" s="241"/>
      <c r="IF75" s="241"/>
      <c r="IG75" s="241"/>
      <c r="IH75" s="241"/>
      <c r="II75" s="241"/>
      <c r="IJ75" s="241"/>
      <c r="IK75" s="241"/>
      <c r="IL75" s="241"/>
      <c r="IM75" s="241"/>
      <c r="IN75" s="241"/>
      <c r="IO75" s="241"/>
      <c r="IP75" s="241"/>
      <c r="IQ75" s="241"/>
      <c r="IR75" s="241"/>
      <c r="IS75" s="241"/>
      <c r="IT75" s="241"/>
      <c r="IU75" s="241"/>
      <c r="IV75" s="241"/>
    </row>
    <row r="76" spans="1:256" x14ac:dyDescent="0.2">
      <c r="A76" s="425"/>
      <c r="B76" s="422"/>
      <c r="C76" s="547"/>
      <c r="D76" s="547"/>
      <c r="E76" s="547"/>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41"/>
      <c r="DC76" s="241"/>
      <c r="DD76" s="241"/>
      <c r="DE76" s="241"/>
      <c r="DF76" s="241"/>
      <c r="DG76" s="241"/>
      <c r="DH76" s="241"/>
      <c r="DI76" s="241"/>
      <c r="DJ76" s="241"/>
      <c r="DK76" s="241"/>
      <c r="DL76" s="241"/>
      <c r="DM76" s="241"/>
      <c r="DN76" s="241"/>
      <c r="DO76" s="241"/>
      <c r="DP76" s="241"/>
      <c r="DQ76" s="241"/>
      <c r="DR76" s="241"/>
      <c r="DS76" s="241"/>
      <c r="DT76" s="241"/>
      <c r="DU76" s="241"/>
      <c r="DV76" s="241"/>
      <c r="DW76" s="241"/>
      <c r="DX76" s="241"/>
      <c r="DY76" s="241"/>
      <c r="DZ76" s="241"/>
      <c r="EA76" s="241"/>
      <c r="EB76" s="241"/>
      <c r="EC76" s="241"/>
      <c r="ED76" s="241"/>
      <c r="EE76" s="241"/>
      <c r="EF76" s="241"/>
      <c r="EG76" s="241"/>
      <c r="EH76" s="241"/>
      <c r="EI76" s="241"/>
      <c r="EJ76" s="241"/>
      <c r="EK76" s="241"/>
      <c r="EL76" s="241"/>
      <c r="EM76" s="241"/>
      <c r="EN76" s="241"/>
      <c r="EO76" s="241"/>
      <c r="EP76" s="241"/>
      <c r="EQ76" s="241"/>
      <c r="ER76" s="241"/>
      <c r="ES76" s="241"/>
      <c r="ET76" s="241"/>
      <c r="EU76" s="241"/>
      <c r="EV76" s="241"/>
      <c r="EW76" s="241"/>
      <c r="EX76" s="241"/>
      <c r="EY76" s="241"/>
      <c r="EZ76" s="241"/>
      <c r="FA76" s="241"/>
      <c r="FB76" s="241"/>
      <c r="FC76" s="241"/>
      <c r="FD76" s="241"/>
      <c r="FE76" s="241"/>
      <c r="FF76" s="241"/>
      <c r="FG76" s="241"/>
      <c r="FH76" s="241"/>
      <c r="FI76" s="241"/>
      <c r="FJ76" s="241"/>
      <c r="FK76" s="241"/>
      <c r="FL76" s="241"/>
      <c r="FM76" s="241"/>
      <c r="FN76" s="241"/>
      <c r="FO76" s="241"/>
      <c r="FP76" s="241"/>
      <c r="FQ76" s="241"/>
      <c r="FR76" s="241"/>
      <c r="FS76" s="241"/>
      <c r="FT76" s="241"/>
      <c r="FU76" s="241"/>
      <c r="FV76" s="241"/>
      <c r="FW76" s="241"/>
      <c r="FX76" s="241"/>
      <c r="FY76" s="241"/>
      <c r="FZ76" s="241"/>
      <c r="GA76" s="241"/>
      <c r="GB76" s="241"/>
      <c r="GC76" s="241"/>
      <c r="GD76" s="241"/>
      <c r="GE76" s="241"/>
      <c r="GF76" s="241"/>
      <c r="GG76" s="241"/>
      <c r="GH76" s="241"/>
      <c r="GI76" s="241"/>
      <c r="GJ76" s="241"/>
      <c r="GK76" s="241"/>
      <c r="GL76" s="241"/>
      <c r="GM76" s="241"/>
      <c r="GN76" s="241"/>
      <c r="GO76" s="241"/>
      <c r="GP76" s="241"/>
      <c r="GQ76" s="241"/>
      <c r="GR76" s="241"/>
      <c r="GS76" s="241"/>
      <c r="GT76" s="241"/>
      <c r="GU76" s="241"/>
      <c r="GV76" s="241"/>
      <c r="GW76" s="241"/>
      <c r="GX76" s="241"/>
      <c r="GY76" s="241"/>
      <c r="GZ76" s="241"/>
      <c r="HA76" s="241"/>
      <c r="HB76" s="241"/>
      <c r="HC76" s="241"/>
      <c r="HD76" s="241"/>
      <c r="HE76" s="241"/>
      <c r="HF76" s="241"/>
      <c r="HG76" s="241"/>
      <c r="HH76" s="241"/>
      <c r="HI76" s="241"/>
      <c r="HJ76" s="241"/>
      <c r="HK76" s="241"/>
      <c r="HL76" s="241"/>
      <c r="HM76" s="241"/>
      <c r="HN76" s="241"/>
      <c r="HO76" s="241"/>
      <c r="HP76" s="241"/>
      <c r="HQ76" s="241"/>
      <c r="HR76" s="241"/>
      <c r="HS76" s="241"/>
      <c r="HT76" s="241"/>
      <c r="HU76" s="241"/>
      <c r="HV76" s="241"/>
      <c r="HW76" s="241"/>
      <c r="HX76" s="241"/>
      <c r="HY76" s="241"/>
      <c r="HZ76" s="241"/>
      <c r="IA76" s="241"/>
      <c r="IB76" s="241"/>
      <c r="IC76" s="241"/>
      <c r="ID76" s="241"/>
      <c r="IE76" s="241"/>
      <c r="IF76" s="241"/>
      <c r="IG76" s="241"/>
      <c r="IH76" s="241"/>
      <c r="II76" s="241"/>
      <c r="IJ76" s="241"/>
      <c r="IK76" s="241"/>
      <c r="IL76" s="241"/>
      <c r="IM76" s="241"/>
      <c r="IN76" s="241"/>
      <c r="IO76" s="241"/>
      <c r="IP76" s="241"/>
      <c r="IQ76" s="241"/>
      <c r="IR76" s="241"/>
      <c r="IS76" s="241"/>
      <c r="IT76" s="241"/>
      <c r="IU76" s="241"/>
      <c r="IV76" s="241"/>
    </row>
    <row r="77" spans="1:256" x14ac:dyDescent="0.2">
      <c r="A77" s="425"/>
      <c r="B77" s="422"/>
      <c r="C77" s="547"/>
      <c r="D77" s="547"/>
      <c r="E77" s="547"/>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c r="DK77" s="241"/>
      <c r="DL77" s="241"/>
      <c r="DM77" s="241"/>
      <c r="DN77" s="241"/>
      <c r="DO77" s="241"/>
      <c r="DP77" s="241"/>
      <c r="DQ77" s="241"/>
      <c r="DR77" s="241"/>
      <c r="DS77" s="241"/>
      <c r="DT77" s="241"/>
      <c r="DU77" s="241"/>
      <c r="DV77" s="241"/>
      <c r="DW77" s="241"/>
      <c r="DX77" s="241"/>
      <c r="DY77" s="241"/>
      <c r="DZ77" s="241"/>
      <c r="EA77" s="241"/>
      <c r="EB77" s="241"/>
      <c r="EC77" s="241"/>
      <c r="ED77" s="241"/>
      <c r="EE77" s="241"/>
      <c r="EF77" s="241"/>
      <c r="EG77" s="241"/>
      <c r="EH77" s="241"/>
      <c r="EI77" s="241"/>
      <c r="EJ77" s="241"/>
      <c r="EK77" s="241"/>
      <c r="EL77" s="241"/>
      <c r="EM77" s="241"/>
      <c r="EN77" s="241"/>
      <c r="EO77" s="241"/>
      <c r="EP77" s="241"/>
      <c r="EQ77" s="241"/>
      <c r="ER77" s="241"/>
      <c r="ES77" s="241"/>
      <c r="ET77" s="241"/>
      <c r="EU77" s="241"/>
      <c r="EV77" s="241"/>
      <c r="EW77" s="241"/>
      <c r="EX77" s="241"/>
      <c r="EY77" s="241"/>
      <c r="EZ77" s="241"/>
      <c r="FA77" s="241"/>
      <c r="FB77" s="241"/>
      <c r="FC77" s="241"/>
      <c r="FD77" s="241"/>
      <c r="FE77" s="241"/>
      <c r="FF77" s="241"/>
      <c r="FG77" s="241"/>
      <c r="FH77" s="241"/>
      <c r="FI77" s="241"/>
      <c r="FJ77" s="241"/>
      <c r="FK77" s="241"/>
      <c r="FL77" s="241"/>
      <c r="FM77" s="241"/>
      <c r="FN77" s="241"/>
      <c r="FO77" s="241"/>
      <c r="FP77" s="241"/>
      <c r="FQ77" s="241"/>
      <c r="FR77" s="241"/>
      <c r="FS77" s="241"/>
      <c r="FT77" s="241"/>
      <c r="FU77" s="241"/>
      <c r="FV77" s="241"/>
      <c r="FW77" s="241"/>
      <c r="FX77" s="241"/>
      <c r="FY77" s="241"/>
      <c r="FZ77" s="241"/>
      <c r="GA77" s="241"/>
      <c r="GB77" s="241"/>
      <c r="GC77" s="241"/>
      <c r="GD77" s="241"/>
      <c r="GE77" s="241"/>
      <c r="GF77" s="241"/>
      <c r="GG77" s="241"/>
      <c r="GH77" s="241"/>
      <c r="GI77" s="241"/>
      <c r="GJ77" s="241"/>
      <c r="GK77" s="241"/>
      <c r="GL77" s="241"/>
      <c r="GM77" s="241"/>
      <c r="GN77" s="241"/>
      <c r="GO77" s="241"/>
      <c r="GP77" s="241"/>
      <c r="GQ77" s="241"/>
      <c r="GR77" s="241"/>
      <c r="GS77" s="241"/>
      <c r="GT77" s="241"/>
      <c r="GU77" s="241"/>
      <c r="GV77" s="241"/>
      <c r="GW77" s="241"/>
      <c r="GX77" s="241"/>
      <c r="GY77" s="241"/>
      <c r="GZ77" s="241"/>
      <c r="HA77" s="241"/>
      <c r="HB77" s="241"/>
      <c r="HC77" s="241"/>
      <c r="HD77" s="241"/>
      <c r="HE77" s="241"/>
      <c r="HF77" s="241"/>
      <c r="HG77" s="241"/>
      <c r="HH77" s="241"/>
      <c r="HI77" s="241"/>
      <c r="HJ77" s="241"/>
      <c r="HK77" s="241"/>
      <c r="HL77" s="241"/>
      <c r="HM77" s="241"/>
      <c r="HN77" s="241"/>
      <c r="HO77" s="241"/>
      <c r="HP77" s="241"/>
      <c r="HQ77" s="241"/>
      <c r="HR77" s="241"/>
      <c r="HS77" s="241"/>
      <c r="HT77" s="241"/>
      <c r="HU77" s="241"/>
      <c r="HV77" s="241"/>
      <c r="HW77" s="241"/>
      <c r="HX77" s="241"/>
      <c r="HY77" s="241"/>
      <c r="HZ77" s="241"/>
      <c r="IA77" s="241"/>
      <c r="IB77" s="241"/>
      <c r="IC77" s="241"/>
      <c r="ID77" s="241"/>
      <c r="IE77" s="241"/>
      <c r="IF77" s="241"/>
      <c r="IG77" s="241"/>
      <c r="IH77" s="241"/>
      <c r="II77" s="241"/>
      <c r="IJ77" s="241"/>
      <c r="IK77" s="241"/>
      <c r="IL77" s="241"/>
      <c r="IM77" s="241"/>
      <c r="IN77" s="241"/>
      <c r="IO77" s="241"/>
      <c r="IP77" s="241"/>
      <c r="IQ77" s="241"/>
      <c r="IR77" s="241"/>
      <c r="IS77" s="241"/>
      <c r="IT77" s="241"/>
      <c r="IU77" s="241"/>
      <c r="IV77" s="241"/>
    </row>
    <row r="78" spans="1:256" x14ac:dyDescent="0.2">
      <c r="A78" s="425"/>
      <c r="B78" s="422"/>
      <c r="C78" s="547"/>
      <c r="D78" s="547"/>
      <c r="E78" s="547"/>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c r="CZ78" s="241"/>
      <c r="DA78" s="241"/>
      <c r="DB78" s="241"/>
      <c r="DC78" s="241"/>
      <c r="DD78" s="241"/>
      <c r="DE78" s="241"/>
      <c r="DF78" s="241"/>
      <c r="DG78" s="241"/>
      <c r="DH78" s="241"/>
      <c r="DI78" s="241"/>
      <c r="DJ78" s="241"/>
      <c r="DK78" s="241"/>
      <c r="DL78" s="241"/>
      <c r="DM78" s="241"/>
      <c r="DN78" s="241"/>
      <c r="DO78" s="241"/>
      <c r="DP78" s="241"/>
      <c r="DQ78" s="241"/>
      <c r="DR78" s="241"/>
      <c r="DS78" s="241"/>
      <c r="DT78" s="241"/>
      <c r="DU78" s="241"/>
      <c r="DV78" s="241"/>
      <c r="DW78" s="241"/>
      <c r="DX78" s="241"/>
      <c r="DY78" s="241"/>
      <c r="DZ78" s="241"/>
      <c r="EA78" s="241"/>
      <c r="EB78" s="241"/>
      <c r="EC78" s="241"/>
      <c r="ED78" s="241"/>
      <c r="EE78" s="241"/>
      <c r="EF78" s="241"/>
      <c r="EG78" s="241"/>
      <c r="EH78" s="241"/>
      <c r="EI78" s="241"/>
      <c r="EJ78" s="241"/>
      <c r="EK78" s="241"/>
      <c r="EL78" s="241"/>
      <c r="EM78" s="241"/>
      <c r="EN78" s="241"/>
      <c r="EO78" s="241"/>
      <c r="EP78" s="241"/>
      <c r="EQ78" s="241"/>
      <c r="ER78" s="241"/>
      <c r="ES78" s="241"/>
      <c r="ET78" s="241"/>
      <c r="EU78" s="241"/>
      <c r="EV78" s="241"/>
      <c r="EW78" s="241"/>
      <c r="EX78" s="241"/>
      <c r="EY78" s="241"/>
      <c r="EZ78" s="241"/>
      <c r="FA78" s="241"/>
      <c r="FB78" s="241"/>
      <c r="FC78" s="241"/>
      <c r="FD78" s="241"/>
      <c r="FE78" s="241"/>
      <c r="FF78" s="241"/>
      <c r="FG78" s="241"/>
      <c r="FH78" s="241"/>
      <c r="FI78" s="241"/>
      <c r="FJ78" s="241"/>
      <c r="FK78" s="241"/>
      <c r="FL78" s="241"/>
      <c r="FM78" s="241"/>
      <c r="FN78" s="241"/>
      <c r="FO78" s="241"/>
      <c r="FP78" s="241"/>
      <c r="FQ78" s="241"/>
      <c r="FR78" s="241"/>
      <c r="FS78" s="241"/>
      <c r="FT78" s="241"/>
      <c r="FU78" s="241"/>
      <c r="FV78" s="241"/>
      <c r="FW78" s="241"/>
      <c r="FX78" s="241"/>
      <c r="FY78" s="241"/>
      <c r="FZ78" s="241"/>
      <c r="GA78" s="241"/>
      <c r="GB78" s="241"/>
      <c r="GC78" s="241"/>
      <c r="GD78" s="241"/>
      <c r="GE78" s="241"/>
      <c r="GF78" s="241"/>
      <c r="GG78" s="241"/>
      <c r="GH78" s="241"/>
      <c r="GI78" s="241"/>
      <c r="GJ78" s="241"/>
      <c r="GK78" s="241"/>
      <c r="GL78" s="241"/>
      <c r="GM78" s="241"/>
      <c r="GN78" s="241"/>
      <c r="GO78" s="241"/>
      <c r="GP78" s="241"/>
      <c r="GQ78" s="241"/>
      <c r="GR78" s="241"/>
      <c r="GS78" s="241"/>
      <c r="GT78" s="241"/>
      <c r="GU78" s="241"/>
      <c r="GV78" s="241"/>
      <c r="GW78" s="241"/>
      <c r="GX78" s="241"/>
      <c r="GY78" s="241"/>
      <c r="GZ78" s="241"/>
      <c r="HA78" s="241"/>
      <c r="HB78" s="241"/>
      <c r="HC78" s="241"/>
      <c r="HD78" s="241"/>
      <c r="HE78" s="241"/>
      <c r="HF78" s="241"/>
      <c r="HG78" s="241"/>
      <c r="HH78" s="241"/>
      <c r="HI78" s="241"/>
      <c r="HJ78" s="241"/>
      <c r="HK78" s="241"/>
      <c r="HL78" s="241"/>
      <c r="HM78" s="241"/>
      <c r="HN78" s="241"/>
      <c r="HO78" s="241"/>
      <c r="HP78" s="241"/>
      <c r="HQ78" s="241"/>
      <c r="HR78" s="241"/>
      <c r="HS78" s="241"/>
      <c r="HT78" s="241"/>
      <c r="HU78" s="241"/>
      <c r="HV78" s="241"/>
      <c r="HW78" s="241"/>
      <c r="HX78" s="241"/>
      <c r="HY78" s="241"/>
      <c r="HZ78" s="241"/>
      <c r="IA78" s="241"/>
      <c r="IB78" s="241"/>
      <c r="IC78" s="241"/>
      <c r="ID78" s="241"/>
      <c r="IE78" s="241"/>
      <c r="IF78" s="241"/>
      <c r="IG78" s="241"/>
      <c r="IH78" s="241"/>
      <c r="II78" s="241"/>
      <c r="IJ78" s="241"/>
      <c r="IK78" s="241"/>
      <c r="IL78" s="241"/>
      <c r="IM78" s="241"/>
      <c r="IN78" s="241"/>
      <c r="IO78" s="241"/>
      <c r="IP78" s="241"/>
      <c r="IQ78" s="241"/>
      <c r="IR78" s="241"/>
      <c r="IS78" s="241"/>
      <c r="IT78" s="241"/>
      <c r="IU78" s="241"/>
      <c r="IV78" s="241"/>
    </row>
    <row r="79" spans="1:256" x14ac:dyDescent="0.2">
      <c r="A79" s="425"/>
      <c r="B79" s="422"/>
      <c r="C79" s="547"/>
      <c r="D79" s="547"/>
      <c r="E79" s="547"/>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c r="CZ79" s="241"/>
      <c r="DA79" s="241"/>
      <c r="DB79" s="241"/>
      <c r="DC79" s="241"/>
      <c r="DD79" s="241"/>
      <c r="DE79" s="241"/>
      <c r="DF79" s="241"/>
      <c r="DG79" s="241"/>
      <c r="DH79" s="241"/>
      <c r="DI79" s="241"/>
      <c r="DJ79" s="241"/>
      <c r="DK79" s="241"/>
      <c r="DL79" s="241"/>
      <c r="DM79" s="241"/>
      <c r="DN79" s="241"/>
      <c r="DO79" s="241"/>
      <c r="DP79" s="241"/>
      <c r="DQ79" s="241"/>
      <c r="DR79" s="241"/>
      <c r="DS79" s="241"/>
      <c r="DT79" s="241"/>
      <c r="DU79" s="241"/>
      <c r="DV79" s="241"/>
      <c r="DW79" s="241"/>
      <c r="DX79" s="241"/>
      <c r="DY79" s="241"/>
      <c r="DZ79" s="241"/>
      <c r="EA79" s="241"/>
      <c r="EB79" s="241"/>
      <c r="EC79" s="241"/>
      <c r="ED79" s="241"/>
      <c r="EE79" s="241"/>
      <c r="EF79" s="241"/>
      <c r="EG79" s="241"/>
      <c r="EH79" s="241"/>
      <c r="EI79" s="241"/>
      <c r="EJ79" s="241"/>
      <c r="EK79" s="241"/>
      <c r="EL79" s="241"/>
      <c r="EM79" s="241"/>
      <c r="EN79" s="241"/>
      <c r="EO79" s="241"/>
      <c r="EP79" s="241"/>
      <c r="EQ79" s="241"/>
      <c r="ER79" s="241"/>
      <c r="ES79" s="241"/>
      <c r="ET79" s="241"/>
      <c r="EU79" s="241"/>
      <c r="EV79" s="241"/>
      <c r="EW79" s="241"/>
      <c r="EX79" s="241"/>
      <c r="EY79" s="241"/>
      <c r="EZ79" s="241"/>
      <c r="FA79" s="241"/>
      <c r="FB79" s="241"/>
      <c r="FC79" s="241"/>
      <c r="FD79" s="241"/>
      <c r="FE79" s="241"/>
      <c r="FF79" s="241"/>
      <c r="FG79" s="241"/>
      <c r="FH79" s="241"/>
      <c r="FI79" s="241"/>
      <c r="FJ79" s="241"/>
      <c r="FK79" s="241"/>
      <c r="FL79" s="241"/>
      <c r="FM79" s="241"/>
      <c r="FN79" s="241"/>
      <c r="FO79" s="241"/>
      <c r="FP79" s="241"/>
      <c r="FQ79" s="241"/>
      <c r="FR79" s="241"/>
      <c r="FS79" s="241"/>
      <c r="FT79" s="241"/>
      <c r="FU79" s="241"/>
      <c r="FV79" s="241"/>
      <c r="FW79" s="241"/>
      <c r="FX79" s="241"/>
      <c r="FY79" s="241"/>
      <c r="FZ79" s="241"/>
      <c r="GA79" s="241"/>
      <c r="GB79" s="241"/>
      <c r="GC79" s="241"/>
      <c r="GD79" s="241"/>
      <c r="GE79" s="241"/>
      <c r="GF79" s="241"/>
      <c r="GG79" s="241"/>
      <c r="GH79" s="241"/>
      <c r="GI79" s="241"/>
      <c r="GJ79" s="241"/>
      <c r="GK79" s="241"/>
      <c r="GL79" s="241"/>
      <c r="GM79" s="241"/>
      <c r="GN79" s="241"/>
      <c r="GO79" s="241"/>
      <c r="GP79" s="241"/>
      <c r="GQ79" s="241"/>
      <c r="GR79" s="241"/>
      <c r="GS79" s="241"/>
      <c r="GT79" s="241"/>
      <c r="GU79" s="241"/>
      <c r="GV79" s="241"/>
      <c r="GW79" s="241"/>
      <c r="GX79" s="241"/>
      <c r="GY79" s="241"/>
      <c r="GZ79" s="241"/>
      <c r="HA79" s="241"/>
      <c r="HB79" s="241"/>
      <c r="HC79" s="241"/>
      <c r="HD79" s="241"/>
      <c r="HE79" s="241"/>
      <c r="HF79" s="241"/>
      <c r="HG79" s="241"/>
      <c r="HH79" s="241"/>
      <c r="HI79" s="241"/>
      <c r="HJ79" s="241"/>
      <c r="HK79" s="241"/>
      <c r="HL79" s="241"/>
      <c r="HM79" s="241"/>
      <c r="HN79" s="241"/>
      <c r="HO79" s="241"/>
      <c r="HP79" s="241"/>
      <c r="HQ79" s="241"/>
      <c r="HR79" s="241"/>
      <c r="HS79" s="241"/>
      <c r="HT79" s="241"/>
      <c r="HU79" s="241"/>
      <c r="HV79" s="241"/>
      <c r="HW79" s="241"/>
      <c r="HX79" s="241"/>
      <c r="HY79" s="241"/>
      <c r="HZ79" s="241"/>
      <c r="IA79" s="241"/>
      <c r="IB79" s="241"/>
      <c r="IC79" s="241"/>
      <c r="ID79" s="241"/>
      <c r="IE79" s="241"/>
      <c r="IF79" s="241"/>
      <c r="IG79" s="241"/>
      <c r="IH79" s="241"/>
      <c r="II79" s="241"/>
      <c r="IJ79" s="241"/>
      <c r="IK79" s="241"/>
      <c r="IL79" s="241"/>
      <c r="IM79" s="241"/>
      <c r="IN79" s="241"/>
      <c r="IO79" s="241"/>
      <c r="IP79" s="241"/>
      <c r="IQ79" s="241"/>
      <c r="IR79" s="241"/>
      <c r="IS79" s="241"/>
      <c r="IT79" s="241"/>
      <c r="IU79" s="241"/>
      <c r="IV79" s="241"/>
    </row>
    <row r="80" spans="1:256" x14ac:dyDescent="0.2">
      <c r="A80" s="425"/>
      <c r="B80" s="422"/>
      <c r="C80" s="547"/>
      <c r="D80" s="547"/>
      <c r="E80" s="547"/>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241"/>
      <c r="DA80" s="241"/>
      <c r="DB80" s="241"/>
      <c r="DC80" s="241"/>
      <c r="DD80" s="241"/>
      <c r="DE80" s="241"/>
      <c r="DF80" s="241"/>
      <c r="DG80" s="241"/>
      <c r="DH80" s="241"/>
      <c r="DI80" s="241"/>
      <c r="DJ80" s="241"/>
      <c r="DK80" s="241"/>
      <c r="DL80" s="241"/>
      <c r="DM80" s="241"/>
      <c r="DN80" s="241"/>
      <c r="DO80" s="241"/>
      <c r="DP80" s="241"/>
      <c r="DQ80" s="241"/>
      <c r="DR80" s="241"/>
      <c r="DS80" s="241"/>
      <c r="DT80" s="241"/>
      <c r="DU80" s="241"/>
      <c r="DV80" s="241"/>
      <c r="DW80" s="241"/>
      <c r="DX80" s="241"/>
      <c r="DY80" s="241"/>
      <c r="DZ80" s="241"/>
      <c r="EA80" s="241"/>
      <c r="EB80" s="241"/>
      <c r="EC80" s="241"/>
      <c r="ED80" s="241"/>
      <c r="EE80" s="241"/>
      <c r="EF80" s="241"/>
      <c r="EG80" s="241"/>
      <c r="EH80" s="241"/>
      <c r="EI80" s="241"/>
      <c r="EJ80" s="241"/>
      <c r="EK80" s="241"/>
      <c r="EL80" s="241"/>
      <c r="EM80" s="241"/>
      <c r="EN80" s="241"/>
      <c r="EO80" s="241"/>
      <c r="EP80" s="241"/>
      <c r="EQ80" s="241"/>
      <c r="ER80" s="241"/>
      <c r="ES80" s="241"/>
      <c r="ET80" s="241"/>
      <c r="EU80" s="241"/>
      <c r="EV80" s="241"/>
      <c r="EW80" s="241"/>
      <c r="EX80" s="241"/>
      <c r="EY80" s="241"/>
      <c r="EZ80" s="241"/>
      <c r="FA80" s="241"/>
      <c r="FB80" s="241"/>
      <c r="FC80" s="241"/>
      <c r="FD80" s="241"/>
      <c r="FE80" s="241"/>
      <c r="FF80" s="241"/>
      <c r="FG80" s="241"/>
      <c r="FH80" s="241"/>
      <c r="FI80" s="241"/>
      <c r="FJ80" s="241"/>
      <c r="FK80" s="241"/>
      <c r="FL80" s="241"/>
      <c r="FM80" s="241"/>
      <c r="FN80" s="241"/>
      <c r="FO80" s="241"/>
      <c r="FP80" s="241"/>
      <c r="FQ80" s="241"/>
      <c r="FR80" s="241"/>
      <c r="FS80" s="241"/>
      <c r="FT80" s="241"/>
      <c r="FU80" s="241"/>
      <c r="FV80" s="241"/>
      <c r="FW80" s="241"/>
      <c r="FX80" s="241"/>
      <c r="FY80" s="241"/>
      <c r="FZ80" s="241"/>
      <c r="GA80" s="241"/>
      <c r="GB80" s="241"/>
      <c r="GC80" s="241"/>
      <c r="GD80" s="241"/>
      <c r="GE80" s="241"/>
      <c r="GF80" s="241"/>
      <c r="GG80" s="241"/>
      <c r="GH80" s="241"/>
      <c r="GI80" s="241"/>
      <c r="GJ80" s="241"/>
      <c r="GK80" s="241"/>
      <c r="GL80" s="241"/>
      <c r="GM80" s="241"/>
      <c r="GN80" s="241"/>
      <c r="GO80" s="241"/>
      <c r="GP80" s="241"/>
      <c r="GQ80" s="241"/>
      <c r="GR80" s="241"/>
      <c r="GS80" s="241"/>
      <c r="GT80" s="241"/>
      <c r="GU80" s="241"/>
      <c r="GV80" s="241"/>
      <c r="GW80" s="241"/>
      <c r="GX80" s="241"/>
      <c r="GY80" s="241"/>
      <c r="GZ80" s="241"/>
      <c r="HA80" s="241"/>
      <c r="HB80" s="241"/>
      <c r="HC80" s="241"/>
      <c r="HD80" s="241"/>
      <c r="HE80" s="241"/>
      <c r="HF80" s="241"/>
      <c r="HG80" s="241"/>
      <c r="HH80" s="241"/>
      <c r="HI80" s="241"/>
      <c r="HJ80" s="241"/>
      <c r="HK80" s="241"/>
      <c r="HL80" s="241"/>
      <c r="HM80" s="241"/>
      <c r="HN80" s="241"/>
      <c r="HO80" s="241"/>
      <c r="HP80" s="241"/>
      <c r="HQ80" s="241"/>
      <c r="HR80" s="241"/>
      <c r="HS80" s="241"/>
      <c r="HT80" s="241"/>
      <c r="HU80" s="241"/>
      <c r="HV80" s="241"/>
      <c r="HW80" s="241"/>
      <c r="HX80" s="241"/>
      <c r="HY80" s="241"/>
      <c r="HZ80" s="241"/>
      <c r="IA80" s="241"/>
      <c r="IB80" s="241"/>
      <c r="IC80" s="241"/>
      <c r="ID80" s="241"/>
      <c r="IE80" s="241"/>
      <c r="IF80" s="241"/>
      <c r="IG80" s="241"/>
      <c r="IH80" s="241"/>
      <c r="II80" s="241"/>
      <c r="IJ80" s="241"/>
      <c r="IK80" s="241"/>
      <c r="IL80" s="241"/>
      <c r="IM80" s="241"/>
      <c r="IN80" s="241"/>
      <c r="IO80" s="241"/>
      <c r="IP80" s="241"/>
      <c r="IQ80" s="241"/>
      <c r="IR80" s="241"/>
      <c r="IS80" s="241"/>
      <c r="IT80" s="241"/>
      <c r="IU80" s="241"/>
      <c r="IV80" s="241"/>
    </row>
    <row r="81" spans="1:256" x14ac:dyDescent="0.2">
      <c r="A81" s="425"/>
      <c r="B81" s="422"/>
      <c r="C81" s="547"/>
      <c r="D81" s="547"/>
      <c r="E81" s="547"/>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c r="CZ81" s="241"/>
      <c r="DA81" s="241"/>
      <c r="DB81" s="241"/>
      <c r="DC81" s="241"/>
      <c r="DD81" s="241"/>
      <c r="DE81" s="241"/>
      <c r="DF81" s="241"/>
      <c r="DG81" s="241"/>
      <c r="DH81" s="241"/>
      <c r="DI81" s="241"/>
      <c r="DJ81" s="241"/>
      <c r="DK81" s="241"/>
      <c r="DL81" s="241"/>
      <c r="DM81" s="241"/>
      <c r="DN81" s="241"/>
      <c r="DO81" s="241"/>
      <c r="DP81" s="241"/>
      <c r="DQ81" s="241"/>
      <c r="DR81" s="241"/>
      <c r="DS81" s="241"/>
      <c r="DT81" s="241"/>
      <c r="DU81" s="241"/>
      <c r="DV81" s="241"/>
      <c r="DW81" s="241"/>
      <c r="DX81" s="241"/>
      <c r="DY81" s="241"/>
      <c r="DZ81" s="241"/>
      <c r="EA81" s="241"/>
      <c r="EB81" s="241"/>
      <c r="EC81" s="241"/>
      <c r="ED81" s="241"/>
      <c r="EE81" s="241"/>
      <c r="EF81" s="241"/>
      <c r="EG81" s="241"/>
      <c r="EH81" s="241"/>
      <c r="EI81" s="241"/>
      <c r="EJ81" s="241"/>
      <c r="EK81" s="241"/>
      <c r="EL81" s="241"/>
      <c r="EM81" s="241"/>
      <c r="EN81" s="241"/>
      <c r="EO81" s="241"/>
      <c r="EP81" s="241"/>
      <c r="EQ81" s="241"/>
      <c r="ER81" s="241"/>
      <c r="ES81" s="241"/>
      <c r="ET81" s="241"/>
      <c r="EU81" s="241"/>
      <c r="EV81" s="241"/>
      <c r="EW81" s="241"/>
      <c r="EX81" s="241"/>
      <c r="EY81" s="241"/>
      <c r="EZ81" s="241"/>
      <c r="FA81" s="241"/>
      <c r="FB81" s="241"/>
      <c r="FC81" s="241"/>
      <c r="FD81" s="241"/>
      <c r="FE81" s="241"/>
      <c r="FF81" s="241"/>
      <c r="FG81" s="241"/>
      <c r="FH81" s="241"/>
      <c r="FI81" s="241"/>
      <c r="FJ81" s="241"/>
      <c r="FK81" s="241"/>
      <c r="FL81" s="241"/>
      <c r="FM81" s="241"/>
      <c r="FN81" s="241"/>
      <c r="FO81" s="241"/>
      <c r="FP81" s="241"/>
      <c r="FQ81" s="241"/>
      <c r="FR81" s="241"/>
      <c r="FS81" s="241"/>
      <c r="FT81" s="241"/>
      <c r="FU81" s="241"/>
      <c r="FV81" s="241"/>
      <c r="FW81" s="241"/>
      <c r="FX81" s="241"/>
      <c r="FY81" s="241"/>
      <c r="FZ81" s="241"/>
      <c r="GA81" s="241"/>
      <c r="GB81" s="241"/>
      <c r="GC81" s="241"/>
      <c r="GD81" s="241"/>
      <c r="GE81" s="241"/>
      <c r="GF81" s="241"/>
      <c r="GG81" s="241"/>
      <c r="GH81" s="241"/>
      <c r="GI81" s="241"/>
      <c r="GJ81" s="241"/>
      <c r="GK81" s="241"/>
      <c r="GL81" s="241"/>
      <c r="GM81" s="241"/>
      <c r="GN81" s="241"/>
      <c r="GO81" s="241"/>
      <c r="GP81" s="241"/>
      <c r="GQ81" s="241"/>
      <c r="GR81" s="241"/>
      <c r="GS81" s="241"/>
      <c r="GT81" s="241"/>
      <c r="GU81" s="241"/>
      <c r="GV81" s="241"/>
      <c r="GW81" s="241"/>
      <c r="GX81" s="241"/>
      <c r="GY81" s="241"/>
      <c r="GZ81" s="241"/>
      <c r="HA81" s="241"/>
      <c r="HB81" s="241"/>
      <c r="HC81" s="241"/>
      <c r="HD81" s="241"/>
      <c r="HE81" s="241"/>
      <c r="HF81" s="241"/>
      <c r="HG81" s="241"/>
      <c r="HH81" s="241"/>
      <c r="HI81" s="241"/>
      <c r="HJ81" s="241"/>
      <c r="HK81" s="241"/>
      <c r="HL81" s="241"/>
      <c r="HM81" s="241"/>
      <c r="HN81" s="241"/>
      <c r="HO81" s="241"/>
      <c r="HP81" s="241"/>
      <c r="HQ81" s="241"/>
      <c r="HR81" s="241"/>
      <c r="HS81" s="241"/>
      <c r="HT81" s="241"/>
      <c r="HU81" s="241"/>
      <c r="HV81" s="241"/>
      <c r="HW81" s="241"/>
      <c r="HX81" s="241"/>
      <c r="HY81" s="241"/>
      <c r="HZ81" s="241"/>
      <c r="IA81" s="241"/>
      <c r="IB81" s="241"/>
      <c r="IC81" s="241"/>
      <c r="ID81" s="241"/>
      <c r="IE81" s="241"/>
      <c r="IF81" s="241"/>
      <c r="IG81" s="241"/>
      <c r="IH81" s="241"/>
      <c r="II81" s="241"/>
      <c r="IJ81" s="241"/>
      <c r="IK81" s="241"/>
      <c r="IL81" s="241"/>
      <c r="IM81" s="241"/>
      <c r="IN81" s="241"/>
      <c r="IO81" s="241"/>
      <c r="IP81" s="241"/>
      <c r="IQ81" s="241"/>
      <c r="IR81" s="241"/>
      <c r="IS81" s="241"/>
      <c r="IT81" s="241"/>
      <c r="IU81" s="241"/>
      <c r="IV81" s="241"/>
    </row>
    <row r="82" spans="1:256" x14ac:dyDescent="0.2">
      <c r="A82" s="425"/>
      <c r="B82" s="422"/>
      <c r="C82" s="547"/>
      <c r="D82" s="547"/>
      <c r="E82" s="547"/>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c r="CZ82" s="241"/>
      <c r="DA82" s="241"/>
      <c r="DB82" s="241"/>
      <c r="DC82" s="241"/>
      <c r="DD82" s="241"/>
      <c r="DE82" s="241"/>
      <c r="DF82" s="241"/>
      <c r="DG82" s="241"/>
      <c r="DH82" s="241"/>
      <c r="DI82" s="241"/>
      <c r="DJ82" s="241"/>
      <c r="DK82" s="241"/>
      <c r="DL82" s="241"/>
      <c r="DM82" s="241"/>
      <c r="DN82" s="241"/>
      <c r="DO82" s="241"/>
      <c r="DP82" s="241"/>
      <c r="DQ82" s="241"/>
      <c r="DR82" s="241"/>
      <c r="DS82" s="241"/>
      <c r="DT82" s="241"/>
      <c r="DU82" s="241"/>
      <c r="DV82" s="241"/>
      <c r="DW82" s="241"/>
      <c r="DX82" s="241"/>
      <c r="DY82" s="241"/>
      <c r="DZ82" s="241"/>
      <c r="EA82" s="241"/>
      <c r="EB82" s="241"/>
      <c r="EC82" s="241"/>
      <c r="ED82" s="241"/>
      <c r="EE82" s="241"/>
      <c r="EF82" s="241"/>
      <c r="EG82" s="241"/>
      <c r="EH82" s="241"/>
      <c r="EI82" s="241"/>
      <c r="EJ82" s="241"/>
      <c r="EK82" s="241"/>
      <c r="EL82" s="241"/>
      <c r="EM82" s="241"/>
      <c r="EN82" s="241"/>
      <c r="EO82" s="241"/>
      <c r="EP82" s="241"/>
      <c r="EQ82" s="241"/>
      <c r="ER82" s="241"/>
      <c r="ES82" s="241"/>
      <c r="ET82" s="241"/>
      <c r="EU82" s="241"/>
      <c r="EV82" s="241"/>
      <c r="EW82" s="241"/>
      <c r="EX82" s="241"/>
      <c r="EY82" s="241"/>
      <c r="EZ82" s="241"/>
      <c r="FA82" s="241"/>
      <c r="FB82" s="241"/>
      <c r="FC82" s="241"/>
      <c r="FD82" s="241"/>
      <c r="FE82" s="241"/>
      <c r="FF82" s="241"/>
      <c r="FG82" s="241"/>
      <c r="FH82" s="241"/>
      <c r="FI82" s="241"/>
      <c r="FJ82" s="241"/>
      <c r="FK82" s="241"/>
      <c r="FL82" s="241"/>
      <c r="FM82" s="241"/>
      <c r="FN82" s="241"/>
      <c r="FO82" s="241"/>
      <c r="FP82" s="241"/>
      <c r="FQ82" s="241"/>
      <c r="FR82" s="241"/>
      <c r="FS82" s="241"/>
      <c r="FT82" s="241"/>
      <c r="FU82" s="241"/>
      <c r="FV82" s="241"/>
      <c r="FW82" s="241"/>
      <c r="FX82" s="241"/>
      <c r="FY82" s="241"/>
      <c r="FZ82" s="241"/>
      <c r="GA82" s="241"/>
      <c r="GB82" s="241"/>
      <c r="GC82" s="241"/>
      <c r="GD82" s="241"/>
      <c r="GE82" s="241"/>
      <c r="GF82" s="241"/>
      <c r="GG82" s="241"/>
      <c r="GH82" s="241"/>
      <c r="GI82" s="241"/>
      <c r="GJ82" s="241"/>
      <c r="GK82" s="241"/>
      <c r="GL82" s="241"/>
      <c r="GM82" s="241"/>
      <c r="GN82" s="241"/>
      <c r="GO82" s="241"/>
      <c r="GP82" s="241"/>
      <c r="GQ82" s="241"/>
      <c r="GR82" s="241"/>
      <c r="GS82" s="241"/>
      <c r="GT82" s="241"/>
      <c r="GU82" s="241"/>
      <c r="GV82" s="241"/>
      <c r="GW82" s="241"/>
      <c r="GX82" s="241"/>
      <c r="GY82" s="241"/>
      <c r="GZ82" s="241"/>
      <c r="HA82" s="241"/>
      <c r="HB82" s="241"/>
      <c r="HC82" s="241"/>
      <c r="HD82" s="241"/>
      <c r="HE82" s="241"/>
      <c r="HF82" s="241"/>
      <c r="HG82" s="241"/>
      <c r="HH82" s="241"/>
      <c r="HI82" s="241"/>
      <c r="HJ82" s="241"/>
      <c r="HK82" s="241"/>
      <c r="HL82" s="241"/>
      <c r="HM82" s="241"/>
      <c r="HN82" s="241"/>
      <c r="HO82" s="241"/>
      <c r="HP82" s="241"/>
      <c r="HQ82" s="241"/>
      <c r="HR82" s="241"/>
      <c r="HS82" s="241"/>
      <c r="HT82" s="241"/>
      <c r="HU82" s="241"/>
      <c r="HV82" s="241"/>
      <c r="HW82" s="241"/>
      <c r="HX82" s="241"/>
      <c r="HY82" s="241"/>
      <c r="HZ82" s="241"/>
      <c r="IA82" s="241"/>
      <c r="IB82" s="241"/>
      <c r="IC82" s="241"/>
      <c r="ID82" s="241"/>
      <c r="IE82" s="241"/>
      <c r="IF82" s="241"/>
      <c r="IG82" s="241"/>
      <c r="IH82" s="241"/>
      <c r="II82" s="241"/>
      <c r="IJ82" s="241"/>
      <c r="IK82" s="241"/>
      <c r="IL82" s="241"/>
      <c r="IM82" s="241"/>
      <c r="IN82" s="241"/>
      <c r="IO82" s="241"/>
      <c r="IP82" s="241"/>
      <c r="IQ82" s="241"/>
      <c r="IR82" s="241"/>
      <c r="IS82" s="241"/>
      <c r="IT82" s="241"/>
      <c r="IU82" s="241"/>
      <c r="IV82" s="241"/>
    </row>
    <row r="83" spans="1:256" x14ac:dyDescent="0.2">
      <c r="A83" s="425"/>
      <c r="B83" s="422"/>
      <c r="C83" s="547"/>
      <c r="D83" s="547"/>
      <c r="E83" s="547"/>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c r="CZ83" s="241"/>
      <c r="DA83" s="241"/>
      <c r="DB83" s="241"/>
      <c r="DC83" s="241"/>
      <c r="DD83" s="241"/>
      <c r="DE83" s="241"/>
      <c r="DF83" s="241"/>
      <c r="DG83" s="241"/>
      <c r="DH83" s="241"/>
      <c r="DI83" s="241"/>
      <c r="DJ83" s="241"/>
      <c r="DK83" s="241"/>
      <c r="DL83" s="241"/>
      <c r="DM83" s="241"/>
      <c r="DN83" s="241"/>
      <c r="DO83" s="241"/>
      <c r="DP83" s="241"/>
      <c r="DQ83" s="241"/>
      <c r="DR83" s="241"/>
      <c r="DS83" s="241"/>
      <c r="DT83" s="241"/>
      <c r="DU83" s="241"/>
      <c r="DV83" s="241"/>
      <c r="DW83" s="241"/>
      <c r="DX83" s="241"/>
      <c r="DY83" s="241"/>
      <c r="DZ83" s="241"/>
      <c r="EA83" s="241"/>
      <c r="EB83" s="241"/>
      <c r="EC83" s="241"/>
      <c r="ED83" s="241"/>
      <c r="EE83" s="241"/>
      <c r="EF83" s="241"/>
      <c r="EG83" s="241"/>
      <c r="EH83" s="241"/>
      <c r="EI83" s="241"/>
      <c r="EJ83" s="241"/>
      <c r="EK83" s="241"/>
      <c r="EL83" s="241"/>
      <c r="EM83" s="241"/>
      <c r="EN83" s="241"/>
      <c r="EO83" s="241"/>
      <c r="EP83" s="241"/>
      <c r="EQ83" s="241"/>
      <c r="ER83" s="241"/>
      <c r="ES83" s="241"/>
      <c r="ET83" s="241"/>
      <c r="EU83" s="241"/>
      <c r="EV83" s="241"/>
      <c r="EW83" s="241"/>
      <c r="EX83" s="241"/>
      <c r="EY83" s="241"/>
      <c r="EZ83" s="241"/>
      <c r="FA83" s="241"/>
      <c r="FB83" s="241"/>
      <c r="FC83" s="241"/>
      <c r="FD83" s="241"/>
      <c r="FE83" s="241"/>
      <c r="FF83" s="241"/>
      <c r="FG83" s="241"/>
      <c r="FH83" s="241"/>
      <c r="FI83" s="241"/>
      <c r="FJ83" s="241"/>
      <c r="FK83" s="241"/>
      <c r="FL83" s="241"/>
      <c r="FM83" s="241"/>
      <c r="FN83" s="241"/>
      <c r="FO83" s="241"/>
      <c r="FP83" s="241"/>
      <c r="FQ83" s="241"/>
      <c r="FR83" s="241"/>
      <c r="FS83" s="241"/>
      <c r="FT83" s="241"/>
      <c r="FU83" s="241"/>
      <c r="FV83" s="241"/>
      <c r="FW83" s="241"/>
      <c r="FX83" s="241"/>
      <c r="FY83" s="241"/>
      <c r="FZ83" s="241"/>
      <c r="GA83" s="241"/>
      <c r="GB83" s="241"/>
      <c r="GC83" s="241"/>
      <c r="GD83" s="241"/>
      <c r="GE83" s="241"/>
      <c r="GF83" s="241"/>
      <c r="GG83" s="241"/>
      <c r="GH83" s="241"/>
      <c r="GI83" s="241"/>
      <c r="GJ83" s="241"/>
      <c r="GK83" s="241"/>
      <c r="GL83" s="241"/>
      <c r="GM83" s="241"/>
      <c r="GN83" s="241"/>
      <c r="GO83" s="241"/>
      <c r="GP83" s="241"/>
      <c r="GQ83" s="241"/>
      <c r="GR83" s="241"/>
      <c r="GS83" s="241"/>
      <c r="GT83" s="241"/>
      <c r="GU83" s="241"/>
      <c r="GV83" s="241"/>
      <c r="GW83" s="241"/>
      <c r="GX83" s="241"/>
      <c r="GY83" s="241"/>
      <c r="GZ83" s="241"/>
      <c r="HA83" s="241"/>
      <c r="HB83" s="241"/>
      <c r="HC83" s="241"/>
      <c r="HD83" s="241"/>
      <c r="HE83" s="241"/>
      <c r="HF83" s="241"/>
      <c r="HG83" s="241"/>
      <c r="HH83" s="241"/>
      <c r="HI83" s="241"/>
      <c r="HJ83" s="241"/>
      <c r="HK83" s="241"/>
      <c r="HL83" s="241"/>
      <c r="HM83" s="241"/>
      <c r="HN83" s="241"/>
      <c r="HO83" s="241"/>
      <c r="HP83" s="241"/>
      <c r="HQ83" s="241"/>
      <c r="HR83" s="241"/>
      <c r="HS83" s="241"/>
      <c r="HT83" s="241"/>
      <c r="HU83" s="241"/>
      <c r="HV83" s="241"/>
      <c r="HW83" s="241"/>
      <c r="HX83" s="241"/>
      <c r="HY83" s="241"/>
      <c r="HZ83" s="241"/>
      <c r="IA83" s="241"/>
      <c r="IB83" s="241"/>
      <c r="IC83" s="241"/>
      <c r="ID83" s="241"/>
      <c r="IE83" s="241"/>
      <c r="IF83" s="241"/>
      <c r="IG83" s="241"/>
      <c r="IH83" s="241"/>
      <c r="II83" s="241"/>
      <c r="IJ83" s="241"/>
      <c r="IK83" s="241"/>
      <c r="IL83" s="241"/>
      <c r="IM83" s="241"/>
      <c r="IN83" s="241"/>
      <c r="IO83" s="241"/>
      <c r="IP83" s="241"/>
      <c r="IQ83" s="241"/>
      <c r="IR83" s="241"/>
      <c r="IS83" s="241"/>
      <c r="IT83" s="241"/>
      <c r="IU83" s="241"/>
      <c r="IV83" s="241"/>
    </row>
    <row r="84" spans="1:256" x14ac:dyDescent="0.2">
      <c r="A84" s="425"/>
      <c r="B84" s="422"/>
      <c r="C84" s="547"/>
      <c r="D84" s="547"/>
      <c r="E84" s="547"/>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c r="CZ84" s="241"/>
      <c r="DA84" s="241"/>
      <c r="DB84" s="241"/>
      <c r="DC84" s="241"/>
      <c r="DD84" s="241"/>
      <c r="DE84" s="241"/>
      <c r="DF84" s="241"/>
      <c r="DG84" s="241"/>
      <c r="DH84" s="241"/>
      <c r="DI84" s="241"/>
      <c r="DJ84" s="241"/>
      <c r="DK84" s="241"/>
      <c r="DL84" s="241"/>
      <c r="DM84" s="241"/>
      <c r="DN84" s="241"/>
      <c r="DO84" s="241"/>
      <c r="DP84" s="241"/>
      <c r="DQ84" s="241"/>
      <c r="DR84" s="241"/>
      <c r="DS84" s="241"/>
      <c r="DT84" s="241"/>
      <c r="DU84" s="241"/>
      <c r="DV84" s="241"/>
      <c r="DW84" s="241"/>
      <c r="DX84" s="241"/>
      <c r="DY84" s="241"/>
      <c r="DZ84" s="241"/>
      <c r="EA84" s="241"/>
      <c r="EB84" s="241"/>
      <c r="EC84" s="241"/>
      <c r="ED84" s="241"/>
      <c r="EE84" s="241"/>
      <c r="EF84" s="241"/>
      <c r="EG84" s="241"/>
      <c r="EH84" s="241"/>
      <c r="EI84" s="241"/>
      <c r="EJ84" s="241"/>
      <c r="EK84" s="241"/>
      <c r="EL84" s="241"/>
      <c r="EM84" s="241"/>
      <c r="EN84" s="241"/>
      <c r="EO84" s="241"/>
      <c r="EP84" s="241"/>
      <c r="EQ84" s="241"/>
      <c r="ER84" s="241"/>
      <c r="ES84" s="241"/>
      <c r="ET84" s="241"/>
      <c r="EU84" s="241"/>
      <c r="EV84" s="241"/>
      <c r="EW84" s="241"/>
      <c r="EX84" s="241"/>
      <c r="EY84" s="241"/>
      <c r="EZ84" s="241"/>
      <c r="FA84" s="241"/>
      <c r="FB84" s="241"/>
      <c r="FC84" s="241"/>
      <c r="FD84" s="241"/>
      <c r="FE84" s="241"/>
      <c r="FF84" s="241"/>
      <c r="FG84" s="241"/>
      <c r="FH84" s="241"/>
      <c r="FI84" s="241"/>
      <c r="FJ84" s="241"/>
      <c r="FK84" s="241"/>
      <c r="FL84" s="241"/>
      <c r="FM84" s="241"/>
      <c r="FN84" s="241"/>
      <c r="FO84" s="241"/>
      <c r="FP84" s="241"/>
      <c r="FQ84" s="241"/>
      <c r="FR84" s="241"/>
      <c r="FS84" s="241"/>
      <c r="FT84" s="241"/>
      <c r="FU84" s="241"/>
      <c r="FV84" s="241"/>
      <c r="FW84" s="241"/>
      <c r="FX84" s="241"/>
      <c r="FY84" s="241"/>
      <c r="FZ84" s="241"/>
      <c r="GA84" s="241"/>
      <c r="GB84" s="241"/>
      <c r="GC84" s="241"/>
      <c r="GD84" s="241"/>
      <c r="GE84" s="241"/>
      <c r="GF84" s="241"/>
      <c r="GG84" s="241"/>
      <c r="GH84" s="241"/>
      <c r="GI84" s="241"/>
      <c r="GJ84" s="241"/>
      <c r="GK84" s="241"/>
      <c r="GL84" s="241"/>
      <c r="GM84" s="241"/>
      <c r="GN84" s="241"/>
      <c r="GO84" s="241"/>
      <c r="GP84" s="241"/>
      <c r="GQ84" s="241"/>
      <c r="GR84" s="241"/>
      <c r="GS84" s="241"/>
      <c r="GT84" s="241"/>
      <c r="GU84" s="241"/>
      <c r="GV84" s="241"/>
      <c r="GW84" s="241"/>
      <c r="GX84" s="241"/>
      <c r="GY84" s="241"/>
      <c r="GZ84" s="241"/>
      <c r="HA84" s="241"/>
      <c r="HB84" s="241"/>
      <c r="HC84" s="241"/>
      <c r="HD84" s="241"/>
      <c r="HE84" s="241"/>
      <c r="HF84" s="241"/>
      <c r="HG84" s="241"/>
      <c r="HH84" s="241"/>
      <c r="HI84" s="241"/>
      <c r="HJ84" s="241"/>
      <c r="HK84" s="241"/>
      <c r="HL84" s="241"/>
      <c r="HM84" s="241"/>
      <c r="HN84" s="241"/>
      <c r="HO84" s="241"/>
      <c r="HP84" s="241"/>
      <c r="HQ84" s="241"/>
      <c r="HR84" s="241"/>
      <c r="HS84" s="241"/>
      <c r="HT84" s="241"/>
      <c r="HU84" s="241"/>
      <c r="HV84" s="241"/>
      <c r="HW84" s="241"/>
      <c r="HX84" s="241"/>
      <c r="HY84" s="241"/>
      <c r="HZ84" s="241"/>
      <c r="IA84" s="241"/>
      <c r="IB84" s="241"/>
      <c r="IC84" s="241"/>
      <c r="ID84" s="241"/>
      <c r="IE84" s="241"/>
      <c r="IF84" s="241"/>
      <c r="IG84" s="241"/>
      <c r="IH84" s="241"/>
      <c r="II84" s="241"/>
      <c r="IJ84" s="241"/>
      <c r="IK84" s="241"/>
      <c r="IL84" s="241"/>
      <c r="IM84" s="241"/>
      <c r="IN84" s="241"/>
      <c r="IO84" s="241"/>
      <c r="IP84" s="241"/>
      <c r="IQ84" s="241"/>
      <c r="IR84" s="241"/>
      <c r="IS84" s="241"/>
      <c r="IT84" s="241"/>
      <c r="IU84" s="241"/>
      <c r="IV84" s="241"/>
    </row>
    <row r="85" spans="1:256" x14ac:dyDescent="0.2">
      <c r="A85" s="425"/>
      <c r="B85" s="422"/>
      <c r="C85" s="547"/>
      <c r="D85" s="547"/>
      <c r="E85" s="547"/>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c r="CZ85" s="241"/>
      <c r="DA85" s="241"/>
      <c r="DB85" s="241"/>
      <c r="DC85" s="241"/>
      <c r="DD85" s="241"/>
      <c r="DE85" s="241"/>
      <c r="DF85" s="241"/>
      <c r="DG85" s="241"/>
      <c r="DH85" s="241"/>
      <c r="DI85" s="241"/>
      <c r="DJ85" s="241"/>
      <c r="DK85" s="241"/>
      <c r="DL85" s="241"/>
      <c r="DM85" s="241"/>
      <c r="DN85" s="241"/>
      <c r="DO85" s="241"/>
      <c r="DP85" s="241"/>
      <c r="DQ85" s="241"/>
      <c r="DR85" s="241"/>
      <c r="DS85" s="241"/>
      <c r="DT85" s="241"/>
      <c r="DU85" s="241"/>
      <c r="DV85" s="241"/>
      <c r="DW85" s="241"/>
      <c r="DX85" s="241"/>
      <c r="DY85" s="241"/>
      <c r="DZ85" s="241"/>
      <c r="EA85" s="241"/>
      <c r="EB85" s="241"/>
      <c r="EC85" s="241"/>
      <c r="ED85" s="241"/>
      <c r="EE85" s="241"/>
      <c r="EF85" s="241"/>
      <c r="EG85" s="241"/>
      <c r="EH85" s="241"/>
      <c r="EI85" s="241"/>
      <c r="EJ85" s="241"/>
      <c r="EK85" s="241"/>
      <c r="EL85" s="241"/>
      <c r="EM85" s="241"/>
      <c r="EN85" s="241"/>
      <c r="EO85" s="241"/>
      <c r="EP85" s="241"/>
      <c r="EQ85" s="241"/>
      <c r="ER85" s="241"/>
      <c r="ES85" s="241"/>
      <c r="ET85" s="241"/>
      <c r="EU85" s="241"/>
      <c r="EV85" s="241"/>
      <c r="EW85" s="241"/>
      <c r="EX85" s="241"/>
      <c r="EY85" s="241"/>
      <c r="EZ85" s="241"/>
      <c r="FA85" s="241"/>
      <c r="FB85" s="241"/>
      <c r="FC85" s="241"/>
      <c r="FD85" s="241"/>
      <c r="FE85" s="241"/>
      <c r="FF85" s="241"/>
      <c r="FG85" s="241"/>
      <c r="FH85" s="241"/>
      <c r="FI85" s="241"/>
      <c r="FJ85" s="241"/>
      <c r="FK85" s="241"/>
      <c r="FL85" s="241"/>
      <c r="FM85" s="241"/>
      <c r="FN85" s="241"/>
      <c r="FO85" s="241"/>
      <c r="FP85" s="241"/>
      <c r="FQ85" s="241"/>
      <c r="FR85" s="241"/>
      <c r="FS85" s="241"/>
      <c r="FT85" s="241"/>
      <c r="FU85" s="241"/>
      <c r="FV85" s="241"/>
      <c r="FW85" s="241"/>
      <c r="FX85" s="241"/>
      <c r="FY85" s="241"/>
      <c r="FZ85" s="241"/>
      <c r="GA85" s="241"/>
      <c r="GB85" s="241"/>
      <c r="GC85" s="241"/>
      <c r="GD85" s="241"/>
      <c r="GE85" s="241"/>
      <c r="GF85" s="241"/>
      <c r="GG85" s="241"/>
      <c r="GH85" s="241"/>
      <c r="GI85" s="241"/>
      <c r="GJ85" s="241"/>
      <c r="GK85" s="241"/>
      <c r="GL85" s="241"/>
      <c r="GM85" s="241"/>
      <c r="GN85" s="241"/>
      <c r="GO85" s="241"/>
      <c r="GP85" s="241"/>
      <c r="GQ85" s="241"/>
      <c r="GR85" s="241"/>
      <c r="GS85" s="241"/>
      <c r="GT85" s="241"/>
      <c r="GU85" s="241"/>
      <c r="GV85" s="241"/>
      <c r="GW85" s="241"/>
      <c r="GX85" s="241"/>
      <c r="GY85" s="241"/>
      <c r="GZ85" s="241"/>
      <c r="HA85" s="241"/>
      <c r="HB85" s="241"/>
      <c r="HC85" s="241"/>
      <c r="HD85" s="241"/>
      <c r="HE85" s="241"/>
      <c r="HF85" s="241"/>
      <c r="HG85" s="241"/>
      <c r="HH85" s="241"/>
      <c r="HI85" s="241"/>
      <c r="HJ85" s="241"/>
      <c r="HK85" s="241"/>
      <c r="HL85" s="241"/>
      <c r="HM85" s="241"/>
      <c r="HN85" s="241"/>
      <c r="HO85" s="241"/>
      <c r="HP85" s="241"/>
      <c r="HQ85" s="241"/>
      <c r="HR85" s="241"/>
      <c r="HS85" s="241"/>
      <c r="HT85" s="241"/>
      <c r="HU85" s="241"/>
      <c r="HV85" s="241"/>
      <c r="HW85" s="241"/>
      <c r="HX85" s="241"/>
      <c r="HY85" s="241"/>
      <c r="HZ85" s="241"/>
      <c r="IA85" s="241"/>
      <c r="IB85" s="241"/>
      <c r="IC85" s="241"/>
      <c r="ID85" s="241"/>
      <c r="IE85" s="241"/>
      <c r="IF85" s="241"/>
      <c r="IG85" s="241"/>
      <c r="IH85" s="241"/>
      <c r="II85" s="241"/>
      <c r="IJ85" s="241"/>
      <c r="IK85" s="241"/>
      <c r="IL85" s="241"/>
      <c r="IM85" s="241"/>
      <c r="IN85" s="241"/>
      <c r="IO85" s="241"/>
      <c r="IP85" s="241"/>
      <c r="IQ85" s="241"/>
      <c r="IR85" s="241"/>
      <c r="IS85" s="241"/>
      <c r="IT85" s="241"/>
      <c r="IU85" s="241"/>
      <c r="IV85" s="241"/>
    </row>
  </sheetData>
  <sheetProtection password="CD86" sheet="1" objects="1" scenarios="1"/>
  <mergeCells count="35">
    <mergeCell ref="C81:E81"/>
    <mergeCell ref="C82:E82"/>
    <mergeCell ref="C83:E83"/>
    <mergeCell ref="C84:E84"/>
    <mergeCell ref="C85:E85"/>
    <mergeCell ref="C80:E80"/>
    <mergeCell ref="C69:E69"/>
    <mergeCell ref="C70:E70"/>
    <mergeCell ref="C71:E71"/>
    <mergeCell ref="C72:E72"/>
    <mergeCell ref="C73:E73"/>
    <mergeCell ref="C74:E74"/>
    <mergeCell ref="C75:E75"/>
    <mergeCell ref="C76:E76"/>
    <mergeCell ref="C77:E77"/>
    <mergeCell ref="C78:E78"/>
    <mergeCell ref="C79:E79"/>
    <mergeCell ref="C68:E68"/>
    <mergeCell ref="C57:E57"/>
    <mergeCell ref="C58:E58"/>
    <mergeCell ref="C59:E59"/>
    <mergeCell ref="C60:E60"/>
    <mergeCell ref="C61:E61"/>
    <mergeCell ref="C62:E62"/>
    <mergeCell ref="C63:E63"/>
    <mergeCell ref="C64:E64"/>
    <mergeCell ref="C65:E65"/>
    <mergeCell ref="C66:E66"/>
    <mergeCell ref="C67:E67"/>
    <mergeCell ref="C56:E56"/>
    <mergeCell ref="A1:E1"/>
    <mergeCell ref="A2:E2"/>
    <mergeCell ref="A3:E3"/>
    <mergeCell ref="A52:E52"/>
    <mergeCell ref="C55:E55"/>
  </mergeCells>
  <phoneticPr fontId="34" type="noConversion"/>
  <pageMargins left="0.7" right="0.7" top="0.75" bottom="0.75" header="0.5" footer="0.3"/>
  <pageSetup scale="73"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sheetPr>
  <dimension ref="A2:F106"/>
  <sheetViews>
    <sheetView workbookViewId="0"/>
  </sheetViews>
  <sheetFormatPr baseColWidth="10" defaultColWidth="9" defaultRowHeight="13" x14ac:dyDescent="0.15"/>
  <cols>
    <col min="1" max="1" width="25.5" style="398" bestFit="1" customWidth="1"/>
    <col min="2" max="16384" width="9" style="398"/>
  </cols>
  <sheetData>
    <row r="2" spans="1:1" x14ac:dyDescent="0.15">
      <c r="A2" s="398" t="s">
        <v>372</v>
      </c>
    </row>
    <row r="3" spans="1:1" x14ac:dyDescent="0.15">
      <c r="A3" s="435"/>
    </row>
    <row r="4" spans="1:1" x14ac:dyDescent="0.15">
      <c r="A4" s="435"/>
    </row>
    <row r="5" spans="1:1" x14ac:dyDescent="0.15">
      <c r="A5" s="435"/>
    </row>
    <row r="6" spans="1:1" x14ac:dyDescent="0.15">
      <c r="A6" s="435">
        <v>2016</v>
      </c>
    </row>
    <row r="7" spans="1:1" x14ac:dyDescent="0.15">
      <c r="A7" s="435">
        <v>2010</v>
      </c>
    </row>
    <row r="8" spans="1:1" x14ac:dyDescent="0.15">
      <c r="A8" s="435">
        <v>2010</v>
      </c>
    </row>
    <row r="9" spans="1:1" x14ac:dyDescent="0.15">
      <c r="A9" s="435">
        <v>2011</v>
      </c>
    </row>
    <row r="10" spans="1:1" x14ac:dyDescent="0.15">
      <c r="A10" s="435">
        <v>2012</v>
      </c>
    </row>
    <row r="12" spans="1:1" x14ac:dyDescent="0.15">
      <c r="A12" s="398" t="s">
        <v>375</v>
      </c>
    </row>
    <row r="13" spans="1:1" x14ac:dyDescent="0.15">
      <c r="A13" s="436" t="s">
        <v>236</v>
      </c>
    </row>
    <row r="14" spans="1:1" x14ac:dyDescent="0.15">
      <c r="A14" s="436" t="s">
        <v>744</v>
      </c>
    </row>
    <row r="15" spans="1:1" x14ac:dyDescent="0.15">
      <c r="A15" s="436" t="s">
        <v>376</v>
      </c>
    </row>
    <row r="16" spans="1:1" x14ac:dyDescent="0.15">
      <c r="A16" s="436" t="s">
        <v>237</v>
      </c>
    </row>
    <row r="17" spans="1:2" x14ac:dyDescent="0.15">
      <c r="A17" s="436" t="s">
        <v>238</v>
      </c>
    </row>
    <row r="18" spans="1:2" x14ac:dyDescent="0.15">
      <c r="A18" s="436" t="s">
        <v>377</v>
      </c>
    </row>
    <row r="19" spans="1:2" x14ac:dyDescent="0.15">
      <c r="A19" s="436" t="s">
        <v>239</v>
      </c>
    </row>
    <row r="20" spans="1:2" x14ac:dyDescent="0.15">
      <c r="A20" s="436" t="s">
        <v>240</v>
      </c>
    </row>
    <row r="21" spans="1:2" x14ac:dyDescent="0.15">
      <c r="A21" s="436" t="s">
        <v>378</v>
      </c>
    </row>
    <row r="22" spans="1:2" x14ac:dyDescent="0.15">
      <c r="A22" s="436" t="s">
        <v>241</v>
      </c>
    </row>
    <row r="23" spans="1:2" x14ac:dyDescent="0.15">
      <c r="A23" s="436" t="s">
        <v>242</v>
      </c>
    </row>
    <row r="24" spans="1:2" x14ac:dyDescent="0.15">
      <c r="A24" s="436" t="s">
        <v>379</v>
      </c>
    </row>
    <row r="26" spans="1:2" x14ac:dyDescent="0.15">
      <c r="A26" s="436" t="s">
        <v>394</v>
      </c>
    </row>
    <row r="27" spans="1:2" x14ac:dyDescent="0.15">
      <c r="A27" s="437" t="s">
        <v>477</v>
      </c>
      <c r="B27" s="397"/>
    </row>
    <row r="28" spans="1:2" x14ac:dyDescent="0.15">
      <c r="A28" s="437" t="s">
        <v>478</v>
      </c>
      <c r="B28" s="397"/>
    </row>
    <row r="29" spans="1:2" x14ac:dyDescent="0.15">
      <c r="A29" s="437" t="s">
        <v>479</v>
      </c>
      <c r="B29" s="397"/>
    </row>
    <row r="30" spans="1:2" x14ac:dyDescent="0.15">
      <c r="A30" s="437" t="s">
        <v>480</v>
      </c>
      <c r="B30" s="397"/>
    </row>
    <row r="31" spans="1:2" x14ac:dyDescent="0.15">
      <c r="A31" s="437" t="s">
        <v>481</v>
      </c>
      <c r="B31" s="397"/>
    </row>
    <row r="32" spans="1:2" x14ac:dyDescent="0.15">
      <c r="A32" s="437" t="s">
        <v>572</v>
      </c>
      <c r="B32" s="397"/>
    </row>
    <row r="33" spans="1:2" x14ac:dyDescent="0.15">
      <c r="A33" s="437" t="s">
        <v>482</v>
      </c>
      <c r="B33" s="397"/>
    </row>
    <row r="34" spans="1:2" x14ac:dyDescent="0.15">
      <c r="A34" s="437" t="s">
        <v>575</v>
      </c>
      <c r="B34" s="397"/>
    </row>
    <row r="35" spans="1:2" x14ac:dyDescent="0.15">
      <c r="A35" s="437" t="s">
        <v>483</v>
      </c>
      <c r="B35" s="397"/>
    </row>
    <row r="36" spans="1:2" x14ac:dyDescent="0.15">
      <c r="A36" s="437" t="s">
        <v>484</v>
      </c>
      <c r="B36" s="397"/>
    </row>
    <row r="37" spans="1:2" x14ac:dyDescent="0.15">
      <c r="A37" s="437" t="s">
        <v>485</v>
      </c>
      <c r="B37" s="397"/>
    </row>
    <row r="38" spans="1:2" x14ac:dyDescent="0.15">
      <c r="A38" s="437" t="s">
        <v>486</v>
      </c>
      <c r="B38" s="397"/>
    </row>
    <row r="39" spans="1:2" x14ac:dyDescent="0.15">
      <c r="A39" s="437" t="s">
        <v>487</v>
      </c>
      <c r="B39" s="397"/>
    </row>
    <row r="40" spans="1:2" x14ac:dyDescent="0.15">
      <c r="A40" s="437" t="s">
        <v>488</v>
      </c>
      <c r="B40" s="397"/>
    </row>
    <row r="41" spans="1:2" x14ac:dyDescent="0.15">
      <c r="A41" s="437" t="s">
        <v>489</v>
      </c>
      <c r="B41" s="397"/>
    </row>
    <row r="42" spans="1:2" x14ac:dyDescent="0.15">
      <c r="A42" s="437" t="s">
        <v>490</v>
      </c>
      <c r="B42" s="397"/>
    </row>
    <row r="43" spans="1:2" x14ac:dyDescent="0.15">
      <c r="A43" s="437" t="s">
        <v>491</v>
      </c>
      <c r="B43" s="397"/>
    </row>
    <row r="44" spans="1:2" x14ac:dyDescent="0.15">
      <c r="A44" s="437" t="s">
        <v>492</v>
      </c>
      <c r="B44" s="397"/>
    </row>
    <row r="45" spans="1:2" x14ac:dyDescent="0.15">
      <c r="A45" s="437" t="s">
        <v>493</v>
      </c>
      <c r="B45" s="397"/>
    </row>
    <row r="46" spans="1:2" x14ac:dyDescent="0.15">
      <c r="A46" s="437" t="s">
        <v>494</v>
      </c>
      <c r="B46" s="397"/>
    </row>
    <row r="47" spans="1:2" x14ac:dyDescent="0.15">
      <c r="A47" s="437" t="s">
        <v>495</v>
      </c>
      <c r="B47" s="397"/>
    </row>
    <row r="48" spans="1:2" x14ac:dyDescent="0.15">
      <c r="A48" s="437" t="s">
        <v>558</v>
      </c>
      <c r="B48" s="397"/>
    </row>
    <row r="49" spans="1:2" x14ac:dyDescent="0.15">
      <c r="A49" s="437" t="s">
        <v>496</v>
      </c>
      <c r="B49" s="397"/>
    </row>
    <row r="50" spans="1:2" x14ac:dyDescent="0.15">
      <c r="A50" s="437" t="s">
        <v>559</v>
      </c>
      <c r="B50" s="397"/>
    </row>
    <row r="51" spans="1:2" x14ac:dyDescent="0.15">
      <c r="A51" s="437" t="s">
        <v>497</v>
      </c>
      <c r="B51" s="397"/>
    </row>
    <row r="52" spans="1:2" x14ac:dyDescent="0.15">
      <c r="A52" s="437" t="s">
        <v>574</v>
      </c>
      <c r="B52" s="397"/>
    </row>
    <row r="53" spans="1:2" x14ac:dyDescent="0.15">
      <c r="A53" s="437" t="s">
        <v>767</v>
      </c>
      <c r="B53" s="397"/>
    </row>
    <row r="54" spans="1:2" x14ac:dyDescent="0.15">
      <c r="A54" s="437" t="s">
        <v>498</v>
      </c>
      <c r="B54" s="397"/>
    </row>
    <row r="55" spans="1:2" x14ac:dyDescent="0.15">
      <c r="A55" s="437" t="s">
        <v>499</v>
      </c>
      <c r="B55" s="397"/>
    </row>
    <row r="56" spans="1:2" x14ac:dyDescent="0.15">
      <c r="A56" s="437" t="s">
        <v>500</v>
      </c>
      <c r="B56" s="397"/>
    </row>
    <row r="57" spans="1:2" x14ac:dyDescent="0.15">
      <c r="A57" s="437" t="s">
        <v>501</v>
      </c>
      <c r="B57" s="397"/>
    </row>
    <row r="58" spans="1:2" x14ac:dyDescent="0.15">
      <c r="A58" s="437" t="s">
        <v>573</v>
      </c>
      <c r="B58" s="397"/>
    </row>
    <row r="59" spans="1:2" x14ac:dyDescent="0.15">
      <c r="A59" s="437" t="s">
        <v>502</v>
      </c>
      <c r="B59" s="397"/>
    </row>
    <row r="60" spans="1:2" x14ac:dyDescent="0.15">
      <c r="A60" s="437" t="s">
        <v>560</v>
      </c>
      <c r="B60" s="397"/>
    </row>
    <row r="61" spans="1:2" x14ac:dyDescent="0.15">
      <c r="A61" s="437" t="s">
        <v>768</v>
      </c>
      <c r="B61" s="397"/>
    </row>
    <row r="62" spans="1:2" x14ac:dyDescent="0.15">
      <c r="A62" s="437" t="s">
        <v>503</v>
      </c>
      <c r="B62" s="397"/>
    </row>
    <row r="63" spans="1:2" x14ac:dyDescent="0.15">
      <c r="A63" s="437" t="s">
        <v>504</v>
      </c>
      <c r="B63" s="397"/>
    </row>
    <row r="64" spans="1:2" x14ac:dyDescent="0.15">
      <c r="A64" s="437" t="s">
        <v>505</v>
      </c>
      <c r="B64" s="397"/>
    </row>
    <row r="65" spans="1:2" x14ac:dyDescent="0.15">
      <c r="A65" s="437" t="s">
        <v>506</v>
      </c>
      <c r="B65" s="397"/>
    </row>
    <row r="66" spans="1:2" x14ac:dyDescent="0.15">
      <c r="A66" s="437" t="s">
        <v>576</v>
      </c>
      <c r="B66" s="397"/>
    </row>
    <row r="67" spans="1:2" x14ac:dyDescent="0.15">
      <c r="A67" s="437" t="s">
        <v>561</v>
      </c>
      <c r="B67" s="397"/>
    </row>
    <row r="68" spans="1:2" x14ac:dyDescent="0.15">
      <c r="A68" s="437" t="s">
        <v>507</v>
      </c>
      <c r="B68" s="397"/>
    </row>
    <row r="69" spans="1:2" x14ac:dyDescent="0.15">
      <c r="A69" s="437" t="s">
        <v>508</v>
      </c>
      <c r="B69" s="397"/>
    </row>
    <row r="70" spans="1:2" x14ac:dyDescent="0.15">
      <c r="A70" s="437" t="s">
        <v>562</v>
      </c>
      <c r="B70" s="397"/>
    </row>
    <row r="71" spans="1:2" x14ac:dyDescent="0.15">
      <c r="A71" s="437" t="s">
        <v>509</v>
      </c>
      <c r="B71" s="397"/>
    </row>
    <row r="72" spans="1:2" x14ac:dyDescent="0.15">
      <c r="A72" s="437" t="s">
        <v>510</v>
      </c>
      <c r="B72" s="397"/>
    </row>
    <row r="73" spans="1:2" x14ac:dyDescent="0.15">
      <c r="A73" s="437" t="s">
        <v>511</v>
      </c>
    </row>
    <row r="74" spans="1:2" x14ac:dyDescent="0.15">
      <c r="A74" s="436"/>
    </row>
    <row r="75" spans="1:2" x14ac:dyDescent="0.15">
      <c r="A75" s="398" t="s">
        <v>449</v>
      </c>
    </row>
    <row r="76" spans="1:2" x14ac:dyDescent="0.15">
      <c r="A76" s="436" t="s">
        <v>556</v>
      </c>
      <c r="B76" s="438" t="s">
        <v>557</v>
      </c>
    </row>
    <row r="77" spans="1:2" x14ac:dyDescent="0.15">
      <c r="A77" s="436" t="s">
        <v>451</v>
      </c>
      <c r="B77" s="438" t="s">
        <v>514</v>
      </c>
    </row>
    <row r="78" spans="1:2" x14ac:dyDescent="0.15">
      <c r="A78" s="436" t="s">
        <v>437</v>
      </c>
      <c r="B78" s="438" t="s">
        <v>455</v>
      </c>
    </row>
    <row r="79" spans="1:2" x14ac:dyDescent="0.15">
      <c r="A79" s="436" t="s">
        <v>450</v>
      </c>
      <c r="B79" s="438" t="s">
        <v>453</v>
      </c>
    </row>
    <row r="80" spans="1:2" x14ac:dyDescent="0.15">
      <c r="A80" s="436" t="s">
        <v>448</v>
      </c>
      <c r="B80" s="438" t="s">
        <v>454</v>
      </c>
    </row>
    <row r="81" spans="1:3" x14ac:dyDescent="0.15">
      <c r="A81" s="436"/>
    </row>
    <row r="82" spans="1:3" x14ac:dyDescent="0.15">
      <c r="A82" s="436"/>
    </row>
    <row r="83" spans="1:3" x14ac:dyDescent="0.15">
      <c r="B83" s="398" t="s">
        <v>413</v>
      </c>
      <c r="C83" s="398" t="s">
        <v>414</v>
      </c>
    </row>
    <row r="84" spans="1:3" x14ac:dyDescent="0.15">
      <c r="A84" s="439" t="s">
        <v>236</v>
      </c>
      <c r="B84" s="398">
        <v>2016</v>
      </c>
      <c r="C84" s="398">
        <v>2017</v>
      </c>
    </row>
    <row r="85" spans="1:3" x14ac:dyDescent="0.15">
      <c r="A85" s="439" t="s">
        <v>744</v>
      </c>
      <c r="B85" s="398">
        <v>2016</v>
      </c>
      <c r="C85" s="398">
        <v>2017</v>
      </c>
    </row>
    <row r="86" spans="1:3" x14ac:dyDescent="0.15">
      <c r="A86" s="439" t="s">
        <v>376</v>
      </c>
      <c r="B86" s="398">
        <v>2015</v>
      </c>
      <c r="C86" s="398">
        <v>2017</v>
      </c>
    </row>
    <row r="87" spans="1:3" x14ac:dyDescent="0.15">
      <c r="A87" s="439" t="s">
        <v>237</v>
      </c>
      <c r="B87" s="398">
        <v>2016</v>
      </c>
      <c r="C87" s="398">
        <v>2017</v>
      </c>
    </row>
    <row r="88" spans="1:3" x14ac:dyDescent="0.15">
      <c r="A88" s="439" t="s">
        <v>238</v>
      </c>
      <c r="B88" s="398">
        <v>2016</v>
      </c>
      <c r="C88" s="398">
        <v>2017</v>
      </c>
    </row>
    <row r="89" spans="1:3" x14ac:dyDescent="0.15">
      <c r="A89" s="439" t="s">
        <v>377</v>
      </c>
      <c r="B89" s="398">
        <v>2016</v>
      </c>
      <c r="C89" s="398">
        <v>2017</v>
      </c>
    </row>
    <row r="90" spans="1:3" x14ac:dyDescent="0.15">
      <c r="A90" s="439" t="s">
        <v>239</v>
      </c>
      <c r="B90" s="398">
        <v>2016</v>
      </c>
      <c r="C90" s="398">
        <v>2017</v>
      </c>
    </row>
    <row r="91" spans="1:3" x14ac:dyDescent="0.15">
      <c r="A91" s="439" t="s">
        <v>240</v>
      </c>
      <c r="B91" s="398">
        <v>2016</v>
      </c>
      <c r="C91" s="398">
        <v>2017</v>
      </c>
    </row>
    <row r="92" spans="1:3" x14ac:dyDescent="0.15">
      <c r="A92" s="439" t="s">
        <v>378</v>
      </c>
      <c r="B92" s="398">
        <v>2016</v>
      </c>
      <c r="C92" s="440" t="s">
        <v>415</v>
      </c>
    </row>
    <row r="93" spans="1:3" x14ac:dyDescent="0.15">
      <c r="A93" s="439" t="s">
        <v>241</v>
      </c>
      <c r="B93" s="398">
        <v>2015</v>
      </c>
      <c r="C93" s="398">
        <v>2016</v>
      </c>
    </row>
    <row r="94" spans="1:3" x14ac:dyDescent="0.15">
      <c r="A94" s="439" t="s">
        <v>242</v>
      </c>
      <c r="B94" s="398">
        <v>2015</v>
      </c>
      <c r="C94" s="398">
        <v>2016</v>
      </c>
    </row>
    <row r="95" spans="1:3" x14ac:dyDescent="0.15">
      <c r="A95" s="439" t="s">
        <v>379</v>
      </c>
      <c r="B95" s="398">
        <v>2015</v>
      </c>
      <c r="C95" s="398">
        <v>2016</v>
      </c>
    </row>
    <row r="96" spans="1:3" x14ac:dyDescent="0.15">
      <c r="A96" s="441"/>
    </row>
    <row r="98" spans="1:6" x14ac:dyDescent="0.15">
      <c r="A98" s="439" t="s">
        <v>376</v>
      </c>
      <c r="B98" s="442">
        <f>6/12</f>
        <v>0.5</v>
      </c>
      <c r="C98" s="442">
        <f>6/12</f>
        <v>0.5</v>
      </c>
      <c r="D98" s="398">
        <v>50</v>
      </c>
      <c r="E98" s="398">
        <v>100</v>
      </c>
      <c r="F98" s="443">
        <f>B98*D98+C98*E98</f>
        <v>75</v>
      </c>
    </row>
    <row r="99" spans="1:6" x14ac:dyDescent="0.15">
      <c r="A99" s="439" t="s">
        <v>377</v>
      </c>
      <c r="B99" s="442">
        <f>9/12</f>
        <v>0.75</v>
      </c>
      <c r="C99" s="442">
        <f>3/12</f>
        <v>0.25</v>
      </c>
      <c r="D99" s="398">
        <v>50</v>
      </c>
      <c r="E99" s="398">
        <v>100</v>
      </c>
      <c r="F99" s="443">
        <f>B99*D99+C99*E99</f>
        <v>62.5</v>
      </c>
    </row>
    <row r="100" spans="1:6" x14ac:dyDescent="0.15">
      <c r="A100" s="439" t="s">
        <v>378</v>
      </c>
      <c r="B100" s="442">
        <v>1</v>
      </c>
      <c r="C100" s="444">
        <v>0</v>
      </c>
      <c r="D100" s="398">
        <v>50</v>
      </c>
      <c r="E100" s="398">
        <v>100</v>
      </c>
      <c r="F100" s="443">
        <f>B100*D100+C100*E100</f>
        <v>50</v>
      </c>
    </row>
    <row r="101" spans="1:6" x14ac:dyDescent="0.15">
      <c r="A101" s="439" t="s">
        <v>379</v>
      </c>
      <c r="B101" s="442">
        <f>3/12</f>
        <v>0.25</v>
      </c>
      <c r="C101" s="442">
        <f>9/12</f>
        <v>0.75</v>
      </c>
      <c r="D101" s="398">
        <v>50</v>
      </c>
      <c r="E101" s="398">
        <v>100</v>
      </c>
      <c r="F101" s="443">
        <f>B101*D101+C101*E101</f>
        <v>87.5</v>
      </c>
    </row>
    <row r="104" spans="1:6" x14ac:dyDescent="0.15">
      <c r="A104" s="398" t="s">
        <v>577</v>
      </c>
    </row>
    <row r="105" spans="1:6" x14ac:dyDescent="0.15">
      <c r="A105" s="398" t="s">
        <v>578</v>
      </c>
    </row>
    <row r="106" spans="1:6" x14ac:dyDescent="0.15">
      <c r="A106" s="398" t="s">
        <v>579</v>
      </c>
    </row>
  </sheetData>
  <sheetProtection password="CD86" sheet="1" objects="1" scenarios="1" selectLockedCells="1" selectUnlockedCells="1"/>
  <phoneticPr fontId="44" type="noConversion"/>
  <dataValidations count="1">
    <dataValidation type="list" allowBlank="1" showInputMessage="1" showErrorMessage="1" sqref="A84:A95 A98:A101">
      <formula1>End</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00"/>
  <sheetViews>
    <sheetView zoomScale="75" zoomScaleNormal="75" zoomScalePageLayoutView="75" workbookViewId="0">
      <pane xSplit="1" ySplit="1" topLeftCell="B54" activePane="bottomRight" state="frozen"/>
      <selection activeCell="A23" sqref="A23:B23"/>
      <selection pane="topRight" activeCell="A23" sqref="A23:B23"/>
      <selection pane="bottomLeft" activeCell="A23" sqref="A23:B23"/>
      <selection pane="bottomRight" activeCell="A23" sqref="A23:B23"/>
    </sheetView>
  </sheetViews>
  <sheetFormatPr baseColWidth="10" defaultColWidth="9" defaultRowHeight="13" x14ac:dyDescent="0.15"/>
  <cols>
    <col min="1" max="1" width="12.5" style="1" customWidth="1"/>
    <col min="2" max="2" width="87" style="1" bestFit="1" customWidth="1"/>
    <col min="3" max="16384" width="9" style="1"/>
  </cols>
  <sheetData>
    <row r="1" spans="1:2" ht="17" thickBot="1" x14ac:dyDescent="0.25">
      <c r="A1" s="459" t="s">
        <v>154</v>
      </c>
      <c r="B1" s="460"/>
    </row>
    <row r="2" spans="1:2" x14ac:dyDescent="0.15">
      <c r="A2" s="282" t="s">
        <v>419</v>
      </c>
      <c r="B2" s="282" t="s">
        <v>420</v>
      </c>
    </row>
    <row r="3" spans="1:2" x14ac:dyDescent="0.15">
      <c r="A3" s="283" t="s">
        <v>421</v>
      </c>
      <c r="B3" s="283" t="s">
        <v>422</v>
      </c>
    </row>
    <row r="4" spans="1:2" x14ac:dyDescent="0.15">
      <c r="A4" s="283" t="s">
        <v>0</v>
      </c>
      <c r="B4" s="283" t="s">
        <v>1</v>
      </c>
    </row>
    <row r="5" spans="1:2" x14ac:dyDescent="0.15">
      <c r="A5" s="283" t="s">
        <v>2</v>
      </c>
      <c r="B5" s="283" t="s">
        <v>3</v>
      </c>
    </row>
    <row r="6" spans="1:2" x14ac:dyDescent="0.15">
      <c r="A6" s="283" t="s">
        <v>4</v>
      </c>
      <c r="B6" s="283" t="s">
        <v>5</v>
      </c>
    </row>
    <row r="7" spans="1:2" x14ac:dyDescent="0.15">
      <c r="A7" s="283" t="s">
        <v>6</v>
      </c>
      <c r="B7" s="283" t="s">
        <v>7</v>
      </c>
    </row>
    <row r="8" spans="1:2" x14ac:dyDescent="0.15">
      <c r="A8" s="283" t="s">
        <v>8</v>
      </c>
      <c r="B8" s="283" t="s">
        <v>9</v>
      </c>
    </row>
    <row r="9" spans="1:2" x14ac:dyDescent="0.15">
      <c r="A9" s="283" t="s">
        <v>10</v>
      </c>
      <c r="B9" s="283" t="s">
        <v>11</v>
      </c>
    </row>
    <row r="10" spans="1:2" x14ac:dyDescent="0.15">
      <c r="A10" s="283" t="s">
        <v>12</v>
      </c>
      <c r="B10" s="283" t="s">
        <v>13</v>
      </c>
    </row>
    <row r="11" spans="1:2" x14ac:dyDescent="0.15">
      <c r="A11" s="283" t="s">
        <v>14</v>
      </c>
      <c r="B11" s="283" t="s">
        <v>15</v>
      </c>
    </row>
    <row r="12" spans="1:2" x14ac:dyDescent="0.15">
      <c r="A12" s="283" t="s">
        <v>16</v>
      </c>
      <c r="B12" s="283" t="s">
        <v>17</v>
      </c>
    </row>
    <row r="13" spans="1:2" x14ac:dyDescent="0.15">
      <c r="A13" s="283" t="s">
        <v>18</v>
      </c>
      <c r="B13" s="283" t="s">
        <v>19</v>
      </c>
    </row>
    <row r="14" spans="1:2" x14ac:dyDescent="0.15">
      <c r="A14" s="283" t="s">
        <v>20</v>
      </c>
      <c r="B14" s="283" t="s">
        <v>21</v>
      </c>
    </row>
    <row r="15" spans="1:2" x14ac:dyDescent="0.15">
      <c r="A15" s="283" t="s">
        <v>22</v>
      </c>
      <c r="B15" s="283" t="s">
        <v>23</v>
      </c>
    </row>
    <row r="16" spans="1:2" x14ac:dyDescent="0.15">
      <c r="A16" s="283" t="s">
        <v>208</v>
      </c>
      <c r="B16" s="283" t="s">
        <v>209</v>
      </c>
    </row>
    <row r="17" spans="1:2" x14ac:dyDescent="0.15">
      <c r="A17" s="283" t="s">
        <v>24</v>
      </c>
      <c r="B17" s="283" t="s">
        <v>25</v>
      </c>
    </row>
    <row r="18" spans="1:2" x14ac:dyDescent="0.15">
      <c r="A18" s="283" t="s">
        <v>26</v>
      </c>
      <c r="B18" s="283" t="s">
        <v>27</v>
      </c>
    </row>
    <row r="19" spans="1:2" x14ac:dyDescent="0.15">
      <c r="A19" s="283" t="s">
        <v>28</v>
      </c>
      <c r="B19" s="283" t="s">
        <v>29</v>
      </c>
    </row>
    <row r="20" spans="1:2" x14ac:dyDescent="0.15">
      <c r="A20" s="283" t="s">
        <v>30</v>
      </c>
      <c r="B20" s="283" t="s">
        <v>31</v>
      </c>
    </row>
    <row r="21" spans="1:2" x14ac:dyDescent="0.15">
      <c r="A21" s="283" t="s">
        <v>32</v>
      </c>
      <c r="B21" s="283" t="s">
        <v>33</v>
      </c>
    </row>
    <row r="22" spans="1:2" x14ac:dyDescent="0.15">
      <c r="A22" s="283" t="s">
        <v>34</v>
      </c>
      <c r="B22" s="283" t="s">
        <v>35</v>
      </c>
    </row>
    <row r="23" spans="1:2" x14ac:dyDescent="0.15">
      <c r="A23" s="283" t="s">
        <v>36</v>
      </c>
      <c r="B23" s="283" t="s">
        <v>37</v>
      </c>
    </row>
    <row r="24" spans="1:2" x14ac:dyDescent="0.15">
      <c r="A24" s="283" t="s">
        <v>38</v>
      </c>
      <c r="B24" s="283" t="s">
        <v>39</v>
      </c>
    </row>
    <row r="25" spans="1:2" x14ac:dyDescent="0.15">
      <c r="A25" s="283" t="s">
        <v>40</v>
      </c>
      <c r="B25" s="283" t="s">
        <v>41</v>
      </c>
    </row>
    <row r="26" spans="1:2" x14ac:dyDescent="0.15">
      <c r="A26" s="283" t="s">
        <v>42</v>
      </c>
      <c r="B26" s="283" t="s">
        <v>164</v>
      </c>
    </row>
    <row r="27" spans="1:2" x14ac:dyDescent="0.15">
      <c r="A27" s="283" t="s">
        <v>43</v>
      </c>
      <c r="B27" s="283" t="s">
        <v>44</v>
      </c>
    </row>
    <row r="28" spans="1:2" x14ac:dyDescent="0.15">
      <c r="A28" s="283" t="s">
        <v>45</v>
      </c>
      <c r="B28" s="283" t="s">
        <v>46</v>
      </c>
    </row>
    <row r="29" spans="1:2" x14ac:dyDescent="0.15">
      <c r="A29" s="283" t="s">
        <v>155</v>
      </c>
      <c r="B29" s="283" t="s">
        <v>156</v>
      </c>
    </row>
    <row r="30" spans="1:2" x14ac:dyDescent="0.15">
      <c r="A30" s="283" t="s">
        <v>47</v>
      </c>
      <c r="B30" s="283" t="s">
        <v>48</v>
      </c>
    </row>
    <row r="31" spans="1:2" x14ac:dyDescent="0.15">
      <c r="A31" s="283" t="s">
        <v>49</v>
      </c>
      <c r="B31" s="283" t="s">
        <v>50</v>
      </c>
    </row>
    <row r="32" spans="1:2" x14ac:dyDescent="0.15">
      <c r="A32" s="283" t="s">
        <v>51</v>
      </c>
      <c r="B32" s="283" t="s">
        <v>52</v>
      </c>
    </row>
    <row r="33" spans="1:2" x14ac:dyDescent="0.15">
      <c r="A33" s="283" t="s">
        <v>53</v>
      </c>
      <c r="B33" s="283" t="s">
        <v>54</v>
      </c>
    </row>
    <row r="34" spans="1:2" x14ac:dyDescent="0.15">
      <c r="A34" s="283" t="s">
        <v>55</v>
      </c>
      <c r="B34" s="283" t="s">
        <v>365</v>
      </c>
    </row>
    <row r="35" spans="1:2" x14ac:dyDescent="0.15">
      <c r="A35" s="283" t="s">
        <v>56</v>
      </c>
      <c r="B35" s="283" t="s">
        <v>57</v>
      </c>
    </row>
    <row r="36" spans="1:2" x14ac:dyDescent="0.15">
      <c r="A36" s="283" t="s">
        <v>58</v>
      </c>
      <c r="B36" s="283" t="s">
        <v>59</v>
      </c>
    </row>
    <row r="37" spans="1:2" x14ac:dyDescent="0.15">
      <c r="A37" s="283" t="s">
        <v>60</v>
      </c>
      <c r="B37" s="283" t="s">
        <v>61</v>
      </c>
    </row>
    <row r="38" spans="1:2" x14ac:dyDescent="0.15">
      <c r="A38" s="283" t="s">
        <v>199</v>
      </c>
      <c r="B38" s="283" t="s">
        <v>387</v>
      </c>
    </row>
    <row r="39" spans="1:2" x14ac:dyDescent="0.15">
      <c r="A39" s="283" t="s">
        <v>210</v>
      </c>
      <c r="B39" s="283" t="s">
        <v>211</v>
      </c>
    </row>
    <row r="40" spans="1:2" x14ac:dyDescent="0.15">
      <c r="A40" s="283" t="s">
        <v>62</v>
      </c>
      <c r="B40" s="283" t="s">
        <v>63</v>
      </c>
    </row>
    <row r="41" spans="1:2" x14ac:dyDescent="0.15">
      <c r="A41" s="283" t="s">
        <v>64</v>
      </c>
      <c r="B41" s="283" t="s">
        <v>65</v>
      </c>
    </row>
    <row r="42" spans="1:2" x14ac:dyDescent="0.15">
      <c r="A42" s="283" t="s">
        <v>66</v>
      </c>
      <c r="B42" s="283" t="s">
        <v>67</v>
      </c>
    </row>
    <row r="43" spans="1:2" x14ac:dyDescent="0.15">
      <c r="A43" s="283" t="s">
        <v>68</v>
      </c>
      <c r="B43" s="283" t="s">
        <v>387</v>
      </c>
    </row>
    <row r="44" spans="1:2" x14ac:dyDescent="0.15">
      <c r="A44" s="283" t="s">
        <v>69</v>
      </c>
      <c r="B44" s="283" t="s">
        <v>70</v>
      </c>
    </row>
    <row r="45" spans="1:2" x14ac:dyDescent="0.15">
      <c r="A45" s="283" t="s">
        <v>71</v>
      </c>
      <c r="B45" s="283" t="s">
        <v>72</v>
      </c>
    </row>
    <row r="46" spans="1:2" x14ac:dyDescent="0.15">
      <c r="A46" s="283" t="s">
        <v>77</v>
      </c>
      <c r="B46" s="283" t="s">
        <v>78</v>
      </c>
    </row>
    <row r="47" spans="1:2" x14ac:dyDescent="0.15">
      <c r="A47" s="283" t="s">
        <v>73</v>
      </c>
      <c r="B47" s="283" t="s">
        <v>74</v>
      </c>
    </row>
    <row r="48" spans="1:2" x14ac:dyDescent="0.15">
      <c r="A48" s="283" t="s">
        <v>75</v>
      </c>
      <c r="B48" s="283" t="s">
        <v>76</v>
      </c>
    </row>
    <row r="49" spans="1:2" x14ac:dyDescent="0.15">
      <c r="A49" s="283" t="s">
        <v>206</v>
      </c>
      <c r="B49" s="283" t="s">
        <v>207</v>
      </c>
    </row>
    <row r="50" spans="1:2" x14ac:dyDescent="0.15">
      <c r="A50" s="283" t="s">
        <v>79</v>
      </c>
      <c r="B50" s="283" t="s">
        <v>80</v>
      </c>
    </row>
    <row r="51" spans="1:2" x14ac:dyDescent="0.15">
      <c r="A51" s="283" t="s">
        <v>83</v>
      </c>
      <c r="B51" s="283" t="s">
        <v>84</v>
      </c>
    </row>
    <row r="52" spans="1:2" x14ac:dyDescent="0.15">
      <c r="A52" s="283" t="s">
        <v>81</v>
      </c>
      <c r="B52" s="283" t="s">
        <v>82</v>
      </c>
    </row>
    <row r="53" spans="1:2" x14ac:dyDescent="0.15">
      <c r="A53" s="283" t="s">
        <v>282</v>
      </c>
      <c r="B53" s="283" t="s">
        <v>283</v>
      </c>
    </row>
    <row r="54" spans="1:2" x14ac:dyDescent="0.15">
      <c r="A54" s="283" t="s">
        <v>85</v>
      </c>
      <c r="B54" s="283" t="s">
        <v>86</v>
      </c>
    </row>
    <row r="55" spans="1:2" x14ac:dyDescent="0.15">
      <c r="A55" s="283" t="s">
        <v>201</v>
      </c>
      <c r="B55" s="283" t="s">
        <v>534</v>
      </c>
    </row>
    <row r="56" spans="1:2" x14ac:dyDescent="0.15">
      <c r="A56" s="283" t="s">
        <v>87</v>
      </c>
      <c r="B56" s="283" t="s">
        <v>88</v>
      </c>
    </row>
    <row r="57" spans="1:2" x14ac:dyDescent="0.15">
      <c r="A57" s="283" t="s">
        <v>89</v>
      </c>
      <c r="B57" s="283" t="s">
        <v>90</v>
      </c>
    </row>
    <row r="58" spans="1:2" x14ac:dyDescent="0.15">
      <c r="A58" s="283" t="s">
        <v>91</v>
      </c>
      <c r="B58" s="283" t="s">
        <v>92</v>
      </c>
    </row>
    <row r="59" spans="1:2" x14ac:dyDescent="0.15">
      <c r="A59" s="283" t="s">
        <v>93</v>
      </c>
      <c r="B59" s="283" t="s">
        <v>94</v>
      </c>
    </row>
    <row r="60" spans="1:2" x14ac:dyDescent="0.15">
      <c r="A60" s="283" t="s">
        <v>202</v>
      </c>
      <c r="B60" s="283" t="s">
        <v>203</v>
      </c>
    </row>
    <row r="61" spans="1:2" x14ac:dyDescent="0.15">
      <c r="A61" s="283" t="s">
        <v>95</v>
      </c>
      <c r="B61" s="283" t="s">
        <v>96</v>
      </c>
    </row>
    <row r="62" spans="1:2" x14ac:dyDescent="0.15">
      <c r="A62" s="283" t="s">
        <v>97</v>
      </c>
      <c r="B62" s="283" t="s">
        <v>98</v>
      </c>
    </row>
    <row r="63" spans="1:2" x14ac:dyDescent="0.15">
      <c r="A63" s="283" t="s">
        <v>99</v>
      </c>
      <c r="B63" s="283" t="s">
        <v>100</v>
      </c>
    </row>
    <row r="64" spans="1:2" x14ac:dyDescent="0.15">
      <c r="A64" s="283" t="s">
        <v>101</v>
      </c>
      <c r="B64" s="283" t="s">
        <v>102</v>
      </c>
    </row>
    <row r="65" spans="1:2" x14ac:dyDescent="0.15">
      <c r="A65" s="283" t="s">
        <v>103</v>
      </c>
      <c r="B65" s="283" t="s">
        <v>104</v>
      </c>
    </row>
    <row r="66" spans="1:2" x14ac:dyDescent="0.15">
      <c r="A66" s="283" t="s">
        <v>105</v>
      </c>
      <c r="B66" s="283" t="s">
        <v>106</v>
      </c>
    </row>
    <row r="67" spans="1:2" x14ac:dyDescent="0.15">
      <c r="A67" s="283" t="s">
        <v>200</v>
      </c>
      <c r="B67" s="283" t="s">
        <v>388</v>
      </c>
    </row>
    <row r="68" spans="1:2" x14ac:dyDescent="0.15">
      <c r="A68" s="283" t="s">
        <v>107</v>
      </c>
      <c r="B68" s="283" t="s">
        <v>108</v>
      </c>
    </row>
    <row r="69" spans="1:2" x14ac:dyDescent="0.15">
      <c r="A69" s="283" t="s">
        <v>109</v>
      </c>
      <c r="B69" s="283" t="s">
        <v>110</v>
      </c>
    </row>
    <row r="70" spans="1:2" x14ac:dyDescent="0.15">
      <c r="A70" s="283" t="s">
        <v>111</v>
      </c>
      <c r="B70" s="283" t="s">
        <v>112</v>
      </c>
    </row>
    <row r="71" spans="1:2" x14ac:dyDescent="0.15">
      <c r="A71" s="283" t="s">
        <v>113</v>
      </c>
      <c r="B71" s="283" t="s">
        <v>114</v>
      </c>
    </row>
    <row r="72" spans="1:2" x14ac:dyDescent="0.15">
      <c r="A72" s="283" t="s">
        <v>115</v>
      </c>
      <c r="B72" s="283" t="s">
        <v>116</v>
      </c>
    </row>
    <row r="73" spans="1:2" x14ac:dyDescent="0.15">
      <c r="A73" s="283" t="s">
        <v>117</v>
      </c>
      <c r="B73" s="283" t="s">
        <v>118</v>
      </c>
    </row>
    <row r="74" spans="1:2" x14ac:dyDescent="0.15">
      <c r="A74" s="283" t="s">
        <v>119</v>
      </c>
      <c r="B74" s="283" t="s">
        <v>120</v>
      </c>
    </row>
    <row r="75" spans="1:2" x14ac:dyDescent="0.15">
      <c r="A75" s="283" t="s">
        <v>123</v>
      </c>
      <c r="B75" s="283" t="s">
        <v>124</v>
      </c>
    </row>
    <row r="76" spans="1:2" x14ac:dyDescent="0.15">
      <c r="A76" s="283" t="s">
        <v>121</v>
      </c>
      <c r="B76" s="283" t="s">
        <v>122</v>
      </c>
    </row>
    <row r="77" spans="1:2" x14ac:dyDescent="0.15">
      <c r="A77" s="283" t="s">
        <v>125</v>
      </c>
      <c r="B77" s="283" t="s">
        <v>126</v>
      </c>
    </row>
    <row r="78" spans="1:2" x14ac:dyDescent="0.15">
      <c r="A78" s="283" t="s">
        <v>204</v>
      </c>
      <c r="B78" s="284" t="s">
        <v>280</v>
      </c>
    </row>
    <row r="79" spans="1:2" x14ac:dyDescent="0.15">
      <c r="A79" s="283" t="s">
        <v>158</v>
      </c>
      <c r="B79" s="283" t="s">
        <v>159</v>
      </c>
    </row>
    <row r="80" spans="1:2" x14ac:dyDescent="0.15">
      <c r="A80" s="283" t="s">
        <v>127</v>
      </c>
      <c r="B80" s="283" t="s">
        <v>128</v>
      </c>
    </row>
    <row r="81" spans="1:2" x14ac:dyDescent="0.15">
      <c r="A81" s="283" t="s">
        <v>129</v>
      </c>
      <c r="B81" s="283" t="s">
        <v>130</v>
      </c>
    </row>
    <row r="82" spans="1:2" x14ac:dyDescent="0.15">
      <c r="A82" s="283" t="s">
        <v>131</v>
      </c>
      <c r="B82" s="283" t="s">
        <v>132</v>
      </c>
    </row>
    <row r="83" spans="1:2" x14ac:dyDescent="0.15">
      <c r="A83" s="283" t="s">
        <v>212</v>
      </c>
      <c r="B83" s="283" t="s">
        <v>213</v>
      </c>
    </row>
    <row r="84" spans="1:2" x14ac:dyDescent="0.15">
      <c r="A84" s="283" t="s">
        <v>133</v>
      </c>
      <c r="B84" s="283" t="s">
        <v>157</v>
      </c>
    </row>
    <row r="85" spans="1:2" x14ac:dyDescent="0.15">
      <c r="A85" s="283" t="s">
        <v>134</v>
      </c>
      <c r="B85" s="283" t="s">
        <v>331</v>
      </c>
    </row>
    <row r="86" spans="1:2" x14ac:dyDescent="0.15">
      <c r="A86" s="283" t="s">
        <v>135</v>
      </c>
      <c r="B86" s="283" t="s">
        <v>136</v>
      </c>
    </row>
    <row r="87" spans="1:2" x14ac:dyDescent="0.15">
      <c r="A87" s="283" t="s">
        <v>137</v>
      </c>
      <c r="B87" s="283" t="s">
        <v>138</v>
      </c>
    </row>
    <row r="88" spans="1:2" x14ac:dyDescent="0.15">
      <c r="A88" s="283" t="s">
        <v>139</v>
      </c>
      <c r="B88" s="283" t="s">
        <v>140</v>
      </c>
    </row>
    <row r="89" spans="1:2" x14ac:dyDescent="0.15">
      <c r="A89" s="283" t="s">
        <v>141</v>
      </c>
      <c r="B89" s="283" t="s">
        <v>330</v>
      </c>
    </row>
    <row r="90" spans="1:2" x14ac:dyDescent="0.15">
      <c r="A90" s="283" t="s">
        <v>142</v>
      </c>
      <c r="B90" s="283" t="s">
        <v>143</v>
      </c>
    </row>
    <row r="91" spans="1:2" x14ac:dyDescent="0.15">
      <c r="A91" s="283" t="s">
        <v>144</v>
      </c>
      <c r="B91" s="283" t="s">
        <v>145</v>
      </c>
    </row>
    <row r="92" spans="1:2" x14ac:dyDescent="0.15">
      <c r="A92" s="283" t="s">
        <v>146</v>
      </c>
      <c r="B92" s="283" t="s">
        <v>147</v>
      </c>
    </row>
    <row r="93" spans="1:2" x14ac:dyDescent="0.15">
      <c r="A93" s="283" t="s">
        <v>148</v>
      </c>
      <c r="B93" s="283" t="s">
        <v>149</v>
      </c>
    </row>
    <row r="94" spans="1:2" x14ac:dyDescent="0.15">
      <c r="A94" s="283" t="s">
        <v>150</v>
      </c>
      <c r="B94" s="283" t="s">
        <v>151</v>
      </c>
    </row>
    <row r="95" spans="1:2" x14ac:dyDescent="0.15">
      <c r="A95" s="283" t="s">
        <v>460</v>
      </c>
      <c r="B95" s="283" t="s">
        <v>461</v>
      </c>
    </row>
    <row r="96" spans="1:2" x14ac:dyDescent="0.15">
      <c r="A96" s="283" t="s">
        <v>205</v>
      </c>
      <c r="B96" s="284" t="s">
        <v>281</v>
      </c>
    </row>
    <row r="97" spans="1:2" x14ac:dyDescent="0.15">
      <c r="A97" s="283" t="s">
        <v>215</v>
      </c>
      <c r="B97" s="283" t="s">
        <v>216</v>
      </c>
    </row>
    <row r="98" spans="1:2" x14ac:dyDescent="0.15">
      <c r="A98" s="283" t="s">
        <v>152</v>
      </c>
      <c r="B98" s="283" t="s">
        <v>153</v>
      </c>
    </row>
    <row r="99" spans="1:2" x14ac:dyDescent="0.15">
      <c r="A99" s="285" t="s">
        <v>232</v>
      </c>
      <c r="B99" s="285"/>
    </row>
    <row r="100" spans="1:2" x14ac:dyDescent="0.15">
      <c r="A100" s="285"/>
      <c r="B100" s="285"/>
    </row>
  </sheetData>
  <mergeCells count="1">
    <mergeCell ref="A1:B1"/>
  </mergeCells>
  <phoneticPr fontId="44" type="noConversion"/>
  <pageMargins left="0.7" right="0.7" top="0.75" bottom="0.75" header="0.5" footer="0.3"/>
  <pageSetup scale="80" fitToHeight="2" orientation="landscape"/>
  <headerFooter>
    <oddHeader>&amp;R&amp;"Arial,Bold"&amp;12&amp;A</oddHeader>
    <oddFooter>&amp;R&amp;F, &amp;A_x000D_&amp;D_x000D_&amp;P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J177"/>
  <sheetViews>
    <sheetView tabSelected="1" zoomScale="75" zoomScaleNormal="75" zoomScalePageLayoutView="75" workbookViewId="0">
      <pane ySplit="6" topLeftCell="A7" activePane="bottomLeft" state="frozen"/>
      <selection activeCell="A23" sqref="A23:B23"/>
      <selection pane="bottomLeft" activeCell="B16" sqref="B16"/>
    </sheetView>
  </sheetViews>
  <sheetFormatPr baseColWidth="10" defaultColWidth="11.5" defaultRowHeight="13" x14ac:dyDescent="0.15"/>
  <cols>
    <col min="1" max="1" width="64.5" style="5" customWidth="1"/>
    <col min="2" max="2" width="26.83203125" style="5" customWidth="1"/>
    <col min="3" max="3" width="23.1640625" style="5" customWidth="1"/>
    <col min="4" max="4" width="21.1640625" style="5" customWidth="1"/>
    <col min="5" max="5" width="33.5" style="5" bestFit="1" customWidth="1"/>
    <col min="6" max="16384" width="11.5" style="5"/>
  </cols>
  <sheetData>
    <row r="1" spans="1:5" s="155" customFormat="1" x14ac:dyDescent="0.15">
      <c r="A1" s="153" t="s">
        <v>302</v>
      </c>
      <c r="B1" s="154"/>
    </row>
    <row r="2" spans="1:5" s="155" customFormat="1" x14ac:dyDescent="0.15">
      <c r="A2" s="153" t="s">
        <v>313</v>
      </c>
      <c r="B2" s="156"/>
    </row>
    <row r="3" spans="1:5" s="155" customFormat="1" x14ac:dyDescent="0.15">
      <c r="A3" s="153" t="s">
        <v>314</v>
      </c>
      <c r="B3" s="98" t="s">
        <v>389</v>
      </c>
    </row>
    <row r="4" spans="1:5" s="157" customFormat="1" ht="20" x14ac:dyDescent="0.15">
      <c r="A4" s="470" t="s">
        <v>160</v>
      </c>
      <c r="B4" s="470"/>
      <c r="C4" s="470"/>
      <c r="D4" s="470"/>
      <c r="E4" s="470"/>
    </row>
    <row r="5" spans="1:5" s="157" customFormat="1" ht="20" x14ac:dyDescent="0.15">
      <c r="A5" s="474" t="str">
        <f>"DSH Audit Survey for "&amp;$B$20</f>
        <v>DSH Audit Survey for Alta View Hospital</v>
      </c>
      <c r="B5" s="474"/>
      <c r="C5" s="474"/>
      <c r="D5" s="474"/>
      <c r="E5" s="474"/>
    </row>
    <row r="6" spans="1:5" s="157" customFormat="1" ht="21" thickBot="1" x14ac:dyDescent="0.2">
      <c r="A6" s="475" t="str">
        <f>"Medicaid State Plan Rate Year Ended 9/30/"&amp;$B$16</f>
        <v>Medicaid State Plan Rate Year Ended 9/30/2016</v>
      </c>
      <c r="B6" s="475"/>
      <c r="C6" s="475"/>
      <c r="D6" s="475"/>
      <c r="E6" s="475"/>
    </row>
    <row r="7" spans="1:5" x14ac:dyDescent="0.15">
      <c r="A7" s="7"/>
      <c r="B7" s="8"/>
      <c r="C7" s="9"/>
      <c r="D7" s="8"/>
      <c r="E7" s="8"/>
    </row>
    <row r="8" spans="1:5" ht="14" thickBot="1" x14ac:dyDescent="0.2">
      <c r="A8" s="471" t="str">
        <f>VLOOKUP($B$21,'Drop Down Menu'!$A$76:$B$80,2,FALSE)</f>
        <v xml:space="preserve"> GENERAL INSTRUCTIONS:  RURAL HOSPITALS COMPLETE ONLY SECTIONS: 1, 2, 3, 5, 6 &amp; 7. </v>
      </c>
      <c r="B8" s="471"/>
      <c r="C8" s="471"/>
      <c r="D8" s="471"/>
      <c r="E8" s="471"/>
    </row>
    <row r="9" spans="1:5" s="13" customFormat="1" ht="12.75" customHeight="1" x14ac:dyDescent="0.15">
      <c r="A9" s="477" t="s">
        <v>599</v>
      </c>
      <c r="B9" s="478"/>
      <c r="C9" s="478"/>
      <c r="D9" s="478"/>
      <c r="E9" s="479"/>
    </row>
    <row r="10" spans="1:5" s="13" customFormat="1" ht="12.75" customHeight="1" x14ac:dyDescent="0.15">
      <c r="A10" s="14" t="s">
        <v>595</v>
      </c>
      <c r="B10" s="10"/>
      <c r="C10" s="11"/>
      <c r="D10" s="10"/>
      <c r="E10" s="12"/>
    </row>
    <row r="11" spans="1:5" s="13" customFormat="1" ht="12.75" customHeight="1" x14ac:dyDescent="0.15">
      <c r="A11" s="15" t="s">
        <v>596</v>
      </c>
      <c r="B11" s="10"/>
      <c r="C11" s="11"/>
      <c r="D11" s="10"/>
      <c r="E11" s="12"/>
    </row>
    <row r="12" spans="1:5" s="13" customFormat="1" ht="12.75" customHeight="1" x14ac:dyDescent="0.15">
      <c r="A12" s="15" t="s">
        <v>597</v>
      </c>
      <c r="B12" s="10"/>
      <c r="C12" s="11"/>
      <c r="D12" s="10"/>
      <c r="E12" s="12"/>
    </row>
    <row r="13" spans="1:5" s="13" customFormat="1" ht="12.75" customHeight="1" x14ac:dyDescent="0.15">
      <c r="A13" s="15" t="s">
        <v>598</v>
      </c>
      <c r="B13" s="10"/>
      <c r="C13" s="11"/>
      <c r="D13" s="10"/>
      <c r="E13" s="12"/>
    </row>
    <row r="14" spans="1:5" s="13" customFormat="1" ht="12.75" customHeight="1" x14ac:dyDescent="0.15">
      <c r="A14" s="384" t="s">
        <v>755</v>
      </c>
      <c r="B14" s="16"/>
      <c r="C14" s="17"/>
      <c r="D14" s="16"/>
      <c r="E14" s="18"/>
    </row>
    <row r="15" spans="1:5" x14ac:dyDescent="0.15">
      <c r="A15" s="7"/>
      <c r="B15" s="8"/>
      <c r="C15" s="9"/>
      <c r="D15" s="8"/>
      <c r="E15" s="8"/>
    </row>
    <row r="16" spans="1:5" x14ac:dyDescent="0.15">
      <c r="A16" s="13" t="s">
        <v>459</v>
      </c>
      <c r="B16" s="19">
        <v>2016</v>
      </c>
    </row>
    <row r="17" spans="1:5" x14ac:dyDescent="0.15">
      <c r="A17" s="7"/>
      <c r="B17" s="8"/>
      <c r="C17" s="9"/>
      <c r="D17" s="8"/>
      <c r="E17" s="8"/>
    </row>
    <row r="18" spans="1:5" ht="14" thickBot="1" x14ac:dyDescent="0.2">
      <c r="A18" s="20" t="s">
        <v>162</v>
      </c>
      <c r="B18" s="21"/>
      <c r="C18" s="21"/>
      <c r="D18" s="21"/>
      <c r="E18" s="22"/>
    </row>
    <row r="19" spans="1:5" s="13" customFormat="1" x14ac:dyDescent="0.15">
      <c r="A19" s="472" t="s">
        <v>186</v>
      </c>
      <c r="B19" s="472"/>
      <c r="C19" s="472"/>
      <c r="D19" s="472"/>
      <c r="E19" s="472"/>
    </row>
    <row r="20" spans="1:5" ht="12.75" customHeight="1" x14ac:dyDescent="0.15">
      <c r="A20" s="23" t="s">
        <v>189</v>
      </c>
      <c r="B20" s="24" t="s">
        <v>477</v>
      </c>
    </row>
    <row r="21" spans="1:5" ht="12.75" customHeight="1" x14ac:dyDescent="0.15">
      <c r="A21" s="23" t="s">
        <v>452</v>
      </c>
      <c r="B21" s="24" t="s">
        <v>437</v>
      </c>
    </row>
    <row r="22" spans="1:5" x14ac:dyDescent="0.15">
      <c r="A22" s="25" t="s">
        <v>315</v>
      </c>
      <c r="B22" s="24"/>
    </row>
    <row r="23" spans="1:5" x14ac:dyDescent="0.15">
      <c r="A23" s="25" t="s">
        <v>563</v>
      </c>
      <c r="B23" s="24"/>
    </row>
    <row r="24" spans="1:5" x14ac:dyDescent="0.15">
      <c r="A24" s="25" t="s">
        <v>161</v>
      </c>
      <c r="B24" s="26"/>
    </row>
    <row r="25" spans="1:5" ht="53.25" customHeight="1" x14ac:dyDescent="0.15">
      <c r="A25" s="25" t="s">
        <v>606</v>
      </c>
      <c r="B25" s="24"/>
    </row>
    <row r="26" spans="1:5" x14ac:dyDescent="0.15">
      <c r="A26" s="25" t="s">
        <v>316</v>
      </c>
      <c r="B26" s="418"/>
      <c r="C26" s="8"/>
      <c r="D26" s="8"/>
    </row>
    <row r="27" spans="1:5" x14ac:dyDescent="0.15">
      <c r="A27" s="25" t="s">
        <v>373</v>
      </c>
      <c r="B27" s="286"/>
      <c r="C27" s="8"/>
      <c r="D27" s="8"/>
    </row>
    <row r="28" spans="1:5" x14ac:dyDescent="0.15">
      <c r="A28" s="25" t="s">
        <v>374</v>
      </c>
      <c r="B28" s="418"/>
      <c r="C28" s="8"/>
      <c r="D28" s="8"/>
    </row>
    <row r="29" spans="1:5" x14ac:dyDescent="0.15">
      <c r="A29" s="28" t="str">
        <f>"Fiscal Year End: (Should coincide with the "&amp;B16&amp;" Medicare Cost Report)"</f>
        <v>Fiscal Year End: (Should coincide with the 2016 Medicare Cost Report)</v>
      </c>
      <c r="B29" s="29" t="s">
        <v>379</v>
      </c>
      <c r="D29" s="8"/>
      <c r="E29" s="8"/>
    </row>
    <row r="30" spans="1:5" x14ac:dyDescent="0.15">
      <c r="A30" s="30"/>
      <c r="B30" s="8"/>
      <c r="D30" s="8"/>
      <c r="E30" s="8"/>
    </row>
    <row r="31" spans="1:5" ht="14" thickBot="1" x14ac:dyDescent="0.2">
      <c r="A31" s="20" t="s">
        <v>185</v>
      </c>
      <c r="B31" s="21"/>
      <c r="C31" s="21"/>
      <c r="D31" s="21"/>
      <c r="E31" s="22"/>
    </row>
    <row r="32" spans="1:5" s="13" customFormat="1" ht="30.75" customHeight="1" x14ac:dyDescent="0.15">
      <c r="A32" s="482" t="s">
        <v>222</v>
      </c>
      <c r="B32" s="483"/>
      <c r="C32" s="483"/>
      <c r="D32" s="483"/>
      <c r="E32" s="484"/>
    </row>
    <row r="33" spans="1:6" x14ac:dyDescent="0.15">
      <c r="A33" s="30"/>
      <c r="B33" s="8"/>
      <c r="D33" s="8"/>
      <c r="E33" s="8"/>
    </row>
    <row r="34" spans="1:6" x14ac:dyDescent="0.15">
      <c r="A34" s="31" t="s">
        <v>407</v>
      </c>
      <c r="B34" s="24"/>
      <c r="D34" s="8"/>
      <c r="E34" s="8"/>
    </row>
    <row r="35" spans="1:6" x14ac:dyDescent="0.15">
      <c r="A35" s="32" t="s">
        <v>408</v>
      </c>
      <c r="B35" s="27"/>
      <c r="D35" s="8"/>
      <c r="E35" s="8"/>
    </row>
    <row r="36" spans="1:6" x14ac:dyDescent="0.15">
      <c r="A36" s="32" t="s">
        <v>409</v>
      </c>
      <c r="B36" s="27"/>
      <c r="D36" s="8"/>
      <c r="E36" s="8"/>
    </row>
    <row r="37" spans="1:6" x14ac:dyDescent="0.15">
      <c r="A37" s="30"/>
      <c r="B37" s="8"/>
      <c r="D37" s="8"/>
      <c r="E37" s="8"/>
    </row>
    <row r="38" spans="1:6" x14ac:dyDescent="0.15">
      <c r="A38" s="33" t="s">
        <v>184</v>
      </c>
      <c r="B38" s="24"/>
      <c r="D38" s="8"/>
      <c r="E38" s="8"/>
    </row>
    <row r="39" spans="1:6" x14ac:dyDescent="0.15">
      <c r="A39" s="33" t="s">
        <v>187</v>
      </c>
      <c r="B39" s="27"/>
      <c r="D39" s="8"/>
      <c r="E39" s="8"/>
    </row>
    <row r="40" spans="1:6" x14ac:dyDescent="0.15">
      <c r="A40" s="33" t="s">
        <v>188</v>
      </c>
      <c r="B40" s="27"/>
      <c r="D40" s="8"/>
      <c r="E40" s="8"/>
    </row>
    <row r="41" spans="1:6" x14ac:dyDescent="0.15">
      <c r="A41" s="30"/>
      <c r="B41" s="8"/>
      <c r="D41" s="8"/>
      <c r="E41" s="8"/>
    </row>
    <row r="42" spans="1:6" ht="14" thickBot="1" x14ac:dyDescent="0.2">
      <c r="A42" s="20" t="s">
        <v>183</v>
      </c>
      <c r="B42" s="34"/>
      <c r="C42" s="34"/>
      <c r="D42" s="35"/>
      <c r="E42" s="36"/>
    </row>
    <row r="43" spans="1:6" ht="46.5" customHeight="1" x14ac:dyDescent="0.15">
      <c r="A43" s="463" t="s">
        <v>751</v>
      </c>
      <c r="B43" s="464"/>
      <c r="C43" s="464"/>
      <c r="D43" s="464"/>
      <c r="E43" s="465"/>
    </row>
    <row r="44" spans="1:6" x14ac:dyDescent="0.15">
      <c r="A44" s="37"/>
      <c r="B44" s="38"/>
      <c r="C44" s="38"/>
    </row>
    <row r="45" spans="1:6" x14ac:dyDescent="0.15">
      <c r="A45" s="13"/>
      <c r="B45" s="39" t="s">
        <v>381</v>
      </c>
      <c r="C45" s="40" t="s">
        <v>382</v>
      </c>
      <c r="D45" s="487" t="s">
        <v>258</v>
      </c>
      <c r="E45" s="487" t="s">
        <v>607</v>
      </c>
    </row>
    <row r="46" spans="1:6" x14ac:dyDescent="0.15">
      <c r="A46" s="40" t="s">
        <v>380</v>
      </c>
      <c r="B46" s="3" t="str">
        <f>"10/1/"&amp;$B$16-1&amp;" "</f>
        <v xml:space="preserve">10/1/2015 </v>
      </c>
      <c r="C46" s="3" t="str">
        <f>"9/30/"&amp;$B$16</f>
        <v>9/30/2016</v>
      </c>
      <c r="D46" s="487"/>
      <c r="E46" s="487"/>
    </row>
    <row r="47" spans="1:6" ht="15.75" customHeight="1" x14ac:dyDescent="0.15">
      <c r="A47" s="6" t="s">
        <v>383</v>
      </c>
      <c r="B47" s="287"/>
      <c r="C47" s="287"/>
      <c r="D47" s="6"/>
      <c r="E47" s="6" t="s">
        <v>579</v>
      </c>
      <c r="F47" s="429" t="str">
        <f>IF(E47="yes","-","Note: Please provide a copy of the MCR")</f>
        <v>Note: Please provide a copy of the MCR</v>
      </c>
    </row>
    <row r="48" spans="1:6" ht="15.75" customHeight="1" x14ac:dyDescent="0.15">
      <c r="A48" s="6" t="s">
        <v>383</v>
      </c>
      <c r="B48" s="287"/>
      <c r="C48" s="287"/>
      <c r="D48" s="6"/>
      <c r="E48" s="6" t="s">
        <v>579</v>
      </c>
      <c r="F48" s="429" t="str">
        <f>IF(E48="yes","-","Note: Please provide a copy of the MCR")</f>
        <v>Note: Please provide a copy of the MCR</v>
      </c>
    </row>
    <row r="49" spans="1:5" ht="15.75" customHeight="1" x14ac:dyDescent="0.15">
      <c r="A49" s="6" t="s">
        <v>384</v>
      </c>
      <c r="B49" s="287"/>
      <c r="C49" s="287"/>
      <c r="D49" s="6"/>
      <c r="E49" s="6"/>
    </row>
    <row r="50" spans="1:5" x14ac:dyDescent="0.15">
      <c r="A50" s="13"/>
      <c r="B50" s="41"/>
      <c r="C50" s="8"/>
      <c r="D50" s="8"/>
    </row>
    <row r="51" spans="1:5" ht="14" thickBot="1" x14ac:dyDescent="0.2">
      <c r="A51" s="20" t="s">
        <v>163</v>
      </c>
      <c r="B51" s="42"/>
      <c r="C51" s="42"/>
      <c r="D51" s="42"/>
      <c r="E51" s="43"/>
    </row>
    <row r="52" spans="1:5" ht="120" customHeight="1" x14ac:dyDescent="0.15">
      <c r="A52" s="463" t="s">
        <v>564</v>
      </c>
      <c r="B52" s="464"/>
      <c r="C52" s="464"/>
      <c r="D52" s="464"/>
      <c r="E52" s="465"/>
    </row>
    <row r="53" spans="1:5" x14ac:dyDescent="0.15">
      <c r="A53" s="44"/>
      <c r="B53" s="44"/>
      <c r="C53" s="44"/>
      <c r="D53" s="44"/>
      <c r="E53" s="44"/>
    </row>
    <row r="54" spans="1:5" ht="16.5" customHeight="1" x14ac:dyDescent="0.15">
      <c r="A54" s="45" t="s">
        <v>165</v>
      </c>
      <c r="B54" s="99" t="str">
        <f>"9/30/"&amp;$B$16</f>
        <v>9/30/2016</v>
      </c>
      <c r="E54" s="38"/>
    </row>
    <row r="55" spans="1:5" x14ac:dyDescent="0.15">
      <c r="A55" s="44"/>
      <c r="B55" s="44"/>
      <c r="C55" s="44"/>
      <c r="D55" s="44"/>
      <c r="E55" s="44"/>
    </row>
    <row r="56" spans="1:5" ht="25.5" customHeight="1" x14ac:dyDescent="0.15">
      <c r="A56" s="64" t="s">
        <v>289</v>
      </c>
      <c r="B56" s="46" t="s">
        <v>317</v>
      </c>
    </row>
    <row r="57" spans="1:5" x14ac:dyDescent="0.15">
      <c r="A57" s="47" t="s">
        <v>168</v>
      </c>
      <c r="B57" s="6">
        <f>'6.1'!G43</f>
        <v>0</v>
      </c>
    </row>
    <row r="58" spans="1:5" x14ac:dyDescent="0.15">
      <c r="A58" s="25" t="s">
        <v>516</v>
      </c>
      <c r="B58" s="6">
        <f>'6.1'!I43</f>
        <v>0</v>
      </c>
    </row>
    <row r="59" spans="1:5" x14ac:dyDescent="0.15">
      <c r="A59" s="25" t="s">
        <v>429</v>
      </c>
      <c r="B59" s="6"/>
    </row>
    <row r="60" spans="1:5" x14ac:dyDescent="0.15">
      <c r="A60" s="47" t="s">
        <v>167</v>
      </c>
      <c r="B60" s="6">
        <f>'6.1'!K43</f>
        <v>0</v>
      </c>
    </row>
    <row r="61" spans="1:5" x14ac:dyDescent="0.15">
      <c r="A61" s="25" t="s">
        <v>385</v>
      </c>
      <c r="B61" s="6">
        <f>'6.1'!M43</f>
        <v>0</v>
      </c>
    </row>
    <row r="62" spans="1:5" x14ac:dyDescent="0.15">
      <c r="A62" s="32" t="s">
        <v>169</v>
      </c>
      <c r="B62" s="6">
        <f>'6.2'!G43</f>
        <v>0</v>
      </c>
      <c r="D62" s="8"/>
      <c r="E62" s="8"/>
    </row>
    <row r="63" spans="1:5" x14ac:dyDescent="0.15">
      <c r="A63" s="25" t="s">
        <v>517</v>
      </c>
      <c r="B63" s="6">
        <f>'6.2'!I43</f>
        <v>0</v>
      </c>
    </row>
    <row r="64" spans="1:5" x14ac:dyDescent="0.15">
      <c r="A64" s="47" t="s">
        <v>170</v>
      </c>
      <c r="B64" s="6">
        <f>'6.2'!K43</f>
        <v>0</v>
      </c>
    </row>
    <row r="65" spans="1:5" x14ac:dyDescent="0.15">
      <c r="A65" s="25" t="s">
        <v>166</v>
      </c>
      <c r="B65" s="6">
        <f>'6.2'!M43</f>
        <v>0</v>
      </c>
    </row>
    <row r="66" spans="1:5" x14ac:dyDescent="0.15">
      <c r="A66" s="48" t="s">
        <v>214</v>
      </c>
      <c r="B66" s="100">
        <f>SUM(B57:B65)</f>
        <v>0</v>
      </c>
    </row>
    <row r="67" spans="1:5" x14ac:dyDescent="0.15">
      <c r="A67" s="13"/>
      <c r="D67" s="49"/>
    </row>
    <row r="68" spans="1:5" ht="12.75" customHeight="1" x14ac:dyDescent="0.15">
      <c r="A68" s="50" t="s">
        <v>301</v>
      </c>
      <c r="B68" s="51"/>
      <c r="C68" s="52"/>
      <c r="D68" s="52"/>
      <c r="E68" s="52"/>
    </row>
    <row r="69" spans="1:5" ht="12.75" customHeight="1" x14ac:dyDescent="0.15">
      <c r="A69" s="53" t="s">
        <v>296</v>
      </c>
      <c r="B69" s="51"/>
      <c r="C69" s="52"/>
      <c r="D69" s="52"/>
      <c r="E69" s="52"/>
    </row>
    <row r="70" spans="1:5" x14ac:dyDescent="0.15">
      <c r="A70" s="54" t="s">
        <v>171</v>
      </c>
      <c r="B70" s="101">
        <f>SUM(B68:B69)</f>
        <v>0</v>
      </c>
      <c r="C70" s="52"/>
      <c r="D70" s="52"/>
      <c r="E70" s="52"/>
    </row>
    <row r="71" spans="1:5" x14ac:dyDescent="0.15">
      <c r="A71" s="55"/>
      <c r="B71" s="56"/>
      <c r="C71" s="52"/>
      <c r="D71" s="52"/>
      <c r="E71" s="52"/>
    </row>
    <row r="72" spans="1:5" x14ac:dyDescent="0.15">
      <c r="A72" s="54" t="s">
        <v>386</v>
      </c>
      <c r="B72" s="102">
        <f>IF(B70&gt;0,B66/B70,)</f>
        <v>0</v>
      </c>
      <c r="C72" s="480" t="str">
        <f>IF(B72&gt;=14%,"You Qualify Under This Criteria", "You DO NOT Qualify Under This Criteria")</f>
        <v>You DO NOT Qualify Under This Criteria</v>
      </c>
      <c r="D72" s="480"/>
      <c r="E72" s="480"/>
    </row>
    <row r="73" spans="1:5" x14ac:dyDescent="0.15">
      <c r="A73" s="55"/>
      <c r="B73" s="56"/>
      <c r="C73" s="52"/>
      <c r="D73" s="52"/>
      <c r="E73" s="52"/>
    </row>
    <row r="74" spans="1:5" ht="14" thickBot="1" x14ac:dyDescent="0.2">
      <c r="A74" s="20" t="s">
        <v>173</v>
      </c>
      <c r="B74" s="57"/>
      <c r="C74" s="58"/>
      <c r="D74" s="58"/>
      <c r="E74" s="59"/>
    </row>
    <row r="75" spans="1:5" ht="55.5" customHeight="1" x14ac:dyDescent="0.15">
      <c r="A75" s="485" t="s">
        <v>515</v>
      </c>
      <c r="B75" s="464"/>
      <c r="C75" s="464"/>
      <c r="D75" s="464"/>
      <c r="E75" s="465"/>
    </row>
    <row r="76" spans="1:5" x14ac:dyDescent="0.15">
      <c r="A76" s="9"/>
      <c r="B76" s="56"/>
      <c r="C76" s="52"/>
      <c r="D76" s="52"/>
      <c r="E76" s="52"/>
    </row>
    <row r="77" spans="1:5" x14ac:dyDescent="0.15">
      <c r="A77" s="45" t="s">
        <v>165</v>
      </c>
      <c r="B77" s="99" t="str">
        <f>"9/30/"&amp;$B$16</f>
        <v>9/30/2016</v>
      </c>
      <c r="E77" s="38"/>
    </row>
    <row r="78" spans="1:5" x14ac:dyDescent="0.15">
      <c r="A78" s="9"/>
      <c r="B78" s="56"/>
      <c r="C78" s="52"/>
      <c r="D78" s="52"/>
      <c r="E78" s="52"/>
    </row>
    <row r="79" spans="1:5" ht="26" x14ac:dyDescent="0.15">
      <c r="A79" s="60"/>
      <c r="B79" s="225" t="s">
        <v>318</v>
      </c>
      <c r="C79" s="8"/>
      <c r="D79" s="61"/>
      <c r="E79" s="61"/>
    </row>
    <row r="80" spans="1:5" x14ac:dyDescent="0.15">
      <c r="A80" s="62" t="s">
        <v>319</v>
      </c>
      <c r="B80" s="63"/>
    </row>
    <row r="81" spans="1:5" x14ac:dyDescent="0.15">
      <c r="A81" s="9" t="s">
        <v>320</v>
      </c>
      <c r="B81" s="107"/>
    </row>
    <row r="82" spans="1:5" x14ac:dyDescent="0.15">
      <c r="A82" s="9"/>
      <c r="B82" s="56"/>
      <c r="C82" s="52"/>
      <c r="D82" s="52"/>
      <c r="E82" s="52"/>
    </row>
    <row r="83" spans="1:5" ht="52.5" customHeight="1" x14ac:dyDescent="0.15">
      <c r="A83" s="9"/>
      <c r="B83" s="224" t="s">
        <v>268</v>
      </c>
      <c r="D83" s="61"/>
      <c r="E83" s="61"/>
    </row>
    <row r="84" spans="1:5" x14ac:dyDescent="0.15">
      <c r="A84" s="62" t="s">
        <v>319</v>
      </c>
      <c r="B84" s="63"/>
    </row>
    <row r="85" spans="1:5" x14ac:dyDescent="0.15">
      <c r="A85" s="9" t="s">
        <v>320</v>
      </c>
      <c r="B85" s="107"/>
    </row>
    <row r="86" spans="1:5" x14ac:dyDescent="0.15">
      <c r="A86" s="8"/>
      <c r="B86" s="8"/>
      <c r="C86" s="8"/>
      <c r="D86" s="8"/>
      <c r="E86" s="8"/>
    </row>
    <row r="87" spans="1:5" ht="45.75" customHeight="1" x14ac:dyDescent="0.15">
      <c r="A87" s="8"/>
      <c r="B87" s="345" t="s">
        <v>172</v>
      </c>
      <c r="C87" s="8"/>
      <c r="D87" s="8"/>
      <c r="E87" s="8"/>
    </row>
    <row r="88" spans="1:5" ht="58.5" customHeight="1" x14ac:dyDescent="0.15">
      <c r="A88" s="65" t="s">
        <v>190</v>
      </c>
      <c r="B88" s="476" t="s">
        <v>530</v>
      </c>
      <c r="C88" s="476"/>
      <c r="D88" s="67"/>
      <c r="E88" s="8"/>
    </row>
    <row r="89" spans="1:5" ht="58.5" customHeight="1" x14ac:dyDescent="0.15">
      <c r="A89" s="65" t="s">
        <v>191</v>
      </c>
      <c r="B89" s="476" t="s">
        <v>529</v>
      </c>
      <c r="C89" s="476"/>
      <c r="D89" s="67"/>
      <c r="E89" s="8"/>
    </row>
    <row r="90" spans="1:5" ht="12.75" customHeight="1" x14ac:dyDescent="0.15">
      <c r="A90" s="65"/>
      <c r="B90" s="66"/>
      <c r="D90" s="67"/>
      <c r="E90" s="8"/>
    </row>
    <row r="91" spans="1:5" ht="14" thickBot="1" x14ac:dyDescent="0.2">
      <c r="A91" s="20" t="s">
        <v>174</v>
      </c>
      <c r="B91" s="57"/>
      <c r="C91" s="57"/>
      <c r="D91" s="57"/>
      <c r="E91" s="68"/>
    </row>
    <row r="92" spans="1:5" ht="108" customHeight="1" x14ac:dyDescent="0.15">
      <c r="A92" s="473" t="s">
        <v>752</v>
      </c>
      <c r="B92" s="473"/>
      <c r="C92" s="473"/>
      <c r="D92" s="473"/>
      <c r="E92" s="473"/>
    </row>
    <row r="93" spans="1:5" ht="12.75" customHeight="1" x14ac:dyDescent="0.15">
      <c r="A93" s="60"/>
      <c r="B93" s="60"/>
      <c r="C93" s="60"/>
      <c r="D93" s="60"/>
      <c r="E93" s="60"/>
    </row>
    <row r="94" spans="1:5" ht="12.75" customHeight="1" x14ac:dyDescent="0.15">
      <c r="B94" s="60"/>
      <c r="C94" s="60"/>
      <c r="D94" s="60"/>
      <c r="E94" s="60"/>
    </row>
    <row r="95" spans="1:5" ht="12.75" customHeight="1" x14ac:dyDescent="0.15">
      <c r="A95" s="69" t="s">
        <v>425</v>
      </c>
      <c r="B95" s="106" t="str">
        <f>$B$29&amp;"/"&amp;VLOOKUP('1-7'!$B$29,'Drop Down Menu'!$A$84:$C$95,2,)</f>
        <v>12/31/2015</v>
      </c>
      <c r="C95" s="60"/>
      <c r="D95" s="70"/>
      <c r="E95" s="60"/>
    </row>
    <row r="96" spans="1:5" ht="12.75" customHeight="1" x14ac:dyDescent="0.15">
      <c r="B96" s="60"/>
      <c r="C96" s="60"/>
      <c r="D96" s="60"/>
      <c r="E96" s="60"/>
    </row>
    <row r="97" spans="1:5" ht="12.75" customHeight="1" x14ac:dyDescent="0.15">
      <c r="A97" s="71" t="s">
        <v>194</v>
      </c>
      <c r="B97" s="72" t="s">
        <v>387</v>
      </c>
      <c r="C97" s="73" t="s">
        <v>388</v>
      </c>
      <c r="D97" s="73" t="s">
        <v>304</v>
      </c>
      <c r="E97" s="60"/>
    </row>
    <row r="98" spans="1:5" ht="32.25" customHeight="1" x14ac:dyDescent="0.15">
      <c r="A98" s="65" t="s">
        <v>223</v>
      </c>
      <c r="B98" s="74"/>
      <c r="C98" s="74"/>
      <c r="D98" s="105">
        <f>SUM(B98:C98)</f>
        <v>0</v>
      </c>
      <c r="E98" s="75"/>
    </row>
    <row r="99" spans="1:5" ht="32.25" customHeight="1" x14ac:dyDescent="0.15">
      <c r="A99" s="65" t="s">
        <v>224</v>
      </c>
      <c r="B99" s="290"/>
      <c r="C99" s="290"/>
      <c r="D99" s="289">
        <f>SUM(B99:C99)</f>
        <v>0</v>
      </c>
      <c r="E99" s="75"/>
    </row>
    <row r="100" spans="1:5" ht="17.25" customHeight="1" x14ac:dyDescent="0.15">
      <c r="A100" s="76" t="s">
        <v>176</v>
      </c>
      <c r="B100" s="289">
        <f>SUM(B98:B99)</f>
        <v>0</v>
      </c>
      <c r="C100" s="289">
        <f>SUM(C98:C99)</f>
        <v>0</v>
      </c>
      <c r="D100" s="289">
        <f>SUM(D98:D99)</f>
        <v>0</v>
      </c>
      <c r="E100" s="77"/>
    </row>
    <row r="101" spans="1:5" ht="32.25" customHeight="1" x14ac:dyDescent="0.15">
      <c r="A101" s="65" t="s">
        <v>175</v>
      </c>
      <c r="B101" s="290"/>
      <c r="C101" s="290"/>
      <c r="D101" s="291">
        <f>SUM(B101:C101)</f>
        <v>0</v>
      </c>
      <c r="E101" s="75"/>
    </row>
    <row r="102" spans="1:5" ht="17.25" customHeight="1" x14ac:dyDescent="0.15">
      <c r="A102" s="76" t="s">
        <v>177</v>
      </c>
      <c r="B102" s="108">
        <f>IF(B101&gt;0,B100/B101,)</f>
        <v>0</v>
      </c>
      <c r="C102" s="108">
        <f>IF(C101&gt;0,C100/C101,)</f>
        <v>0</v>
      </c>
      <c r="D102" s="108">
        <f>IF(D101&gt;0,D100/D101,)</f>
        <v>0</v>
      </c>
      <c r="E102" s="77"/>
    </row>
    <row r="103" spans="1:5" ht="31.5" customHeight="1" x14ac:dyDescent="0.15">
      <c r="A103" s="65" t="s">
        <v>226</v>
      </c>
      <c r="B103" s="290"/>
      <c r="C103" s="372"/>
      <c r="D103" s="291">
        <f>SUM(B103:C103)</f>
        <v>0</v>
      </c>
      <c r="E103" s="75"/>
    </row>
    <row r="104" spans="1:5" ht="32" customHeight="1" x14ac:dyDescent="0.15">
      <c r="A104" s="65" t="s">
        <v>228</v>
      </c>
      <c r="B104" s="290"/>
      <c r="C104" s="290"/>
      <c r="D104" s="291">
        <f>SUM(B104:C104)</f>
        <v>0</v>
      </c>
      <c r="E104" s="75"/>
    </row>
    <row r="105" spans="1:5" ht="17.25" customHeight="1" x14ac:dyDescent="0.15">
      <c r="A105" s="76" t="s">
        <v>178</v>
      </c>
      <c r="B105" s="108">
        <f>IF(B104&gt;0,B103/B104,)</f>
        <v>0</v>
      </c>
      <c r="C105" s="108">
        <f>IF(C104&gt;0,C103/C104,)</f>
        <v>0</v>
      </c>
      <c r="D105" s="108">
        <f>IF(D104&gt;0,D103/D104,)</f>
        <v>0</v>
      </c>
      <c r="E105" s="77"/>
    </row>
    <row r="106" spans="1:5" ht="17.25" customHeight="1" x14ac:dyDescent="0.15">
      <c r="A106" s="76" t="s">
        <v>230</v>
      </c>
      <c r="B106" s="109">
        <f>SUM(B102,B105)</f>
        <v>0</v>
      </c>
      <c r="C106" s="109">
        <f>SUM(C102,C105)</f>
        <v>0</v>
      </c>
      <c r="D106" s="109">
        <f>SUM(D102,D105)</f>
        <v>0</v>
      </c>
      <c r="E106" s="357"/>
    </row>
    <row r="107" spans="1:5" ht="12.75" customHeight="1" x14ac:dyDescent="0.15">
      <c r="B107" s="104"/>
      <c r="C107" s="60"/>
      <c r="D107" s="60"/>
      <c r="E107" s="60"/>
    </row>
    <row r="108" spans="1:5" ht="12.75" customHeight="1" x14ac:dyDescent="0.15">
      <c r="A108" s="13" t="s">
        <v>192</v>
      </c>
      <c r="B108" s="60"/>
      <c r="C108" s="60"/>
      <c r="D108" s="60"/>
      <c r="E108" s="60"/>
    </row>
    <row r="109" spans="1:5" ht="12.75" customHeight="1" x14ac:dyDescent="0.15">
      <c r="A109" s="69" t="s">
        <v>425</v>
      </c>
      <c r="B109" s="106" t="str">
        <f>IF('1-7'!$B$29='Drop Down Menu'!$A$92,"N/A",'1-7'!$B$29&amp;"/"&amp;VLOOKUP('1-7'!$B$29,'Drop Down Menu'!$A$84:$C$95,3,))</f>
        <v>12/31/2016</v>
      </c>
      <c r="C109" s="78"/>
      <c r="D109" s="78"/>
      <c r="E109" s="60"/>
    </row>
    <row r="110" spans="1:5" ht="12.75" customHeight="1" x14ac:dyDescent="0.15">
      <c r="B110" s="60"/>
      <c r="C110" s="60"/>
      <c r="D110" s="60"/>
      <c r="E110" s="60"/>
    </row>
    <row r="111" spans="1:5" ht="12.75" customHeight="1" x14ac:dyDescent="0.15">
      <c r="A111" s="71" t="s">
        <v>194</v>
      </c>
      <c r="B111" s="73" t="s">
        <v>387</v>
      </c>
      <c r="C111" s="73" t="s">
        <v>388</v>
      </c>
      <c r="D111" s="73" t="s">
        <v>304</v>
      </c>
      <c r="E111" s="60"/>
    </row>
    <row r="112" spans="1:5" ht="32.25" customHeight="1" x14ac:dyDescent="0.15">
      <c r="A112" s="65" t="s">
        <v>223</v>
      </c>
      <c r="B112" s="74"/>
      <c r="C112" s="74"/>
      <c r="D112" s="105">
        <f>SUM(B112:C112)</f>
        <v>0</v>
      </c>
      <c r="E112" s="77"/>
    </row>
    <row r="113" spans="1:5" ht="33" customHeight="1" x14ac:dyDescent="0.15">
      <c r="A113" s="65" t="s">
        <v>224</v>
      </c>
      <c r="B113" s="290"/>
      <c r="C113" s="290"/>
      <c r="D113" s="289">
        <f>SUM(B113:C113)</f>
        <v>0</v>
      </c>
      <c r="E113" s="77"/>
    </row>
    <row r="114" spans="1:5" ht="17.25" customHeight="1" x14ac:dyDescent="0.15">
      <c r="A114" s="76" t="s">
        <v>176</v>
      </c>
      <c r="B114" s="289">
        <f>SUM(B112:B113)</f>
        <v>0</v>
      </c>
      <c r="C114" s="289">
        <f>SUM(C112:C113)</f>
        <v>0</v>
      </c>
      <c r="D114" s="289">
        <f>SUM(D112:D113)</f>
        <v>0</v>
      </c>
      <c r="E114" s="77"/>
    </row>
    <row r="115" spans="1:5" ht="32.25" customHeight="1" x14ac:dyDescent="0.15">
      <c r="A115" s="65" t="s">
        <v>175</v>
      </c>
      <c r="B115" s="290"/>
      <c r="C115" s="290"/>
      <c r="D115" s="291">
        <f>SUM(B115:C115)</f>
        <v>0</v>
      </c>
      <c r="E115" s="77"/>
    </row>
    <row r="116" spans="1:5" ht="17.25" customHeight="1" x14ac:dyDescent="0.15">
      <c r="A116" s="76" t="s">
        <v>177</v>
      </c>
      <c r="B116" s="108">
        <f>IF(B115&gt;0,B114/B115,)</f>
        <v>0</v>
      </c>
      <c r="C116" s="108">
        <f>IF(C115&gt;0,C114/C115,)</f>
        <v>0</v>
      </c>
      <c r="D116" s="108">
        <f>IF(D115&gt;0,D114/D115,)</f>
        <v>0</v>
      </c>
      <c r="E116" s="77"/>
    </row>
    <row r="117" spans="1:5" ht="32.25" customHeight="1" x14ac:dyDescent="0.15">
      <c r="A117" s="65" t="s">
        <v>226</v>
      </c>
      <c r="B117" s="290"/>
      <c r="C117" s="372"/>
      <c r="D117" s="291">
        <f>SUM(B117:C117)</f>
        <v>0</v>
      </c>
      <c r="E117" s="77"/>
    </row>
    <row r="118" spans="1:5" ht="32.25" customHeight="1" x14ac:dyDescent="0.15">
      <c r="A118" s="65" t="s">
        <v>228</v>
      </c>
      <c r="B118" s="290"/>
      <c r="C118" s="290"/>
      <c r="D118" s="291">
        <f>SUM(B118:C118)</f>
        <v>0</v>
      </c>
      <c r="E118" s="77"/>
    </row>
    <row r="119" spans="1:5" ht="17.25" customHeight="1" x14ac:dyDescent="0.15">
      <c r="A119" s="76" t="s">
        <v>178</v>
      </c>
      <c r="B119" s="108">
        <f>IF(B118&gt;0,B117/B118,)</f>
        <v>0</v>
      </c>
      <c r="C119" s="108">
        <f>IF(C118&gt;0,C117/C118,)</f>
        <v>0</v>
      </c>
      <c r="D119" s="108">
        <f>IF(D118&gt;0,D117/D118,)</f>
        <v>0</v>
      </c>
      <c r="E119" s="77"/>
    </row>
    <row r="120" spans="1:5" ht="17.25" customHeight="1" x14ac:dyDescent="0.15">
      <c r="A120" s="76" t="s">
        <v>230</v>
      </c>
      <c r="B120" s="109">
        <f>SUM(B116,B119)</f>
        <v>0</v>
      </c>
      <c r="C120" s="109">
        <f>SUM(C116,C119)</f>
        <v>0</v>
      </c>
      <c r="D120" s="109">
        <f>SUM(D116,D119)</f>
        <v>0</v>
      </c>
      <c r="E120" s="357"/>
    </row>
    <row r="121" spans="1:5" ht="12.75" customHeight="1" x14ac:dyDescent="0.15">
      <c r="A121" s="60"/>
      <c r="B121" s="60"/>
      <c r="C121" s="60"/>
      <c r="D121" s="60"/>
      <c r="E121" s="60"/>
    </row>
    <row r="122" spans="1:5" ht="17.25" customHeight="1" x14ac:dyDescent="0.15">
      <c r="A122" s="76" t="s">
        <v>230</v>
      </c>
      <c r="B122" s="358"/>
      <c r="C122" s="358"/>
      <c r="D122" s="359" t="str">
        <f>IF(B21="Rural","N/A",(('1-7'!$D$100*('6.1'!$D$21/('6.1'!$D$21+'6.1'!$E$21)))+('1-7'!$D$114*('6.1'!$E$21/('6.1'!$D$21+'6.1'!$E$21))))/(('1-7'!$D$101*('6.1'!$D$21/('6.1'!$D$21+'6.1'!$E$21)))+('1-7'!$D$115*('6.1'!$E$21/('6.1'!$D$21+'6.1'!$E$21))))+ (('1-7'!$D$103*('6.1'!$D$21/('6.1'!$D$21+'6.1'!$E$21)))+('1-7'!$D$117*('6.1'!$E$21/('6.1'!$D$21+'6.1'!$E$21))))/(('1-7'!$D$104*('6.1'!$D$21/('6.1'!$D$21+'6.1'!$E$21)))+('1-7'!$D$118*('6.1'!$E$21/('6.1'!$D$21+'6.1'!$E$21)))))</f>
        <v>N/A</v>
      </c>
      <c r="E122" s="369" t="str">
        <f>IF(B21="Rural","N/A",IF(D122&gt;=0.25,"You Qualify Under This Criteria","You DO NOT Qualify Under This Criteria"))</f>
        <v>N/A</v>
      </c>
    </row>
    <row r="123" spans="1:5" ht="12.75" customHeight="1" x14ac:dyDescent="0.15">
      <c r="A123" s="60"/>
      <c r="B123" s="60"/>
      <c r="C123" s="60"/>
      <c r="D123" s="60"/>
      <c r="E123" s="60"/>
    </row>
    <row r="124" spans="1:5" ht="27.75" customHeight="1" x14ac:dyDescent="0.15">
      <c r="A124" s="481" t="s">
        <v>290</v>
      </c>
      <c r="B124" s="481"/>
      <c r="C124" s="481"/>
      <c r="D124" s="481"/>
      <c r="E124" s="481"/>
    </row>
    <row r="125" spans="1:5" ht="30.75" customHeight="1" x14ac:dyDescent="0.15">
      <c r="A125" s="481" t="s">
        <v>225</v>
      </c>
      <c r="B125" s="481"/>
      <c r="C125" s="481"/>
      <c r="D125" s="481"/>
      <c r="E125" s="481"/>
    </row>
    <row r="126" spans="1:5" ht="42" customHeight="1" x14ac:dyDescent="0.15">
      <c r="A126" s="481" t="s">
        <v>227</v>
      </c>
      <c r="B126" s="481"/>
      <c r="C126" s="481"/>
      <c r="D126" s="481"/>
      <c r="E126" s="481"/>
    </row>
    <row r="127" spans="1:5" ht="20.25" customHeight="1" x14ac:dyDescent="0.15">
      <c r="A127" s="481" t="s">
        <v>229</v>
      </c>
      <c r="B127" s="481"/>
      <c r="C127" s="481"/>
      <c r="D127" s="481"/>
      <c r="E127" s="481"/>
    </row>
    <row r="128" spans="1:5" ht="26.25" customHeight="1" x14ac:dyDescent="0.15">
      <c r="A128" s="481" t="s">
        <v>297</v>
      </c>
      <c r="B128" s="481"/>
      <c r="C128" s="481"/>
      <c r="D128" s="481"/>
      <c r="E128" s="481"/>
    </row>
    <row r="129" spans="1:5" ht="12.75" customHeight="1" x14ac:dyDescent="0.15">
      <c r="A129" s="60"/>
      <c r="B129" s="60"/>
      <c r="C129" s="60"/>
      <c r="D129" s="60"/>
      <c r="E129" s="60"/>
    </row>
    <row r="130" spans="1:5" ht="14" thickBot="1" x14ac:dyDescent="0.2">
      <c r="A130" s="20" t="s">
        <v>179</v>
      </c>
      <c r="B130" s="42"/>
      <c r="C130" s="42"/>
      <c r="D130" s="42"/>
      <c r="E130" s="43"/>
    </row>
    <row r="131" spans="1:5" x14ac:dyDescent="0.15">
      <c r="A131" s="473" t="s">
        <v>426</v>
      </c>
      <c r="B131" s="473"/>
      <c r="C131" s="473"/>
      <c r="D131" s="473"/>
      <c r="E131" s="473"/>
    </row>
    <row r="133" spans="1:5" ht="15.75" customHeight="1" x14ac:dyDescent="0.15">
      <c r="A133" s="5" t="s">
        <v>193</v>
      </c>
      <c r="B133" s="432" t="s">
        <v>578</v>
      </c>
    </row>
    <row r="134" spans="1:5" s="8" customFormat="1" x14ac:dyDescent="0.15">
      <c r="A134" s="223" t="s">
        <v>565</v>
      </c>
      <c r="B134" s="79">
        <v>0</v>
      </c>
    </row>
    <row r="135" spans="1:5" s="8" customFormat="1" ht="52.5" customHeight="1" x14ac:dyDescent="0.15">
      <c r="A135" s="8" t="s">
        <v>566</v>
      </c>
      <c r="B135" s="493"/>
      <c r="C135" s="494"/>
      <c r="D135" s="494"/>
      <c r="E135" s="495"/>
    </row>
    <row r="136" spans="1:5" s="8" customFormat="1" ht="39.75" customHeight="1" x14ac:dyDescent="0.15">
      <c r="B136" s="492" t="s">
        <v>521</v>
      </c>
      <c r="C136" s="492"/>
      <c r="D136" s="492"/>
      <c r="E136" s="492"/>
    </row>
    <row r="137" spans="1:5" s="8" customFormat="1" ht="30.75" customHeight="1" x14ac:dyDescent="0.15">
      <c r="B137" s="491" t="s">
        <v>551</v>
      </c>
      <c r="C137" s="491"/>
      <c r="D137" s="491"/>
    </row>
    <row r="139" spans="1:5" ht="14" thickBot="1" x14ac:dyDescent="0.2">
      <c r="A139" s="20" t="s">
        <v>567</v>
      </c>
      <c r="B139" s="42"/>
      <c r="C139" s="42"/>
      <c r="D139" s="42"/>
      <c r="E139" s="43"/>
    </row>
    <row r="140" spans="1:5" ht="119.25" customHeight="1" x14ac:dyDescent="0.15">
      <c r="A140" s="473" t="s">
        <v>231</v>
      </c>
      <c r="B140" s="473"/>
      <c r="C140" s="473"/>
      <c r="D140" s="473"/>
      <c r="E140" s="473"/>
    </row>
    <row r="141" spans="1:5" x14ac:dyDescent="0.15">
      <c r="A141" s="13"/>
      <c r="D141" s="80"/>
    </row>
    <row r="142" spans="1:5" x14ac:dyDescent="0.15">
      <c r="A142" s="496" t="s">
        <v>523</v>
      </c>
      <c r="D142" s="80"/>
    </row>
    <row r="143" spans="1:5" ht="57.75" customHeight="1" x14ac:dyDescent="0.15">
      <c r="A143" s="490"/>
      <c r="B143" s="490" t="s">
        <v>522</v>
      </c>
      <c r="C143" s="490"/>
      <c r="D143" s="490"/>
      <c r="E143" s="490"/>
    </row>
    <row r="144" spans="1:5" ht="30.75" customHeight="1" x14ac:dyDescent="0.15">
      <c r="A144" s="490"/>
      <c r="B144" s="491" t="s">
        <v>551</v>
      </c>
      <c r="C144" s="491"/>
      <c r="D144" s="491"/>
      <c r="E144" s="8"/>
    </row>
    <row r="145" spans="1:10" x14ac:dyDescent="0.15">
      <c r="A145" s="13"/>
      <c r="D145" s="80"/>
    </row>
    <row r="146" spans="1:10" ht="14" thickBot="1" x14ac:dyDescent="0.2">
      <c r="A146" s="81" t="s">
        <v>299</v>
      </c>
      <c r="B146" s="42"/>
      <c r="C146" s="42"/>
      <c r="D146" s="42"/>
      <c r="E146" s="43"/>
    </row>
    <row r="147" spans="1:10" ht="36.75" customHeight="1" x14ac:dyDescent="0.15">
      <c r="A147" s="482" t="s">
        <v>518</v>
      </c>
      <c r="B147" s="488"/>
      <c r="C147" s="488"/>
      <c r="D147" s="488"/>
      <c r="E147" s="489"/>
    </row>
    <row r="148" spans="1:10" x14ac:dyDescent="0.15">
      <c r="A148" s="486"/>
      <c r="B148" s="486"/>
      <c r="C148" s="486"/>
      <c r="D148" s="486"/>
      <c r="E148" s="486"/>
      <c r="F148" s="486"/>
      <c r="G148" s="486"/>
      <c r="H148" s="486"/>
      <c r="I148" s="486"/>
      <c r="J148" s="486"/>
    </row>
    <row r="149" spans="1:10" x14ac:dyDescent="0.15">
      <c r="A149" s="13"/>
      <c r="B149" s="82" t="s">
        <v>181</v>
      </c>
      <c r="C149" s="83" t="s">
        <v>412</v>
      </c>
      <c r="D149" s="80"/>
    </row>
    <row r="150" spans="1:10" x14ac:dyDescent="0.15">
      <c r="A150" s="84" t="s">
        <v>309</v>
      </c>
      <c r="B150" s="103">
        <f>'6.1'!R143</f>
        <v>0</v>
      </c>
      <c r="C150" s="85">
        <v>6.1</v>
      </c>
      <c r="D150" s="86"/>
    </row>
    <row r="151" spans="1:10" x14ac:dyDescent="0.15">
      <c r="A151" s="87" t="s">
        <v>390</v>
      </c>
      <c r="B151" s="289">
        <f>'6.2'!R141</f>
        <v>0</v>
      </c>
      <c r="C151" s="88">
        <v>6.2</v>
      </c>
      <c r="D151" s="89"/>
    </row>
    <row r="152" spans="1:10" x14ac:dyDescent="0.15">
      <c r="A152" s="87" t="s">
        <v>310</v>
      </c>
      <c r="B152" s="289">
        <f>'6.3'!R145</f>
        <v>0</v>
      </c>
      <c r="C152" s="88">
        <v>6.3</v>
      </c>
      <c r="D152" s="89"/>
    </row>
    <row r="153" spans="1:10" x14ac:dyDescent="0.15">
      <c r="A153" s="90" t="s">
        <v>519</v>
      </c>
      <c r="B153" s="111">
        <f>SUM(B150:B152)</f>
        <v>0</v>
      </c>
      <c r="C153" s="89"/>
      <c r="D153" s="89"/>
    </row>
    <row r="154" spans="1:10" x14ac:dyDescent="0.15">
      <c r="A154" s="90"/>
      <c r="B154" s="110"/>
      <c r="C154" s="89"/>
      <c r="D154" s="89"/>
    </row>
    <row r="155" spans="1:10" x14ac:dyDescent="0.15">
      <c r="A155" s="87"/>
      <c r="B155" s="89"/>
      <c r="C155" s="89"/>
      <c r="D155" s="89"/>
    </row>
    <row r="156" spans="1:10" ht="14" thickBot="1" x14ac:dyDescent="0.2">
      <c r="A156" s="81" t="s">
        <v>300</v>
      </c>
      <c r="B156" s="42"/>
      <c r="C156" s="42"/>
      <c r="D156" s="42"/>
      <c r="E156" s="43"/>
    </row>
    <row r="157" spans="1:10" x14ac:dyDescent="0.15">
      <c r="A157" s="467" t="s">
        <v>298</v>
      </c>
      <c r="B157" s="468"/>
      <c r="C157" s="468"/>
      <c r="D157" s="468"/>
      <c r="E157" s="469"/>
    </row>
    <row r="158" spans="1:10" x14ac:dyDescent="0.15">
      <c r="A158" s="486"/>
      <c r="B158" s="486"/>
      <c r="C158" s="486"/>
      <c r="D158" s="486"/>
      <c r="E158" s="486"/>
      <c r="F158" s="486"/>
      <c r="G158" s="486"/>
      <c r="H158" s="486"/>
      <c r="I158" s="486"/>
      <c r="J158" s="486"/>
    </row>
    <row r="159" spans="1:10" x14ac:dyDescent="0.15">
      <c r="A159" s="13"/>
      <c r="B159" s="91" t="s">
        <v>403</v>
      </c>
      <c r="C159" s="83" t="s">
        <v>412</v>
      </c>
      <c r="D159" s="80"/>
    </row>
    <row r="160" spans="1:10" x14ac:dyDescent="0.15">
      <c r="A160" s="84" t="s">
        <v>416</v>
      </c>
      <c r="B160" s="103">
        <f>'6.4'!B21</f>
        <v>0</v>
      </c>
      <c r="C160" s="85">
        <v>6.4</v>
      </c>
      <c r="D160" s="80"/>
    </row>
    <row r="161" spans="1:5" x14ac:dyDescent="0.15">
      <c r="A161" s="87" t="s">
        <v>410</v>
      </c>
      <c r="B161" s="289">
        <f>'6.4'!D21+'6.4'!C21</f>
        <v>0</v>
      </c>
      <c r="C161" s="85">
        <v>6.4</v>
      </c>
      <c r="D161" s="80"/>
    </row>
    <row r="162" spans="1:5" x14ac:dyDescent="0.15">
      <c r="A162" s="87" t="s">
        <v>417</v>
      </c>
      <c r="B162" s="289">
        <f>'6.2'!D147</f>
        <v>0</v>
      </c>
      <c r="C162" s="85">
        <v>6.2</v>
      </c>
      <c r="D162" s="80"/>
    </row>
    <row r="163" spans="1:5" x14ac:dyDescent="0.15">
      <c r="A163" s="4" t="s">
        <v>411</v>
      </c>
      <c r="B163" s="111">
        <f>SUM(B160:B162)</f>
        <v>0</v>
      </c>
      <c r="D163" s="80"/>
    </row>
    <row r="164" spans="1:5" x14ac:dyDescent="0.15">
      <c r="A164" s="13"/>
      <c r="D164" s="80"/>
    </row>
    <row r="165" spans="1:5" ht="14" thickBot="1" x14ac:dyDescent="0.2">
      <c r="A165" s="20" t="s">
        <v>180</v>
      </c>
      <c r="B165" s="42"/>
      <c r="C165" s="42"/>
      <c r="D165" s="42"/>
      <c r="E165" s="43"/>
    </row>
    <row r="166" spans="1:5" ht="48" customHeight="1" x14ac:dyDescent="0.15">
      <c r="A166" s="463" t="s">
        <v>524</v>
      </c>
      <c r="B166" s="464"/>
      <c r="C166" s="464"/>
      <c r="D166" s="464"/>
      <c r="E166" s="465"/>
    </row>
    <row r="167" spans="1:5" ht="12.75" customHeight="1" x14ac:dyDescent="0.15">
      <c r="A167" s="92"/>
      <c r="B167" s="92"/>
      <c r="C167" s="92"/>
      <c r="D167" s="92"/>
      <c r="E167" s="92"/>
    </row>
    <row r="168" spans="1:5" ht="12.75" customHeight="1" x14ac:dyDescent="0.15">
      <c r="A168" s="92"/>
      <c r="B168" s="92"/>
      <c r="C168" s="92"/>
      <c r="D168" s="92"/>
      <c r="E168" s="92"/>
    </row>
    <row r="171" spans="1:5" ht="14" thickBot="1" x14ac:dyDescent="0.2">
      <c r="A171" s="93"/>
      <c r="B171" s="466"/>
      <c r="C171" s="466"/>
      <c r="E171" s="94"/>
    </row>
    <row r="172" spans="1:5" s="13" customFormat="1" x14ac:dyDescent="0.15">
      <c r="A172" s="13" t="s">
        <v>217</v>
      </c>
      <c r="B172" s="13" t="s">
        <v>218</v>
      </c>
      <c r="E172" s="95" t="s">
        <v>219</v>
      </c>
    </row>
    <row r="173" spans="1:5" s="13" customFormat="1" x14ac:dyDescent="0.15">
      <c r="E173" s="96"/>
    </row>
    <row r="174" spans="1:5" ht="14" thickBot="1" x14ac:dyDescent="0.2">
      <c r="A174" s="97"/>
      <c r="B174" s="462"/>
      <c r="C174" s="462"/>
      <c r="E174" s="77"/>
    </row>
    <row r="175" spans="1:5" s="13" customFormat="1" x14ac:dyDescent="0.15">
      <c r="A175" s="13" t="s">
        <v>321</v>
      </c>
      <c r="E175" s="44"/>
    </row>
    <row r="177" spans="1:5" ht="48" customHeight="1" x14ac:dyDescent="0.15">
      <c r="A177" s="461"/>
      <c r="B177" s="461"/>
      <c r="C177" s="461"/>
      <c r="D177" s="461"/>
      <c r="E177" s="461"/>
    </row>
  </sheetData>
  <sheetProtection password="CD86" sheet="1" objects="1" scenarios="1" formatCells="0" formatColumns="0" formatRows="0" insertColumns="0" insertRows="0" insertHyperlinks="0" deleteColumns="0" deleteRows="0" sort="0" autoFilter="0" pivotTables="0"/>
  <mergeCells count="37">
    <mergeCell ref="A75:E75"/>
    <mergeCell ref="A125:E125"/>
    <mergeCell ref="A124:E124"/>
    <mergeCell ref="A158:J158"/>
    <mergeCell ref="D45:D46"/>
    <mergeCell ref="E45:E46"/>
    <mergeCell ref="A147:E147"/>
    <mergeCell ref="B143:E143"/>
    <mergeCell ref="A140:E140"/>
    <mergeCell ref="A128:E128"/>
    <mergeCell ref="B144:D144"/>
    <mergeCell ref="B136:E136"/>
    <mergeCell ref="B137:D137"/>
    <mergeCell ref="B135:E135"/>
    <mergeCell ref="A142:A144"/>
    <mergeCell ref="A148:J148"/>
    <mergeCell ref="A4:E4"/>
    <mergeCell ref="A8:E8"/>
    <mergeCell ref="A19:E19"/>
    <mergeCell ref="A131:E131"/>
    <mergeCell ref="A5:E5"/>
    <mergeCell ref="A6:E6"/>
    <mergeCell ref="A52:E52"/>
    <mergeCell ref="B88:C88"/>
    <mergeCell ref="B89:C89"/>
    <mergeCell ref="A9:E9"/>
    <mergeCell ref="C72:E72"/>
    <mergeCell ref="A127:E127"/>
    <mergeCell ref="A32:E32"/>
    <mergeCell ref="A92:E92"/>
    <mergeCell ref="A43:E43"/>
    <mergeCell ref="A126:E126"/>
    <mergeCell ref="A177:E177"/>
    <mergeCell ref="B174:C174"/>
    <mergeCell ref="A166:E166"/>
    <mergeCell ref="B171:C171"/>
    <mergeCell ref="A157:E157"/>
  </mergeCells>
  <phoneticPr fontId="44" type="noConversion"/>
  <dataValidations count="4">
    <dataValidation type="list" allowBlank="1" showInputMessage="1" showErrorMessage="1" sqref="B29">
      <formula1>End</formula1>
    </dataValidation>
    <dataValidation type="list" allowBlank="1" showInputMessage="1" showErrorMessage="1" sqref="B16">
      <formula1>Eight</formula1>
    </dataValidation>
    <dataValidation type="list" allowBlank="1" showInputMessage="1" showErrorMessage="1" sqref="B20">
      <formula1>Names</formula1>
    </dataValidation>
    <dataValidation type="list" allowBlank="1" showInputMessage="1" showErrorMessage="1" sqref="B21">
      <formula1>type</formula1>
    </dataValidation>
  </dataValidations>
  <pageMargins left="0.7" right="0.7" top="0.75" bottom="0.75" header="0.5" footer="0.3"/>
  <pageSetup scale="61" fitToHeight="6" orientation="landscape" verticalDpi="300"/>
  <headerFooter>
    <oddHeader>&amp;R&amp;"Arial,Bold"&amp;12Section &amp;A</oddHeader>
    <oddFooter>&amp;R&amp;F, &amp;A_x000D_&amp;D_x000D_&amp;P of &amp;N</oddFooter>
  </headerFooter>
  <rowBreaks count="5" manualBreakCount="5">
    <brk id="49" max="4" man="1"/>
    <brk id="73" max="4" man="1"/>
    <brk id="94" max="4" man="1"/>
    <brk id="128" max="4" man="1"/>
    <brk id="155" max="4" man="1"/>
  </rowBreaks>
  <drawing r:id="rId1"/>
  <legacyDrawing r:id="rId2"/>
  <mc:AlternateContent xmlns:mc="http://schemas.openxmlformats.org/markup-compatibility/2006">
    <mc:Choice Requires="x14">
      <controls>
        <mc:AlternateContent xmlns:mc="http://schemas.openxmlformats.org/markup-compatibility/2006">
          <mc:Choice Requires="x14">
            <control shapeId="3156" r:id="rId3" name="Check Box 84">
              <controlPr locked="0" defaultSize="0" autoFill="0" autoLine="0" autoPict="0">
                <anchor moveWithCells="1">
                  <from>
                    <xdr:col>0</xdr:col>
                    <xdr:colOff>2971800</xdr:colOff>
                    <xdr:row>87</xdr:row>
                    <xdr:rowOff>355600</xdr:rowOff>
                  </from>
                  <to>
                    <xdr:col>0</xdr:col>
                    <xdr:colOff>3898900</xdr:colOff>
                    <xdr:row>87</xdr:row>
                    <xdr:rowOff>647700</xdr:rowOff>
                  </to>
                </anchor>
              </controlPr>
            </control>
          </mc:Choice>
          <mc:Fallback/>
        </mc:AlternateContent>
        <mc:AlternateContent xmlns:mc="http://schemas.openxmlformats.org/markup-compatibility/2006">
          <mc:Choice Requires="x14">
            <control shapeId="3509" r:id="rId4" name="Check Box 437">
              <controlPr locked="0" defaultSize="0" autoFill="0" autoLine="0" autoPict="0">
                <anchor moveWithCells="1">
                  <from>
                    <xdr:col>0</xdr:col>
                    <xdr:colOff>2971800</xdr:colOff>
                    <xdr:row>88</xdr:row>
                    <xdr:rowOff>203200</xdr:rowOff>
                  </from>
                  <to>
                    <xdr:col>0</xdr:col>
                    <xdr:colOff>3860800</xdr:colOff>
                    <xdr:row>88</xdr:row>
                    <xdr:rowOff>482600</xdr:rowOff>
                  </to>
                </anchor>
              </controlPr>
            </control>
          </mc:Choice>
          <mc:Fallback/>
        </mc:AlternateContent>
      </controls>
    </mc:Choice>
    <mc:Fallback/>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A1:T149"/>
  <sheetViews>
    <sheetView zoomScale="75" zoomScaleNormal="75" zoomScaleSheetLayoutView="75" zoomScalePageLayoutView="75" workbookViewId="0">
      <pane ySplit="7" topLeftCell="A113" activePane="bottomLeft" state="frozen"/>
      <selection activeCell="A23" sqref="A23:B23"/>
      <selection pane="bottomLeft" activeCell="F145" sqref="F145"/>
    </sheetView>
  </sheetViews>
  <sheetFormatPr baseColWidth="10" defaultColWidth="11.5" defaultRowHeight="13" x14ac:dyDescent="0.15"/>
  <cols>
    <col min="1" max="1" width="5.5" style="112" customWidth="1"/>
    <col min="2" max="2" width="19.5" style="113" customWidth="1"/>
    <col min="3" max="3" width="32.33203125" style="113" customWidth="1"/>
    <col min="4" max="5" width="15.5" style="113" customWidth="1"/>
    <col min="6" max="6" width="12.5" style="113" customWidth="1"/>
    <col min="7" max="12" width="14.6640625" style="113" customWidth="1"/>
    <col min="13" max="14" width="10.33203125" style="113" customWidth="1"/>
    <col min="15" max="16" width="8.5" style="113" customWidth="1"/>
    <col min="17" max="18" width="15.5" style="113" customWidth="1"/>
    <col min="19" max="16384" width="11.5" style="113"/>
  </cols>
  <sheetData>
    <row r="1" spans="1:18" s="152" customFormat="1" x14ac:dyDescent="0.15">
      <c r="A1" s="158"/>
      <c r="C1" s="153" t="s">
        <v>302</v>
      </c>
      <c r="D1" s="154"/>
    </row>
    <row r="2" spans="1:18" s="155" customFormat="1" x14ac:dyDescent="0.15">
      <c r="C2" s="153" t="s">
        <v>313</v>
      </c>
      <c r="D2" s="156"/>
    </row>
    <row r="3" spans="1:18" s="155" customFormat="1" x14ac:dyDescent="0.15">
      <c r="C3" s="153" t="s">
        <v>314</v>
      </c>
      <c r="D3" s="98" t="s">
        <v>389</v>
      </c>
      <c r="M3" s="159"/>
      <c r="N3" s="160"/>
      <c r="O3" s="161"/>
      <c r="P3" s="160"/>
    </row>
    <row r="4" spans="1:18" s="155" customFormat="1" ht="20" x14ac:dyDescent="0.15">
      <c r="A4" s="470" t="s">
        <v>160</v>
      </c>
      <c r="B4" s="470"/>
      <c r="C4" s="470"/>
      <c r="D4" s="470"/>
      <c r="E4" s="470"/>
      <c r="F4" s="470"/>
      <c r="G4" s="470"/>
      <c r="H4" s="470"/>
      <c r="I4" s="470"/>
      <c r="J4" s="470"/>
      <c r="K4" s="470"/>
      <c r="L4" s="470"/>
      <c r="M4" s="470"/>
      <c r="N4" s="470"/>
      <c r="O4" s="470"/>
      <c r="P4" s="470"/>
      <c r="Q4" s="470"/>
      <c r="R4" s="470"/>
    </row>
    <row r="5" spans="1:18" s="155" customFormat="1" ht="20" x14ac:dyDescent="0.15">
      <c r="A5" s="474" t="str">
        <f>"DSH Audit Survey for "&amp;'1-7'!$B$20</f>
        <v>DSH Audit Survey for Alta View Hospital</v>
      </c>
      <c r="B5" s="474"/>
      <c r="C5" s="474"/>
      <c r="D5" s="474"/>
      <c r="E5" s="474"/>
      <c r="F5" s="474"/>
      <c r="G5" s="474"/>
      <c r="H5" s="474"/>
      <c r="I5" s="474"/>
      <c r="J5" s="474"/>
      <c r="K5" s="474"/>
      <c r="L5" s="474"/>
      <c r="M5" s="474"/>
      <c r="N5" s="474"/>
      <c r="O5" s="474"/>
      <c r="P5" s="474"/>
      <c r="Q5" s="474"/>
      <c r="R5" s="474"/>
    </row>
    <row r="6" spans="1:18" s="155" customFormat="1" ht="21" thickBot="1" x14ac:dyDescent="0.2">
      <c r="A6" s="475" t="str">
        <f>"Medicaid State Plan Rate Year Ended 9/30/"&amp;'1-7'!$B$16</f>
        <v>Medicaid State Plan Rate Year Ended 9/30/2016</v>
      </c>
      <c r="B6" s="475"/>
      <c r="C6" s="475"/>
      <c r="D6" s="475"/>
      <c r="E6" s="475"/>
      <c r="F6" s="475"/>
      <c r="G6" s="475"/>
      <c r="H6" s="475"/>
      <c r="I6" s="475"/>
      <c r="J6" s="475"/>
      <c r="K6" s="475"/>
      <c r="L6" s="475"/>
      <c r="M6" s="475"/>
      <c r="N6" s="475"/>
      <c r="O6" s="475"/>
      <c r="P6" s="475"/>
      <c r="Q6" s="475"/>
      <c r="R6" s="475"/>
    </row>
    <row r="7" spans="1:18" s="5" customFormat="1" x14ac:dyDescent="0.15">
      <c r="A7" s="13"/>
    </row>
    <row r="8" spans="1:18" s="5" customFormat="1" x14ac:dyDescent="0.15">
      <c r="A8" s="349" t="s">
        <v>552</v>
      </c>
      <c r="B8" s="350"/>
      <c r="C8" s="350"/>
      <c r="D8" s="350"/>
      <c r="E8" s="350"/>
      <c r="F8" s="350"/>
      <c r="G8" s="351"/>
      <c r="H8" s="351"/>
      <c r="I8" s="352"/>
      <c r="J8" s="351"/>
      <c r="K8" s="351"/>
      <c r="L8" s="351"/>
      <c r="M8" s="351"/>
      <c r="N8" s="351"/>
      <c r="O8" s="351"/>
      <c r="P8" s="351"/>
      <c r="Q8" s="351"/>
      <c r="R8" s="353"/>
    </row>
    <row r="9" spans="1:18" ht="30.75" customHeight="1" x14ac:dyDescent="0.15">
      <c r="A9" s="518" t="s">
        <v>535</v>
      </c>
      <c r="B9" s="519"/>
      <c r="C9" s="519"/>
      <c r="D9" s="519"/>
      <c r="E9" s="519"/>
      <c r="F9" s="519"/>
      <c r="G9" s="519"/>
      <c r="H9" s="519"/>
      <c r="I9" s="519"/>
      <c r="J9" s="519"/>
      <c r="K9" s="519"/>
      <c r="L9" s="519"/>
      <c r="M9" s="519"/>
      <c r="N9" s="519"/>
      <c r="O9" s="519"/>
      <c r="P9" s="519"/>
      <c r="Q9" s="519"/>
      <c r="R9" s="520"/>
    </row>
    <row r="10" spans="1:18" s="373" customFormat="1" ht="64.5" customHeight="1" x14ac:dyDescent="0.15">
      <c r="A10" s="511" t="s">
        <v>718</v>
      </c>
      <c r="B10" s="504"/>
      <c r="C10" s="504"/>
      <c r="D10" s="504"/>
      <c r="E10" s="504"/>
      <c r="F10" s="504"/>
      <c r="G10" s="504"/>
      <c r="H10" s="504"/>
      <c r="I10" s="504"/>
      <c r="J10" s="504"/>
      <c r="K10" s="504"/>
      <c r="L10" s="504"/>
      <c r="M10" s="504"/>
      <c r="N10" s="504"/>
      <c r="O10" s="504"/>
      <c r="P10" s="504"/>
      <c r="Q10" s="504"/>
      <c r="R10" s="505"/>
    </row>
    <row r="11" spans="1:18" s="373" customFormat="1" ht="54" customHeight="1" x14ac:dyDescent="0.15">
      <c r="A11" s="503" t="s">
        <v>536</v>
      </c>
      <c r="B11" s="504"/>
      <c r="C11" s="504"/>
      <c r="D11" s="504"/>
      <c r="E11" s="504"/>
      <c r="F11" s="504"/>
      <c r="G11" s="504"/>
      <c r="H11" s="504"/>
      <c r="I11" s="504"/>
      <c r="J11" s="504"/>
      <c r="K11" s="504"/>
      <c r="L11" s="504"/>
      <c r="M11" s="504"/>
      <c r="N11" s="504"/>
      <c r="O11" s="504"/>
      <c r="P11" s="504"/>
      <c r="Q11" s="504"/>
      <c r="R11" s="505"/>
    </row>
    <row r="12" spans="1:18" s="373" customFormat="1" ht="54.75" customHeight="1" x14ac:dyDescent="0.15">
      <c r="A12" s="521" t="s">
        <v>759</v>
      </c>
      <c r="B12" s="499"/>
      <c r="C12" s="499"/>
      <c r="D12" s="499"/>
      <c r="E12" s="499"/>
      <c r="F12" s="499"/>
      <c r="G12" s="499"/>
      <c r="H12" s="499"/>
      <c r="I12" s="499"/>
      <c r="J12" s="499"/>
      <c r="K12" s="499"/>
      <c r="L12" s="499"/>
      <c r="M12" s="499"/>
      <c r="N12" s="499"/>
      <c r="O12" s="499"/>
      <c r="P12" s="499"/>
      <c r="Q12" s="499"/>
      <c r="R12" s="500"/>
    </row>
    <row r="13" spans="1:18" s="373" customFormat="1" ht="60.75" customHeight="1" x14ac:dyDescent="0.15">
      <c r="A13" s="511" t="s">
        <v>765</v>
      </c>
      <c r="B13" s="504"/>
      <c r="C13" s="504"/>
      <c r="D13" s="504"/>
      <c r="E13" s="504"/>
      <c r="F13" s="504"/>
      <c r="G13" s="504"/>
      <c r="H13" s="504"/>
      <c r="I13" s="504"/>
      <c r="J13" s="504"/>
      <c r="K13" s="504"/>
      <c r="L13" s="504"/>
      <c r="M13" s="504"/>
      <c r="N13" s="504"/>
      <c r="O13" s="504"/>
      <c r="P13" s="504"/>
      <c r="Q13" s="504"/>
      <c r="R13" s="505"/>
    </row>
    <row r="14" spans="1:18" s="373" customFormat="1" ht="55.5" customHeight="1" x14ac:dyDescent="0.15">
      <c r="A14" s="498" t="s">
        <v>544</v>
      </c>
      <c r="B14" s="499"/>
      <c r="C14" s="499"/>
      <c r="D14" s="499"/>
      <c r="E14" s="499"/>
      <c r="F14" s="499"/>
      <c r="G14" s="499"/>
      <c r="H14" s="499"/>
      <c r="I14" s="499"/>
      <c r="J14" s="499"/>
      <c r="K14" s="499"/>
      <c r="L14" s="499"/>
      <c r="M14" s="499"/>
      <c r="N14" s="499"/>
      <c r="O14" s="499"/>
      <c r="P14" s="499"/>
      <c r="Q14" s="499"/>
      <c r="R14" s="500"/>
    </row>
    <row r="15" spans="1:18" s="373" customFormat="1" ht="55.5" customHeight="1" x14ac:dyDescent="0.15">
      <c r="A15" s="512" t="s">
        <v>774</v>
      </c>
      <c r="B15" s="499"/>
      <c r="C15" s="499"/>
      <c r="D15" s="499"/>
      <c r="E15" s="499"/>
      <c r="F15" s="499"/>
      <c r="G15" s="499"/>
      <c r="H15" s="499"/>
      <c r="I15" s="499"/>
      <c r="J15" s="499"/>
      <c r="K15" s="499"/>
      <c r="L15" s="499"/>
      <c r="M15" s="499"/>
      <c r="N15" s="499"/>
      <c r="O15" s="499"/>
      <c r="P15" s="499"/>
      <c r="Q15" s="499"/>
      <c r="R15" s="500"/>
    </row>
    <row r="16" spans="1:18" s="373" customFormat="1" ht="41.25" customHeight="1" x14ac:dyDescent="0.15">
      <c r="A16" s="512" t="s">
        <v>776</v>
      </c>
      <c r="B16" s="499"/>
      <c r="C16" s="499"/>
      <c r="D16" s="499"/>
      <c r="E16" s="499"/>
      <c r="F16" s="499"/>
      <c r="G16" s="499"/>
      <c r="H16" s="499"/>
      <c r="I16" s="499"/>
      <c r="J16" s="499"/>
      <c r="K16" s="499"/>
      <c r="L16" s="499"/>
      <c r="M16" s="499"/>
      <c r="N16" s="499"/>
      <c r="O16" s="499"/>
      <c r="P16" s="499"/>
      <c r="Q16" s="499"/>
      <c r="R16" s="500"/>
    </row>
    <row r="17" spans="1:20" s="373" customFormat="1" ht="55.5" customHeight="1" x14ac:dyDescent="0.15">
      <c r="A17" s="498" t="s">
        <v>537</v>
      </c>
      <c r="B17" s="499"/>
      <c r="C17" s="499"/>
      <c r="D17" s="499"/>
      <c r="E17" s="499"/>
      <c r="F17" s="499"/>
      <c r="G17" s="499"/>
      <c r="H17" s="499"/>
      <c r="I17" s="499"/>
      <c r="J17" s="499"/>
      <c r="K17" s="499"/>
      <c r="L17" s="499"/>
      <c r="M17" s="499"/>
      <c r="N17" s="499"/>
      <c r="O17" s="499"/>
      <c r="P17" s="499"/>
      <c r="Q17" s="499"/>
      <c r="R17" s="500"/>
    </row>
    <row r="18" spans="1:20" ht="49.5" customHeight="1" x14ac:dyDescent="0.15">
      <c r="A18" s="508" t="s">
        <v>760</v>
      </c>
      <c r="B18" s="509"/>
      <c r="C18" s="509"/>
      <c r="D18" s="509"/>
      <c r="E18" s="509"/>
      <c r="F18" s="509"/>
      <c r="G18" s="509"/>
      <c r="H18" s="509"/>
      <c r="I18" s="509"/>
      <c r="J18" s="509"/>
      <c r="K18" s="509"/>
      <c r="L18" s="509"/>
      <c r="M18" s="509"/>
      <c r="N18" s="509"/>
      <c r="O18" s="509"/>
      <c r="P18" s="509"/>
      <c r="Q18" s="509"/>
      <c r="R18" s="510"/>
    </row>
    <row r="19" spans="1:20" s="5" customFormat="1" x14ac:dyDescent="0.15">
      <c r="A19" s="117"/>
      <c r="B19" s="117"/>
      <c r="C19" s="117"/>
      <c r="D19" s="117"/>
      <c r="E19" s="117"/>
      <c r="F19" s="117"/>
      <c r="G19" s="117"/>
      <c r="H19" s="117"/>
      <c r="I19" s="117"/>
      <c r="J19" s="117"/>
      <c r="K19" s="117"/>
      <c r="L19" s="117"/>
      <c r="M19" s="117"/>
      <c r="N19" s="117"/>
      <c r="O19" s="117"/>
      <c r="P19" s="117"/>
    </row>
    <row r="20" spans="1:20" s="5" customFormat="1" ht="15" customHeight="1" x14ac:dyDescent="0.15">
      <c r="A20" s="45" t="s">
        <v>165</v>
      </c>
      <c r="D20" s="147" t="str">
        <f>"9/30/" &amp;'1-7'!B16</f>
        <v>9/30/2016</v>
      </c>
      <c r="E20" s="38"/>
    </row>
    <row r="21" spans="1:20" x14ac:dyDescent="0.15">
      <c r="D21" s="242">
        <f>IF('1-7'!$B$16='Drop Down Menu'!$A$6,366-ABS('6.1'!$D$20-'6.1'!$D$24),366-ABS($D$20-$D$24))</f>
        <v>92</v>
      </c>
      <c r="E21" s="242">
        <f>IF('1-7'!$B$29='Drop Down Menu'!$A$100,0,IF('1-7'!$B$16='Drop Down Menu'!$A$6,366-ABS($D$21),366-ABS($D$21)))</f>
        <v>274</v>
      </c>
      <c r="G21" s="118"/>
      <c r="H21" s="119"/>
      <c r="I21" s="119"/>
    </row>
    <row r="22" spans="1:20" ht="26.25" customHeight="1" x14ac:dyDescent="0.15">
      <c r="A22" s="113"/>
      <c r="B22" s="162"/>
      <c r="C22" s="162"/>
      <c r="D22" s="516" t="s">
        <v>580</v>
      </c>
      <c r="E22" s="516" t="s">
        <v>580</v>
      </c>
      <c r="F22" s="121"/>
      <c r="Q22" s="122"/>
      <c r="R22" s="122"/>
      <c r="S22" s="123"/>
    </row>
    <row r="23" spans="1:20" ht="14.25" customHeight="1" x14ac:dyDescent="0.15">
      <c r="A23" s="514" t="s">
        <v>195</v>
      </c>
      <c r="B23" s="514"/>
      <c r="C23" s="514"/>
      <c r="D23" s="517"/>
      <c r="E23" s="517"/>
      <c r="F23" s="121"/>
      <c r="G23" s="497" t="s">
        <v>391</v>
      </c>
      <c r="H23" s="497"/>
      <c r="I23" s="497" t="s">
        <v>396</v>
      </c>
      <c r="J23" s="497"/>
      <c r="K23" s="497" t="s">
        <v>397</v>
      </c>
      <c r="L23" s="497"/>
      <c r="M23" s="497" t="s">
        <v>398</v>
      </c>
      <c r="N23" s="497"/>
      <c r="O23" s="497" t="s">
        <v>310</v>
      </c>
      <c r="P23" s="497"/>
      <c r="Q23" s="122"/>
      <c r="R23" s="122"/>
      <c r="S23" s="123"/>
    </row>
    <row r="24" spans="1:20" ht="39.75" customHeight="1" x14ac:dyDescent="0.15">
      <c r="A24" s="124" t="s">
        <v>306</v>
      </c>
      <c r="B24" s="125" t="s">
        <v>303</v>
      </c>
      <c r="C24" s="125" t="s">
        <v>197</v>
      </c>
      <c r="D24" s="149" t="str">
        <f>'1-7'!$B$29&amp;IF(OR('1-7'!$B$29="10/31",'1-7'!$B$29="11/30",'1-7'!$B$29="12/31")=TRUE,"/"&amp;'1-7'!$B$16-1,"/" &amp;'1-7'!$B$16)</f>
        <v>12/31/2015</v>
      </c>
      <c r="E24" s="150" t="str">
        <f>IF('1-7'!$B$29='Drop Down Menu'!$A$92,"N/A",'1-7'!$B$29&amp;"/"&amp;VLOOKUP('1-7'!$B$29,'Drop Down Menu'!$A$84:$C$95,3,))</f>
        <v>12/31/2016</v>
      </c>
      <c r="F24" s="126" t="s">
        <v>307</v>
      </c>
      <c r="G24" s="126" t="s">
        <v>393</v>
      </c>
      <c r="H24" s="126" t="s">
        <v>395</v>
      </c>
      <c r="I24" s="126" t="s">
        <v>393</v>
      </c>
      <c r="J24" s="126" t="s">
        <v>395</v>
      </c>
      <c r="K24" s="126" t="s">
        <v>393</v>
      </c>
      <c r="L24" s="126" t="s">
        <v>395</v>
      </c>
      <c r="M24" s="126" t="s">
        <v>393</v>
      </c>
      <c r="N24" s="126" t="s">
        <v>395</v>
      </c>
      <c r="O24" s="126" t="s">
        <v>278</v>
      </c>
      <c r="P24" s="126" t="s">
        <v>279</v>
      </c>
      <c r="Q24" s="82" t="s">
        <v>182</v>
      </c>
      <c r="R24" s="82" t="s">
        <v>269</v>
      </c>
      <c r="S24" s="127"/>
      <c r="T24" s="123"/>
    </row>
    <row r="25" spans="1:20" x14ac:dyDescent="0.15">
      <c r="A25" s="130" t="s">
        <v>404</v>
      </c>
      <c r="B25" s="236"/>
      <c r="C25" s="230" t="s">
        <v>611</v>
      </c>
      <c r="D25" s="292"/>
      <c r="E25" s="292"/>
      <c r="F25" s="293">
        <f>D25*($D$21/($D$21+$E$21))+E25*($E$21/($D$21+$E$21))</f>
        <v>0</v>
      </c>
      <c r="G25" s="131"/>
      <c r="H25" s="163"/>
      <c r="I25" s="131"/>
      <c r="J25" s="163"/>
      <c r="K25" s="131"/>
      <c r="L25" s="163"/>
      <c r="M25" s="131"/>
      <c r="N25" s="163"/>
      <c r="O25" s="163"/>
      <c r="P25" s="163"/>
      <c r="Q25" s="321">
        <f>G25+I25+K25+M25</f>
        <v>0</v>
      </c>
      <c r="R25" s="311">
        <f>F25*Q25</f>
        <v>0</v>
      </c>
      <c r="S25" s="132"/>
      <c r="T25" s="123"/>
    </row>
    <row r="26" spans="1:20" x14ac:dyDescent="0.15">
      <c r="A26" s="133" t="s">
        <v>404</v>
      </c>
      <c r="B26" s="347"/>
      <c r="C26" s="231" t="s">
        <v>65</v>
      </c>
      <c r="D26" s="191"/>
      <c r="E26" s="191"/>
      <c r="F26" s="190">
        <f t="shared" ref="F26:F41" si="0">D26*($D$21/($D$21+$E$21))+E26*($E$21/($D$21+$E$21))</f>
        <v>0</v>
      </c>
      <c r="G26" s="131"/>
      <c r="H26" s="164"/>
      <c r="I26" s="131"/>
      <c r="J26" s="164"/>
      <c r="K26" s="131"/>
      <c r="L26" s="164"/>
      <c r="M26" s="131"/>
      <c r="N26" s="164"/>
      <c r="O26" s="164"/>
      <c r="P26" s="164"/>
      <c r="Q26" s="207">
        <f t="shared" ref="Q26:Q41" si="1">G26+I26+K26+M26</f>
        <v>0</v>
      </c>
      <c r="R26" s="210">
        <f t="shared" ref="R26:R41" si="2">F26*Q26</f>
        <v>0</v>
      </c>
      <c r="S26" s="134"/>
      <c r="T26" s="123"/>
    </row>
    <row r="27" spans="1:20" x14ac:dyDescent="0.15">
      <c r="A27" s="133" t="s">
        <v>404</v>
      </c>
      <c r="B27" s="347"/>
      <c r="C27" s="231" t="s">
        <v>23</v>
      </c>
      <c r="D27" s="191"/>
      <c r="E27" s="191"/>
      <c r="F27" s="190">
        <f t="shared" si="0"/>
        <v>0</v>
      </c>
      <c r="G27" s="131"/>
      <c r="H27" s="164"/>
      <c r="I27" s="131"/>
      <c r="J27" s="164"/>
      <c r="K27" s="131"/>
      <c r="L27" s="164"/>
      <c r="M27" s="131"/>
      <c r="N27" s="164"/>
      <c r="O27" s="164"/>
      <c r="P27" s="164"/>
      <c r="Q27" s="207">
        <f t="shared" si="1"/>
        <v>0</v>
      </c>
      <c r="R27" s="210">
        <f t="shared" si="2"/>
        <v>0</v>
      </c>
      <c r="S27" s="134"/>
      <c r="T27" s="123"/>
    </row>
    <row r="28" spans="1:20" x14ac:dyDescent="0.15">
      <c r="A28" s="133" t="s">
        <v>404</v>
      </c>
      <c r="B28" s="347"/>
      <c r="C28" s="231" t="s">
        <v>612</v>
      </c>
      <c r="D28" s="191"/>
      <c r="E28" s="191"/>
      <c r="F28" s="190">
        <f>D28*($D$21/($D$21+$E$21))+E28*($E$21/($D$21+$E$21))</f>
        <v>0</v>
      </c>
      <c r="G28" s="131"/>
      <c r="H28" s="164"/>
      <c r="I28" s="131"/>
      <c r="J28" s="164"/>
      <c r="K28" s="131"/>
      <c r="L28" s="164"/>
      <c r="M28" s="131"/>
      <c r="N28" s="164"/>
      <c r="O28" s="164"/>
      <c r="P28" s="164"/>
      <c r="Q28" s="207">
        <f t="shared" si="1"/>
        <v>0</v>
      </c>
      <c r="R28" s="210">
        <f t="shared" si="2"/>
        <v>0</v>
      </c>
      <c r="S28" s="134"/>
      <c r="T28" s="123"/>
    </row>
    <row r="29" spans="1:20" x14ac:dyDescent="0.15">
      <c r="A29" s="133" t="s">
        <v>404</v>
      </c>
      <c r="B29" s="347"/>
      <c r="C29" s="231" t="s">
        <v>613</v>
      </c>
      <c r="D29" s="191"/>
      <c r="E29" s="191"/>
      <c r="F29" s="190">
        <f t="shared" si="0"/>
        <v>0</v>
      </c>
      <c r="G29" s="131"/>
      <c r="H29" s="164"/>
      <c r="I29" s="131"/>
      <c r="J29" s="164"/>
      <c r="K29" s="131"/>
      <c r="L29" s="164"/>
      <c r="M29" s="131"/>
      <c r="N29" s="164"/>
      <c r="O29" s="164"/>
      <c r="P29" s="164"/>
      <c r="Q29" s="207">
        <f t="shared" si="1"/>
        <v>0</v>
      </c>
      <c r="R29" s="210">
        <f t="shared" si="2"/>
        <v>0</v>
      </c>
      <c r="S29" s="134"/>
      <c r="T29" s="123"/>
    </row>
    <row r="30" spans="1:20" x14ac:dyDescent="0.15">
      <c r="A30" s="133" t="s">
        <v>404</v>
      </c>
      <c r="B30" s="347"/>
      <c r="C30" s="231" t="s">
        <v>614</v>
      </c>
      <c r="D30" s="191"/>
      <c r="E30" s="191"/>
      <c r="F30" s="190">
        <f t="shared" si="0"/>
        <v>0</v>
      </c>
      <c r="G30" s="131"/>
      <c r="H30" s="164"/>
      <c r="I30" s="131"/>
      <c r="J30" s="164"/>
      <c r="K30" s="131"/>
      <c r="L30" s="164"/>
      <c r="M30" s="131"/>
      <c r="N30" s="164"/>
      <c r="O30" s="164"/>
      <c r="P30" s="164"/>
      <c r="Q30" s="207">
        <f t="shared" si="1"/>
        <v>0</v>
      </c>
      <c r="R30" s="210">
        <f t="shared" si="2"/>
        <v>0</v>
      </c>
      <c r="S30" s="134"/>
      <c r="T30" s="123"/>
    </row>
    <row r="31" spans="1:20" x14ac:dyDescent="0.15">
      <c r="A31" s="133" t="s">
        <v>404</v>
      </c>
      <c r="B31" s="348"/>
      <c r="C31" s="231" t="s">
        <v>615</v>
      </c>
      <c r="D31" s="191"/>
      <c r="E31" s="191"/>
      <c r="F31" s="190">
        <f t="shared" si="0"/>
        <v>0</v>
      </c>
      <c r="G31" s="131"/>
      <c r="H31" s="164"/>
      <c r="I31" s="131"/>
      <c r="J31" s="164"/>
      <c r="K31" s="131"/>
      <c r="L31" s="164"/>
      <c r="M31" s="131"/>
      <c r="N31" s="164"/>
      <c r="O31" s="164"/>
      <c r="P31" s="164"/>
      <c r="Q31" s="207">
        <f t="shared" si="1"/>
        <v>0</v>
      </c>
      <c r="R31" s="210">
        <f t="shared" si="2"/>
        <v>0</v>
      </c>
      <c r="S31" s="134"/>
      <c r="T31" s="123"/>
    </row>
    <row r="32" spans="1:20" x14ac:dyDescent="0.15">
      <c r="A32" s="133" t="s">
        <v>404</v>
      </c>
      <c r="B32" s="347"/>
      <c r="C32" s="231" t="s">
        <v>756</v>
      </c>
      <c r="D32" s="191"/>
      <c r="E32" s="191"/>
      <c r="F32" s="190">
        <f t="shared" si="0"/>
        <v>0</v>
      </c>
      <c r="G32" s="131"/>
      <c r="H32" s="164"/>
      <c r="I32" s="131"/>
      <c r="J32" s="164"/>
      <c r="K32" s="131"/>
      <c r="L32" s="164"/>
      <c r="M32" s="131"/>
      <c r="N32" s="164"/>
      <c r="O32" s="164"/>
      <c r="P32" s="164"/>
      <c r="Q32" s="207">
        <f t="shared" si="1"/>
        <v>0</v>
      </c>
      <c r="R32" s="210">
        <f t="shared" si="2"/>
        <v>0</v>
      </c>
      <c r="S32" s="134"/>
      <c r="T32" s="123"/>
    </row>
    <row r="33" spans="1:20" x14ac:dyDescent="0.15">
      <c r="A33" s="133" t="s">
        <v>404</v>
      </c>
      <c r="B33" s="348"/>
      <c r="C33" s="231" t="s">
        <v>757</v>
      </c>
      <c r="D33" s="191"/>
      <c r="E33" s="191"/>
      <c r="F33" s="190">
        <f t="shared" si="0"/>
        <v>0</v>
      </c>
      <c r="G33" s="131"/>
      <c r="H33" s="164"/>
      <c r="I33" s="131"/>
      <c r="J33" s="164"/>
      <c r="K33" s="131"/>
      <c r="L33" s="164"/>
      <c r="M33" s="131"/>
      <c r="N33" s="164"/>
      <c r="O33" s="164"/>
      <c r="P33" s="164"/>
      <c r="Q33" s="207">
        <f t="shared" si="1"/>
        <v>0</v>
      </c>
      <c r="R33" s="210">
        <f t="shared" si="2"/>
        <v>0</v>
      </c>
      <c r="S33" s="134"/>
      <c r="T33" s="123"/>
    </row>
    <row r="34" spans="1:20" x14ac:dyDescent="0.15">
      <c r="A34" s="133" t="s">
        <v>404</v>
      </c>
      <c r="B34" s="347"/>
      <c r="C34" s="231" t="s">
        <v>322</v>
      </c>
      <c r="D34" s="191"/>
      <c r="E34" s="191"/>
      <c r="F34" s="190">
        <f t="shared" si="0"/>
        <v>0</v>
      </c>
      <c r="G34" s="131"/>
      <c r="H34" s="164"/>
      <c r="I34" s="131"/>
      <c r="J34" s="164"/>
      <c r="K34" s="131"/>
      <c r="L34" s="164"/>
      <c r="M34" s="131"/>
      <c r="N34" s="164"/>
      <c r="O34" s="164"/>
      <c r="P34" s="164"/>
      <c r="Q34" s="207">
        <f t="shared" si="1"/>
        <v>0</v>
      </c>
      <c r="R34" s="210">
        <f t="shared" si="2"/>
        <v>0</v>
      </c>
      <c r="S34" s="134"/>
      <c r="T34" s="123"/>
    </row>
    <row r="35" spans="1:20" x14ac:dyDescent="0.15">
      <c r="A35" s="133" t="s">
        <v>404</v>
      </c>
      <c r="B35" s="347"/>
      <c r="C35" s="231"/>
      <c r="D35" s="191"/>
      <c r="E35" s="191"/>
      <c r="F35" s="190">
        <f t="shared" si="0"/>
        <v>0</v>
      </c>
      <c r="G35" s="131"/>
      <c r="H35" s="164"/>
      <c r="I35" s="131"/>
      <c r="J35" s="164"/>
      <c r="K35" s="131"/>
      <c r="L35" s="164"/>
      <c r="M35" s="131"/>
      <c r="N35" s="164"/>
      <c r="O35" s="164"/>
      <c r="P35" s="164"/>
      <c r="Q35" s="207">
        <f t="shared" si="1"/>
        <v>0</v>
      </c>
      <c r="R35" s="210">
        <f t="shared" si="2"/>
        <v>0</v>
      </c>
      <c r="S35" s="134"/>
      <c r="T35" s="123"/>
    </row>
    <row r="36" spans="1:20" x14ac:dyDescent="0.15">
      <c r="A36" s="133" t="s">
        <v>404</v>
      </c>
      <c r="B36" s="347"/>
      <c r="C36" s="231"/>
      <c r="D36" s="191"/>
      <c r="E36" s="191"/>
      <c r="F36" s="190">
        <f>D36*($D$21/($D$21+$E$21))+E36*($E$21/($D$21+$E$21))</f>
        <v>0</v>
      </c>
      <c r="G36" s="131"/>
      <c r="H36" s="164"/>
      <c r="I36" s="131"/>
      <c r="J36" s="164"/>
      <c r="K36" s="131"/>
      <c r="L36" s="164"/>
      <c r="M36" s="131"/>
      <c r="N36" s="164"/>
      <c r="O36" s="164"/>
      <c r="P36" s="164"/>
      <c r="Q36" s="207">
        <f>G36+I36+K36+M36</f>
        <v>0</v>
      </c>
      <c r="R36" s="210">
        <f>F36*Q36</f>
        <v>0</v>
      </c>
      <c r="S36" s="134"/>
      <c r="T36" s="123"/>
    </row>
    <row r="37" spans="1:20" x14ac:dyDescent="0.15">
      <c r="A37" s="133" t="s">
        <v>404</v>
      </c>
      <c r="B37" s="347"/>
      <c r="C37" s="231"/>
      <c r="D37" s="191"/>
      <c r="E37" s="191"/>
      <c r="F37" s="190">
        <f t="shared" si="0"/>
        <v>0</v>
      </c>
      <c r="G37" s="131"/>
      <c r="H37" s="164"/>
      <c r="I37" s="131"/>
      <c r="J37" s="164"/>
      <c r="K37" s="131"/>
      <c r="L37" s="164"/>
      <c r="M37" s="131"/>
      <c r="N37" s="164"/>
      <c r="O37" s="164"/>
      <c r="P37" s="164"/>
      <c r="Q37" s="207">
        <f t="shared" si="1"/>
        <v>0</v>
      </c>
      <c r="R37" s="210">
        <f t="shared" si="2"/>
        <v>0</v>
      </c>
      <c r="S37" s="134"/>
      <c r="T37" s="123"/>
    </row>
    <row r="38" spans="1:20" x14ac:dyDescent="0.15">
      <c r="A38" s="133" t="s">
        <v>404</v>
      </c>
      <c r="B38" s="347"/>
      <c r="C38" s="231"/>
      <c r="D38" s="191"/>
      <c r="E38" s="191"/>
      <c r="F38" s="190">
        <f>D38*($D$21/($D$21+$E$21))+E38*($E$21/($D$21+$E$21))</f>
        <v>0</v>
      </c>
      <c r="G38" s="131"/>
      <c r="H38" s="164"/>
      <c r="I38" s="131"/>
      <c r="J38" s="164"/>
      <c r="K38" s="131"/>
      <c r="L38" s="164"/>
      <c r="M38" s="131"/>
      <c r="N38" s="164"/>
      <c r="O38" s="164"/>
      <c r="P38" s="164"/>
      <c r="Q38" s="207">
        <f>G38+I38+K38+M38</f>
        <v>0</v>
      </c>
      <c r="R38" s="210">
        <f>F38*Q38</f>
        <v>0</v>
      </c>
      <c r="S38" s="134"/>
      <c r="T38" s="123"/>
    </row>
    <row r="39" spans="1:20" x14ac:dyDescent="0.15">
      <c r="A39" s="133" t="s">
        <v>404</v>
      </c>
      <c r="B39" s="347"/>
      <c r="C39" s="231"/>
      <c r="D39" s="191"/>
      <c r="E39" s="191"/>
      <c r="F39" s="190">
        <f t="shared" si="0"/>
        <v>0</v>
      </c>
      <c r="G39" s="131"/>
      <c r="H39" s="164"/>
      <c r="I39" s="131"/>
      <c r="J39" s="164"/>
      <c r="K39" s="131"/>
      <c r="L39" s="164"/>
      <c r="M39" s="131"/>
      <c r="N39" s="164"/>
      <c r="O39" s="164"/>
      <c r="P39" s="164"/>
      <c r="Q39" s="207">
        <f t="shared" si="1"/>
        <v>0</v>
      </c>
      <c r="R39" s="210">
        <f t="shared" si="2"/>
        <v>0</v>
      </c>
      <c r="S39" s="134"/>
      <c r="T39" s="123"/>
    </row>
    <row r="40" spans="1:20" x14ac:dyDescent="0.15">
      <c r="A40" s="133" t="s">
        <v>404</v>
      </c>
      <c r="B40" s="346" t="s">
        <v>392</v>
      </c>
      <c r="C40" s="239"/>
      <c r="D40" s="191"/>
      <c r="E40" s="191"/>
      <c r="F40" s="190">
        <f t="shared" si="0"/>
        <v>0</v>
      </c>
      <c r="G40" s="131"/>
      <c r="H40" s="164"/>
      <c r="I40" s="131"/>
      <c r="J40" s="164"/>
      <c r="K40" s="131"/>
      <c r="L40" s="164"/>
      <c r="M40" s="131"/>
      <c r="N40" s="164"/>
      <c r="O40" s="164"/>
      <c r="P40" s="164"/>
      <c r="Q40" s="207">
        <f t="shared" si="1"/>
        <v>0</v>
      </c>
      <c r="R40" s="210">
        <f t="shared" si="2"/>
        <v>0</v>
      </c>
      <c r="S40" s="134"/>
      <c r="T40" s="123"/>
    </row>
    <row r="41" spans="1:20" x14ac:dyDescent="0.15">
      <c r="A41" s="133" t="s">
        <v>404</v>
      </c>
      <c r="B41" s="346" t="s">
        <v>392</v>
      </c>
      <c r="C41" s="239"/>
      <c r="D41" s="191"/>
      <c r="E41" s="191"/>
      <c r="F41" s="190">
        <f t="shared" si="0"/>
        <v>0</v>
      </c>
      <c r="G41" s="131"/>
      <c r="H41" s="164"/>
      <c r="I41" s="131"/>
      <c r="J41" s="164"/>
      <c r="K41" s="131"/>
      <c r="L41" s="164"/>
      <c r="M41" s="131"/>
      <c r="N41" s="164"/>
      <c r="O41" s="164"/>
      <c r="P41" s="164"/>
      <c r="Q41" s="207">
        <f t="shared" si="1"/>
        <v>0</v>
      </c>
      <c r="R41" s="210">
        <f t="shared" si="2"/>
        <v>0</v>
      </c>
      <c r="S41" s="134"/>
      <c r="T41" s="123"/>
    </row>
    <row r="42" spans="1:20" ht="14" thickBot="1" x14ac:dyDescent="0.2">
      <c r="A42" s="133" t="s">
        <v>404</v>
      </c>
      <c r="B42" s="346" t="s">
        <v>392</v>
      </c>
      <c r="C42" s="239"/>
      <c r="D42" s="191"/>
      <c r="E42" s="191"/>
      <c r="F42" s="190">
        <f>D42*($D$21/($D$21+$E$21))+E42*($E$21/($D$21+$E$21))</f>
        <v>0</v>
      </c>
      <c r="G42" s="131"/>
      <c r="H42" s="165"/>
      <c r="I42" s="200"/>
      <c r="J42" s="165"/>
      <c r="K42" s="200"/>
      <c r="L42" s="165"/>
      <c r="M42" s="200"/>
      <c r="N42" s="165"/>
      <c r="O42" s="165"/>
      <c r="P42" s="165"/>
      <c r="Q42" s="322">
        <f>G42+I42+K42+M42</f>
        <v>0</v>
      </c>
      <c r="R42" s="217">
        <f>F42*Q42</f>
        <v>0</v>
      </c>
      <c r="S42" s="134"/>
      <c r="T42" s="123"/>
    </row>
    <row r="43" spans="1:20" x14ac:dyDescent="0.15">
      <c r="A43" s="113"/>
      <c r="B43" s="135"/>
      <c r="D43" s="136"/>
      <c r="F43" s="136" t="s">
        <v>304</v>
      </c>
      <c r="G43" s="151">
        <f>SUM(G25:G42)</f>
        <v>0</v>
      </c>
      <c r="H43" s="163"/>
      <c r="I43" s="151">
        <f>SUM(I25:I42)</f>
        <v>0</v>
      </c>
      <c r="J43" s="163"/>
      <c r="K43" s="151">
        <f>SUM(K25:K42)</f>
        <v>0</v>
      </c>
      <c r="L43" s="163"/>
      <c r="M43" s="151">
        <f>SUM(M25:M42)</f>
        <v>0</v>
      </c>
      <c r="N43" s="163"/>
      <c r="O43" s="163"/>
      <c r="P43" s="163"/>
      <c r="Q43" s="321">
        <f>SUM(Q25:Q42)</f>
        <v>0</v>
      </c>
      <c r="R43" s="311">
        <f>SUM(R25:R42)</f>
        <v>0</v>
      </c>
      <c r="S43" s="137"/>
      <c r="T43" s="123"/>
    </row>
    <row r="44" spans="1:20" x14ac:dyDescent="0.15">
      <c r="A44" s="113"/>
      <c r="B44" s="135"/>
      <c r="D44" s="136"/>
      <c r="H44" s="137"/>
      <c r="I44" s="137"/>
      <c r="J44" s="137"/>
      <c r="L44" s="136"/>
      <c r="M44" s="120"/>
      <c r="O44" s="138"/>
      <c r="P44" s="152"/>
    </row>
    <row r="45" spans="1:20" x14ac:dyDescent="0.15">
      <c r="A45" s="113"/>
      <c r="B45" s="135"/>
      <c r="D45" s="140"/>
      <c r="H45" s="137"/>
      <c r="I45" s="137"/>
      <c r="J45" s="137"/>
      <c r="L45" s="136"/>
      <c r="M45" s="120"/>
      <c r="O45" s="138"/>
    </row>
    <row r="46" spans="1:20" x14ac:dyDescent="0.15">
      <c r="A46" s="113"/>
      <c r="C46" s="137"/>
      <c r="D46" s="362">
        <f>IF('1-7'!$B$16='Drop Down Menu'!$A$6,366-ABS('6.1'!$D$20-'6.1'!$D$24),366-ABS($D$20-$D$24))</f>
        <v>92</v>
      </c>
      <c r="E46" s="242">
        <f>IF('1-7'!$B$29='Drop Down Menu'!$A$100,0,IF('1-7'!$B$16='Drop Down Menu'!$A$6,366-ABS($D$21),366-ABS($D$21)))</f>
        <v>274</v>
      </c>
      <c r="F46" s="137"/>
      <c r="G46" s="137"/>
      <c r="H46" s="137"/>
      <c r="I46" s="137"/>
      <c r="J46" s="137"/>
      <c r="K46" s="137"/>
      <c r="L46" s="137"/>
      <c r="M46" s="137"/>
      <c r="N46" s="137"/>
      <c r="O46" s="137"/>
    </row>
    <row r="47" spans="1:20" ht="27.75" customHeight="1" x14ac:dyDescent="0.15">
      <c r="A47" s="113"/>
      <c r="C47" s="122"/>
      <c r="D47" s="501" t="s">
        <v>233</v>
      </c>
      <c r="E47" s="501" t="s">
        <v>233</v>
      </c>
      <c r="F47" s="122"/>
      <c r="Q47" s="122"/>
      <c r="R47" s="122"/>
    </row>
    <row r="48" spans="1:20" ht="14.25" customHeight="1" x14ac:dyDescent="0.15">
      <c r="A48" s="206" t="s">
        <v>196</v>
      </c>
      <c r="B48" s="206"/>
      <c r="C48" s="122"/>
      <c r="D48" s="502"/>
      <c r="E48" s="502"/>
      <c r="F48" s="122"/>
      <c r="G48" s="497" t="s">
        <v>391</v>
      </c>
      <c r="H48" s="497"/>
      <c r="I48" s="497" t="s">
        <v>396</v>
      </c>
      <c r="J48" s="497"/>
      <c r="K48" s="497" t="s">
        <v>397</v>
      </c>
      <c r="L48" s="497"/>
      <c r="M48" s="497" t="s">
        <v>398</v>
      </c>
      <c r="N48" s="497"/>
      <c r="O48" s="497" t="s">
        <v>310</v>
      </c>
      <c r="P48" s="497"/>
      <c r="Q48" s="122"/>
      <c r="R48" s="122"/>
    </row>
    <row r="49" spans="1:18" ht="39.75" customHeight="1" x14ac:dyDescent="0.15">
      <c r="A49" s="124" t="s">
        <v>306</v>
      </c>
      <c r="B49" s="125" t="s">
        <v>303</v>
      </c>
      <c r="C49" s="141" t="s">
        <v>197</v>
      </c>
      <c r="D49" s="149" t="str">
        <f>'1-7'!$B$29&amp;IF(OR('1-7'!$B$29="10/31",'1-7'!$B$29="11/30",'1-7'!$B$29="12/31")=TRUE,"/"&amp;'1-7'!$B$16-1,"/" &amp;'1-7'!$B$16)</f>
        <v>12/31/2015</v>
      </c>
      <c r="E49" s="150" t="str">
        <f>IF('1-7'!$B$29='Drop Down Menu'!$A$92,"N/A",'1-7'!$B$29&amp;"/"&amp;VLOOKUP('1-7'!$B$29,'Drop Down Menu'!$A$84:$C$95,3,))</f>
        <v>12/31/2016</v>
      </c>
      <c r="F49" s="126" t="s">
        <v>247</v>
      </c>
      <c r="G49" s="126" t="s">
        <v>399</v>
      </c>
      <c r="H49" s="126" t="s">
        <v>400</v>
      </c>
      <c r="I49" s="126" t="s">
        <v>399</v>
      </c>
      <c r="J49" s="126" t="s">
        <v>400</v>
      </c>
      <c r="K49" s="126" t="s">
        <v>399</v>
      </c>
      <c r="L49" s="126" t="s">
        <v>400</v>
      </c>
      <c r="M49" s="126" t="s">
        <v>399</v>
      </c>
      <c r="N49" s="126" t="s">
        <v>400</v>
      </c>
      <c r="O49" s="126" t="s">
        <v>286</v>
      </c>
      <c r="P49" s="126" t="s">
        <v>279</v>
      </c>
      <c r="Q49" s="82" t="s">
        <v>401</v>
      </c>
      <c r="R49" s="82" t="s">
        <v>305</v>
      </c>
    </row>
    <row r="50" spans="1:18" x14ac:dyDescent="0.15">
      <c r="A50" s="130" t="s">
        <v>404</v>
      </c>
      <c r="B50" s="232"/>
      <c r="C50" s="233" t="s">
        <v>568</v>
      </c>
      <c r="D50" s="363"/>
      <c r="E50" s="363"/>
      <c r="F50" s="192">
        <f>D50*($D$46/($D$46+$E$46))+E50*($E$46/($D$46+$E$46))</f>
        <v>0</v>
      </c>
      <c r="G50" s="338"/>
      <c r="H50" s="338"/>
      <c r="I50" s="338"/>
      <c r="J50" s="338"/>
      <c r="K50" s="338"/>
      <c r="L50" s="338"/>
      <c r="M50" s="338"/>
      <c r="N50" s="338"/>
      <c r="O50" s="185"/>
      <c r="P50" s="185"/>
      <c r="Q50" s="319">
        <f t="shared" ref="Q50:Q55" si="3">SUM(G50:N50)</f>
        <v>0</v>
      </c>
      <c r="R50" s="311">
        <f t="shared" ref="R50:R55" si="4">F50*Q50</f>
        <v>0</v>
      </c>
    </row>
    <row r="51" spans="1:18" x14ac:dyDescent="0.15">
      <c r="A51" s="130" t="s">
        <v>404</v>
      </c>
      <c r="B51" s="232">
        <v>50</v>
      </c>
      <c r="C51" s="233" t="s">
        <v>311</v>
      </c>
      <c r="D51" s="189"/>
      <c r="E51" s="189"/>
      <c r="F51" s="192">
        <f>D51*($D$46/($D$46+$E$46))+E51*($E$46/($D$46+$E$46))</f>
        <v>0</v>
      </c>
      <c r="G51" s="338"/>
      <c r="H51" s="209"/>
      <c r="I51" s="209"/>
      <c r="J51" s="209"/>
      <c r="K51" s="209"/>
      <c r="L51" s="209"/>
      <c r="M51" s="209"/>
      <c r="N51" s="209"/>
      <c r="O51" s="185"/>
      <c r="P51" s="185"/>
      <c r="Q51" s="321">
        <f t="shared" si="3"/>
        <v>0</v>
      </c>
      <c r="R51" s="210">
        <f t="shared" si="4"/>
        <v>0</v>
      </c>
    </row>
    <row r="52" spans="1:18" x14ac:dyDescent="0.15">
      <c r="A52" s="130" t="s">
        <v>404</v>
      </c>
      <c r="B52" s="354">
        <v>50.01</v>
      </c>
      <c r="C52" s="233" t="s">
        <v>616</v>
      </c>
      <c r="D52" s="189"/>
      <c r="E52" s="189"/>
      <c r="F52" s="192">
        <f>D52*($D$46/($D$46+$E$46))+E52*($E$46/($D$46+$E$46))</f>
        <v>0</v>
      </c>
      <c r="G52" s="209"/>
      <c r="H52" s="209"/>
      <c r="I52" s="209"/>
      <c r="J52" s="209"/>
      <c r="K52" s="209"/>
      <c r="L52" s="209"/>
      <c r="M52" s="209"/>
      <c r="N52" s="209"/>
      <c r="O52" s="194"/>
      <c r="P52" s="194"/>
      <c r="Q52" s="321">
        <f t="shared" si="3"/>
        <v>0</v>
      </c>
      <c r="R52" s="210">
        <f t="shared" si="4"/>
        <v>0</v>
      </c>
    </row>
    <row r="53" spans="1:18" x14ac:dyDescent="0.15">
      <c r="A53" s="130" t="s">
        <v>404</v>
      </c>
      <c r="B53" s="232">
        <v>51</v>
      </c>
      <c r="C53" s="233" t="s">
        <v>312</v>
      </c>
      <c r="D53" s="189"/>
      <c r="E53" s="189"/>
      <c r="F53" s="192">
        <f>D53*($D$46/($D$46+$E$46))+E53*($E$46/($D$46+$E$46))</f>
        <v>0</v>
      </c>
      <c r="G53" s="209"/>
      <c r="H53" s="209"/>
      <c r="I53" s="209"/>
      <c r="J53" s="209"/>
      <c r="K53" s="209"/>
      <c r="L53" s="209"/>
      <c r="M53" s="209"/>
      <c r="N53" s="209"/>
      <c r="O53" s="194"/>
      <c r="P53" s="194"/>
      <c r="Q53" s="321">
        <f t="shared" si="3"/>
        <v>0</v>
      </c>
      <c r="R53" s="210">
        <f t="shared" si="4"/>
        <v>0</v>
      </c>
    </row>
    <row r="54" spans="1:18" x14ac:dyDescent="0.15">
      <c r="A54" s="130" t="s">
        <v>404</v>
      </c>
      <c r="B54" s="355" t="s">
        <v>333</v>
      </c>
      <c r="C54" s="233" t="s">
        <v>617</v>
      </c>
      <c r="D54" s="189"/>
      <c r="E54" s="189"/>
      <c r="F54" s="192">
        <f>D54*($D$46/($D$46+$E$46))+E54*($E$46/($D$46+$E$46))</f>
        <v>0</v>
      </c>
      <c r="G54" s="209"/>
      <c r="H54" s="209"/>
      <c r="I54" s="209"/>
      <c r="J54" s="209"/>
      <c r="K54" s="209"/>
      <c r="L54" s="209"/>
      <c r="M54" s="209"/>
      <c r="N54" s="209"/>
      <c r="O54" s="194"/>
      <c r="P54" s="194"/>
      <c r="Q54" s="321">
        <f t="shared" si="3"/>
        <v>0</v>
      </c>
      <c r="R54" s="210">
        <f t="shared" si="4"/>
        <v>0</v>
      </c>
    </row>
    <row r="55" spans="1:18" x14ac:dyDescent="0.15">
      <c r="A55" s="133" t="s">
        <v>404</v>
      </c>
      <c r="B55" s="356" t="s">
        <v>335</v>
      </c>
      <c r="C55" s="234" t="s">
        <v>323</v>
      </c>
      <c r="D55" s="189"/>
      <c r="E55" s="189"/>
      <c r="F55" s="193">
        <f t="shared" ref="F55:F116" si="5">D55*($D$46/($D$46+$E$46))+E55*($E$46/($D$46+$E$46))</f>
        <v>0</v>
      </c>
      <c r="G55" s="209"/>
      <c r="H55" s="209"/>
      <c r="I55" s="209"/>
      <c r="J55" s="209"/>
      <c r="K55" s="209"/>
      <c r="L55" s="209"/>
      <c r="M55" s="209"/>
      <c r="N55" s="209"/>
      <c r="O55" s="195"/>
      <c r="P55" s="195"/>
      <c r="Q55" s="207">
        <f t="shared" si="3"/>
        <v>0</v>
      </c>
      <c r="R55" s="312">
        <f t="shared" si="4"/>
        <v>0</v>
      </c>
    </row>
    <row r="56" spans="1:18" x14ac:dyDescent="0.15">
      <c r="A56" s="133" t="s">
        <v>404</v>
      </c>
      <c r="B56" s="356" t="s">
        <v>337</v>
      </c>
      <c r="C56" s="235" t="s">
        <v>324</v>
      </c>
      <c r="D56" s="189"/>
      <c r="E56" s="189"/>
      <c r="F56" s="193">
        <f t="shared" si="5"/>
        <v>0</v>
      </c>
      <c r="G56" s="209"/>
      <c r="H56" s="209"/>
      <c r="I56" s="209"/>
      <c r="J56" s="209"/>
      <c r="K56" s="209"/>
      <c r="L56" s="209"/>
      <c r="M56" s="209"/>
      <c r="N56" s="209"/>
      <c r="O56" s="195"/>
      <c r="P56" s="195"/>
      <c r="Q56" s="207">
        <f t="shared" ref="Q56:Q116" si="6">SUM(G56:N56)</f>
        <v>0</v>
      </c>
      <c r="R56" s="312">
        <f t="shared" ref="R56:R116" si="7">F56*Q56</f>
        <v>0</v>
      </c>
    </row>
    <row r="57" spans="1:18" x14ac:dyDescent="0.15">
      <c r="A57" s="133" t="s">
        <v>404</v>
      </c>
      <c r="B57" s="356" t="s">
        <v>339</v>
      </c>
      <c r="C57" s="235" t="s">
        <v>325</v>
      </c>
      <c r="D57" s="189"/>
      <c r="E57" s="189"/>
      <c r="F57" s="193">
        <f t="shared" si="5"/>
        <v>0</v>
      </c>
      <c r="G57" s="209"/>
      <c r="H57" s="209"/>
      <c r="I57" s="209"/>
      <c r="J57" s="209"/>
      <c r="K57" s="209"/>
      <c r="L57" s="209"/>
      <c r="M57" s="209"/>
      <c r="N57" s="209"/>
      <c r="O57" s="195"/>
      <c r="P57" s="195"/>
      <c r="Q57" s="207">
        <f t="shared" si="6"/>
        <v>0</v>
      </c>
      <c r="R57" s="312">
        <f t="shared" si="7"/>
        <v>0</v>
      </c>
    </row>
    <row r="58" spans="1:18" x14ac:dyDescent="0.15">
      <c r="A58" s="133" t="s">
        <v>404</v>
      </c>
      <c r="B58" s="356" t="s">
        <v>618</v>
      </c>
      <c r="C58" s="235" t="s">
        <v>619</v>
      </c>
      <c r="D58" s="189"/>
      <c r="E58" s="189"/>
      <c r="F58" s="193">
        <f>D58*($D$46/($D$46+$E$46))+E58*($E$46/($D$46+$E$46))</f>
        <v>0</v>
      </c>
      <c r="G58" s="209"/>
      <c r="H58" s="209"/>
      <c r="I58" s="209"/>
      <c r="J58" s="209"/>
      <c r="K58" s="209"/>
      <c r="L58" s="209"/>
      <c r="M58" s="209"/>
      <c r="N58" s="209"/>
      <c r="O58" s="195"/>
      <c r="P58" s="195"/>
      <c r="Q58" s="207">
        <f t="shared" si="6"/>
        <v>0</v>
      </c>
      <c r="R58" s="312">
        <f t="shared" si="7"/>
        <v>0</v>
      </c>
    </row>
    <row r="59" spans="1:18" x14ac:dyDescent="0.15">
      <c r="A59" s="133" t="s">
        <v>404</v>
      </c>
      <c r="B59" s="356" t="s">
        <v>341</v>
      </c>
      <c r="C59" s="235" t="s">
        <v>326</v>
      </c>
      <c r="D59" s="189"/>
      <c r="E59" s="189"/>
      <c r="F59" s="193">
        <f t="shared" si="5"/>
        <v>0</v>
      </c>
      <c r="G59" s="209"/>
      <c r="H59" s="209"/>
      <c r="I59" s="209"/>
      <c r="J59" s="209"/>
      <c r="K59" s="209"/>
      <c r="L59" s="209"/>
      <c r="M59" s="209"/>
      <c r="N59" s="209"/>
      <c r="O59" s="195"/>
      <c r="P59" s="195"/>
      <c r="Q59" s="207">
        <f t="shared" si="6"/>
        <v>0</v>
      </c>
      <c r="R59" s="312">
        <f t="shared" si="7"/>
        <v>0</v>
      </c>
    </row>
    <row r="60" spans="1:18" x14ac:dyDescent="0.15">
      <c r="A60" s="133" t="s">
        <v>404</v>
      </c>
      <c r="B60" s="356" t="s">
        <v>342</v>
      </c>
      <c r="C60" s="235" t="s">
        <v>327</v>
      </c>
      <c r="D60" s="189"/>
      <c r="E60" s="189"/>
      <c r="F60" s="193">
        <f t="shared" si="5"/>
        <v>0</v>
      </c>
      <c r="G60" s="209"/>
      <c r="H60" s="209"/>
      <c r="I60" s="209"/>
      <c r="J60" s="209"/>
      <c r="K60" s="209"/>
      <c r="L60" s="209"/>
      <c r="M60" s="209"/>
      <c r="N60" s="209"/>
      <c r="O60" s="195"/>
      <c r="P60" s="195"/>
      <c r="Q60" s="207">
        <f t="shared" si="6"/>
        <v>0</v>
      </c>
      <c r="R60" s="312">
        <f t="shared" si="7"/>
        <v>0</v>
      </c>
    </row>
    <row r="61" spans="1:18" x14ac:dyDescent="0.15">
      <c r="A61" s="133" t="s">
        <v>404</v>
      </c>
      <c r="B61" s="356" t="s">
        <v>344</v>
      </c>
      <c r="C61" s="235" t="s">
        <v>620</v>
      </c>
      <c r="D61" s="189"/>
      <c r="E61" s="189"/>
      <c r="F61" s="193">
        <f t="shared" si="5"/>
        <v>0</v>
      </c>
      <c r="G61" s="209"/>
      <c r="H61" s="209"/>
      <c r="I61" s="209"/>
      <c r="J61" s="209"/>
      <c r="K61" s="209"/>
      <c r="L61" s="209"/>
      <c r="M61" s="209"/>
      <c r="N61" s="209"/>
      <c r="O61" s="195"/>
      <c r="P61" s="195"/>
      <c r="Q61" s="207">
        <f t="shared" si="6"/>
        <v>0</v>
      </c>
      <c r="R61" s="312">
        <f t="shared" si="7"/>
        <v>0</v>
      </c>
    </row>
    <row r="62" spans="1:18" x14ac:dyDescent="0.15">
      <c r="A62" s="133" t="s">
        <v>404</v>
      </c>
      <c r="B62" s="356" t="s">
        <v>346</v>
      </c>
      <c r="C62" s="235" t="s">
        <v>621</v>
      </c>
      <c r="D62" s="189"/>
      <c r="E62" s="189"/>
      <c r="F62" s="193">
        <f t="shared" si="5"/>
        <v>0</v>
      </c>
      <c r="G62" s="209"/>
      <c r="H62" s="209"/>
      <c r="I62" s="209"/>
      <c r="J62" s="209"/>
      <c r="K62" s="209"/>
      <c r="L62" s="209"/>
      <c r="M62" s="209"/>
      <c r="N62" s="209"/>
      <c r="O62" s="195"/>
      <c r="P62" s="195"/>
      <c r="Q62" s="207">
        <f>SUM(G62:N62)</f>
        <v>0</v>
      </c>
      <c r="R62" s="312">
        <f t="shared" si="7"/>
        <v>0</v>
      </c>
    </row>
    <row r="63" spans="1:18" x14ac:dyDescent="0.15">
      <c r="A63" s="133" t="s">
        <v>404</v>
      </c>
      <c r="B63" s="356" t="s">
        <v>348</v>
      </c>
      <c r="C63" s="235" t="s">
        <v>622</v>
      </c>
      <c r="D63" s="189"/>
      <c r="E63" s="189"/>
      <c r="F63" s="193">
        <f t="shared" si="5"/>
        <v>0</v>
      </c>
      <c r="G63" s="209"/>
      <c r="H63" s="209"/>
      <c r="I63" s="209"/>
      <c r="J63" s="209"/>
      <c r="K63" s="209"/>
      <c r="L63" s="209"/>
      <c r="M63" s="209"/>
      <c r="N63" s="209"/>
      <c r="O63" s="195"/>
      <c r="P63" s="195"/>
      <c r="Q63" s="207">
        <f t="shared" si="6"/>
        <v>0</v>
      </c>
      <c r="R63" s="312">
        <f>F63*Q63</f>
        <v>0</v>
      </c>
    </row>
    <row r="64" spans="1:18" x14ac:dyDescent="0.15">
      <c r="A64" s="133" t="s">
        <v>404</v>
      </c>
      <c r="B64" s="356" t="s">
        <v>349</v>
      </c>
      <c r="C64" s="235" t="s">
        <v>623</v>
      </c>
      <c r="D64" s="189"/>
      <c r="E64" s="189"/>
      <c r="F64" s="193">
        <f t="shared" si="5"/>
        <v>0</v>
      </c>
      <c r="G64" s="209"/>
      <c r="H64" s="209"/>
      <c r="I64" s="209"/>
      <c r="J64" s="209"/>
      <c r="K64" s="209"/>
      <c r="L64" s="209"/>
      <c r="M64" s="209"/>
      <c r="N64" s="209"/>
      <c r="O64" s="195"/>
      <c r="P64" s="195"/>
      <c r="Q64" s="207">
        <f t="shared" si="6"/>
        <v>0</v>
      </c>
      <c r="R64" s="312">
        <f t="shared" si="7"/>
        <v>0</v>
      </c>
    </row>
    <row r="65" spans="1:18" x14ac:dyDescent="0.15">
      <c r="A65" s="133" t="s">
        <v>404</v>
      </c>
      <c r="B65" s="356" t="s">
        <v>351</v>
      </c>
      <c r="C65" s="235" t="s">
        <v>328</v>
      </c>
      <c r="D65" s="189"/>
      <c r="E65" s="189"/>
      <c r="F65" s="193">
        <f t="shared" si="5"/>
        <v>0</v>
      </c>
      <c r="G65" s="209"/>
      <c r="H65" s="209"/>
      <c r="I65" s="209"/>
      <c r="J65" s="209"/>
      <c r="K65" s="209"/>
      <c r="L65" s="209"/>
      <c r="M65" s="209"/>
      <c r="N65" s="209"/>
      <c r="O65" s="195"/>
      <c r="P65" s="195"/>
      <c r="Q65" s="207">
        <f t="shared" si="6"/>
        <v>0</v>
      </c>
      <c r="R65" s="312">
        <f t="shared" si="7"/>
        <v>0</v>
      </c>
    </row>
    <row r="66" spans="1:18" x14ac:dyDescent="0.15">
      <c r="A66" s="133" t="s">
        <v>404</v>
      </c>
      <c r="B66" s="356" t="s">
        <v>353</v>
      </c>
      <c r="C66" s="235" t="s">
        <v>624</v>
      </c>
      <c r="D66" s="189"/>
      <c r="E66" s="189"/>
      <c r="F66" s="193">
        <f t="shared" si="5"/>
        <v>0</v>
      </c>
      <c r="G66" s="209"/>
      <c r="H66" s="209"/>
      <c r="I66" s="209"/>
      <c r="J66" s="209"/>
      <c r="K66" s="209"/>
      <c r="L66" s="209"/>
      <c r="M66" s="209"/>
      <c r="N66" s="209"/>
      <c r="O66" s="195"/>
      <c r="P66" s="195"/>
      <c r="Q66" s="207">
        <f t="shared" si="6"/>
        <v>0</v>
      </c>
      <c r="R66" s="312">
        <f t="shared" si="7"/>
        <v>0</v>
      </c>
    </row>
    <row r="67" spans="1:18" x14ac:dyDescent="0.15">
      <c r="A67" s="133" t="s">
        <v>404</v>
      </c>
      <c r="B67" s="356" t="s">
        <v>355</v>
      </c>
      <c r="C67" s="235" t="s">
        <v>625</v>
      </c>
      <c r="D67" s="189"/>
      <c r="E67" s="189"/>
      <c r="F67" s="193">
        <f t="shared" si="5"/>
        <v>0</v>
      </c>
      <c r="G67" s="209"/>
      <c r="H67" s="209"/>
      <c r="I67" s="209"/>
      <c r="J67" s="209"/>
      <c r="K67" s="209"/>
      <c r="L67" s="209"/>
      <c r="M67" s="209"/>
      <c r="N67" s="209"/>
      <c r="O67" s="195"/>
      <c r="P67" s="195"/>
      <c r="Q67" s="207">
        <f t="shared" si="6"/>
        <v>0</v>
      </c>
      <c r="R67" s="312">
        <f t="shared" si="7"/>
        <v>0</v>
      </c>
    </row>
    <row r="68" spans="1:18" x14ac:dyDescent="0.15">
      <c r="A68" s="133" t="s">
        <v>404</v>
      </c>
      <c r="B68" s="356" t="s">
        <v>356</v>
      </c>
      <c r="C68" s="235" t="s">
        <v>626</v>
      </c>
      <c r="D68" s="189"/>
      <c r="E68" s="189"/>
      <c r="F68" s="193">
        <f t="shared" si="5"/>
        <v>0</v>
      </c>
      <c r="G68" s="209"/>
      <c r="H68" s="209"/>
      <c r="I68" s="209"/>
      <c r="J68" s="209"/>
      <c r="K68" s="209"/>
      <c r="L68" s="209"/>
      <c r="M68" s="209"/>
      <c r="N68" s="209"/>
      <c r="O68" s="195"/>
      <c r="P68" s="195"/>
      <c r="Q68" s="207">
        <f t="shared" si="6"/>
        <v>0</v>
      </c>
      <c r="R68" s="312">
        <f t="shared" si="7"/>
        <v>0</v>
      </c>
    </row>
    <row r="69" spans="1:18" x14ac:dyDescent="0.15">
      <c r="A69" s="133" t="s">
        <v>404</v>
      </c>
      <c r="B69" s="356" t="s">
        <v>358</v>
      </c>
      <c r="C69" s="235" t="s">
        <v>627</v>
      </c>
      <c r="D69" s="189"/>
      <c r="E69" s="189"/>
      <c r="F69" s="193">
        <f t="shared" si="5"/>
        <v>0</v>
      </c>
      <c r="G69" s="209"/>
      <c r="H69" s="209"/>
      <c r="I69" s="209"/>
      <c r="J69" s="209"/>
      <c r="K69" s="209"/>
      <c r="L69" s="209"/>
      <c r="M69" s="209"/>
      <c r="N69" s="209"/>
      <c r="O69" s="195"/>
      <c r="P69" s="195"/>
      <c r="Q69" s="207">
        <f t="shared" si="6"/>
        <v>0</v>
      </c>
      <c r="R69" s="312">
        <f t="shared" si="7"/>
        <v>0</v>
      </c>
    </row>
    <row r="70" spans="1:18" x14ac:dyDescent="0.15">
      <c r="A70" s="133" t="s">
        <v>404</v>
      </c>
      <c r="B70" s="356" t="s">
        <v>360</v>
      </c>
      <c r="C70" s="235" t="s">
        <v>628</v>
      </c>
      <c r="D70" s="189"/>
      <c r="E70" s="189"/>
      <c r="F70" s="193">
        <f t="shared" si="5"/>
        <v>0</v>
      </c>
      <c r="G70" s="209"/>
      <c r="H70" s="209"/>
      <c r="I70" s="209"/>
      <c r="J70" s="209"/>
      <c r="K70" s="209"/>
      <c r="L70" s="209"/>
      <c r="M70" s="209"/>
      <c r="N70" s="209"/>
      <c r="O70" s="195"/>
      <c r="P70" s="195"/>
      <c r="Q70" s="207">
        <f t="shared" si="6"/>
        <v>0</v>
      </c>
      <c r="R70" s="312">
        <f t="shared" si="7"/>
        <v>0</v>
      </c>
    </row>
    <row r="71" spans="1:18" x14ac:dyDescent="0.15">
      <c r="A71" s="133" t="s">
        <v>404</v>
      </c>
      <c r="B71" s="356" t="s">
        <v>629</v>
      </c>
      <c r="C71" s="235" t="s">
        <v>630</v>
      </c>
      <c r="D71" s="189"/>
      <c r="E71" s="189"/>
      <c r="F71" s="193">
        <f t="shared" si="5"/>
        <v>0</v>
      </c>
      <c r="G71" s="209"/>
      <c r="H71" s="209"/>
      <c r="I71" s="209"/>
      <c r="J71" s="209"/>
      <c r="K71" s="209"/>
      <c r="L71" s="209"/>
      <c r="M71" s="209"/>
      <c r="N71" s="209"/>
      <c r="O71" s="195"/>
      <c r="P71" s="195"/>
      <c r="Q71" s="207">
        <f t="shared" si="6"/>
        <v>0</v>
      </c>
      <c r="R71" s="312">
        <f t="shared" si="7"/>
        <v>0</v>
      </c>
    </row>
    <row r="72" spans="1:18" x14ac:dyDescent="0.15">
      <c r="A72" s="133" t="s">
        <v>404</v>
      </c>
      <c r="B72" s="356" t="s">
        <v>361</v>
      </c>
      <c r="C72" s="235" t="s">
        <v>329</v>
      </c>
      <c r="D72" s="189"/>
      <c r="E72" s="189"/>
      <c r="F72" s="193">
        <f t="shared" si="5"/>
        <v>0</v>
      </c>
      <c r="G72" s="209"/>
      <c r="H72" s="209"/>
      <c r="I72" s="209"/>
      <c r="J72" s="209"/>
      <c r="K72" s="209"/>
      <c r="L72" s="209"/>
      <c r="M72" s="209"/>
      <c r="N72" s="209"/>
      <c r="O72" s="195"/>
      <c r="P72" s="195"/>
      <c r="Q72" s="207">
        <f t="shared" si="6"/>
        <v>0</v>
      </c>
      <c r="R72" s="312">
        <f t="shared" si="7"/>
        <v>0</v>
      </c>
    </row>
    <row r="73" spans="1:18" x14ac:dyDescent="0.15">
      <c r="A73" s="133" t="s">
        <v>404</v>
      </c>
      <c r="B73" s="356" t="s">
        <v>363</v>
      </c>
      <c r="C73" s="235" t="s">
        <v>330</v>
      </c>
      <c r="D73" s="189"/>
      <c r="E73" s="189"/>
      <c r="F73" s="193">
        <f t="shared" si="5"/>
        <v>0</v>
      </c>
      <c r="G73" s="209"/>
      <c r="H73" s="209"/>
      <c r="I73" s="209"/>
      <c r="J73" s="209"/>
      <c r="K73" s="209"/>
      <c r="L73" s="209"/>
      <c r="M73" s="209"/>
      <c r="N73" s="209"/>
      <c r="O73" s="195"/>
      <c r="P73" s="195"/>
      <c r="Q73" s="207">
        <f t="shared" si="6"/>
        <v>0</v>
      </c>
      <c r="R73" s="312">
        <f t="shared" si="7"/>
        <v>0</v>
      </c>
    </row>
    <row r="74" spans="1:18" x14ac:dyDescent="0.15">
      <c r="A74" s="133" t="s">
        <v>404</v>
      </c>
      <c r="B74" s="356" t="s">
        <v>631</v>
      </c>
      <c r="C74" s="235" t="s">
        <v>350</v>
      </c>
      <c r="D74" s="189"/>
      <c r="E74" s="189"/>
      <c r="F74" s="193">
        <f t="shared" si="5"/>
        <v>0</v>
      </c>
      <c r="G74" s="209"/>
      <c r="H74" s="209"/>
      <c r="I74" s="209"/>
      <c r="J74" s="209"/>
      <c r="K74" s="209"/>
      <c r="L74" s="209"/>
      <c r="M74" s="209"/>
      <c r="N74" s="209"/>
      <c r="O74" s="195"/>
      <c r="P74" s="195"/>
      <c r="Q74" s="207">
        <f t="shared" si="6"/>
        <v>0</v>
      </c>
      <c r="R74" s="312">
        <f t="shared" si="7"/>
        <v>0</v>
      </c>
    </row>
    <row r="75" spans="1:18" x14ac:dyDescent="0.15">
      <c r="A75" s="133" t="s">
        <v>404</v>
      </c>
      <c r="B75" s="356" t="s">
        <v>632</v>
      </c>
      <c r="C75" s="235" t="s">
        <v>331</v>
      </c>
      <c r="D75" s="189"/>
      <c r="E75" s="189"/>
      <c r="F75" s="193">
        <f t="shared" si="5"/>
        <v>0</v>
      </c>
      <c r="G75" s="209"/>
      <c r="H75" s="209"/>
      <c r="I75" s="209"/>
      <c r="J75" s="209"/>
      <c r="K75" s="209"/>
      <c r="L75" s="209"/>
      <c r="M75" s="209"/>
      <c r="N75" s="209"/>
      <c r="O75" s="195"/>
      <c r="P75" s="195"/>
      <c r="Q75" s="207">
        <f t="shared" si="6"/>
        <v>0</v>
      </c>
      <c r="R75" s="312">
        <f t="shared" si="7"/>
        <v>0</v>
      </c>
    </row>
    <row r="76" spans="1:18" x14ac:dyDescent="0.15">
      <c r="A76" s="133" t="s">
        <v>404</v>
      </c>
      <c r="B76" s="356" t="s">
        <v>633</v>
      </c>
      <c r="C76" s="235" t="s">
        <v>332</v>
      </c>
      <c r="D76" s="189"/>
      <c r="E76" s="189"/>
      <c r="F76" s="193">
        <f t="shared" si="5"/>
        <v>0</v>
      </c>
      <c r="G76" s="209"/>
      <c r="H76" s="209"/>
      <c r="I76" s="209"/>
      <c r="J76" s="209"/>
      <c r="K76" s="209"/>
      <c r="L76" s="209"/>
      <c r="M76" s="209"/>
      <c r="N76" s="209"/>
      <c r="O76" s="195"/>
      <c r="P76" s="195"/>
      <c r="Q76" s="207">
        <f t="shared" si="6"/>
        <v>0</v>
      </c>
      <c r="R76" s="312">
        <f t="shared" si="7"/>
        <v>0</v>
      </c>
    </row>
    <row r="77" spans="1:18" x14ac:dyDescent="0.15">
      <c r="A77" s="133" t="s">
        <v>404</v>
      </c>
      <c r="B77" s="356" t="s">
        <v>634</v>
      </c>
      <c r="C77" s="235" t="s">
        <v>334</v>
      </c>
      <c r="D77" s="189"/>
      <c r="E77" s="189"/>
      <c r="F77" s="193">
        <f t="shared" si="5"/>
        <v>0</v>
      </c>
      <c r="G77" s="209"/>
      <c r="H77" s="209"/>
      <c r="I77" s="209"/>
      <c r="J77" s="209"/>
      <c r="K77" s="209"/>
      <c r="L77" s="209"/>
      <c r="M77" s="209"/>
      <c r="N77" s="209"/>
      <c r="O77" s="195"/>
      <c r="P77" s="195"/>
      <c r="Q77" s="207">
        <f t="shared" si="6"/>
        <v>0</v>
      </c>
      <c r="R77" s="312">
        <f t="shared" si="7"/>
        <v>0</v>
      </c>
    </row>
    <row r="78" spans="1:18" x14ac:dyDescent="0.15">
      <c r="A78" s="133" t="s">
        <v>404</v>
      </c>
      <c r="B78" s="356" t="s">
        <v>635</v>
      </c>
      <c r="C78" s="235" t="s">
        <v>336</v>
      </c>
      <c r="D78" s="189"/>
      <c r="E78" s="189"/>
      <c r="F78" s="193">
        <f t="shared" si="5"/>
        <v>0</v>
      </c>
      <c r="G78" s="209"/>
      <c r="H78" s="209"/>
      <c r="I78" s="209"/>
      <c r="J78" s="209"/>
      <c r="K78" s="209"/>
      <c r="L78" s="209"/>
      <c r="M78" s="209"/>
      <c r="N78" s="209"/>
      <c r="O78" s="195"/>
      <c r="P78" s="195"/>
      <c r="Q78" s="207">
        <f t="shared" si="6"/>
        <v>0</v>
      </c>
      <c r="R78" s="312">
        <f t="shared" si="7"/>
        <v>0</v>
      </c>
    </row>
    <row r="79" spans="1:18" x14ac:dyDescent="0.15">
      <c r="A79" s="133" t="s">
        <v>404</v>
      </c>
      <c r="B79" s="356" t="s">
        <v>636</v>
      </c>
      <c r="C79" s="235" t="s">
        <v>338</v>
      </c>
      <c r="D79" s="189"/>
      <c r="E79" s="189"/>
      <c r="F79" s="193">
        <f t="shared" si="5"/>
        <v>0</v>
      </c>
      <c r="G79" s="209"/>
      <c r="H79" s="209"/>
      <c r="I79" s="209"/>
      <c r="J79" s="209"/>
      <c r="K79" s="209"/>
      <c r="L79" s="209"/>
      <c r="M79" s="209"/>
      <c r="N79" s="209"/>
      <c r="O79" s="195"/>
      <c r="P79" s="195"/>
      <c r="Q79" s="207">
        <f t="shared" si="6"/>
        <v>0</v>
      </c>
      <c r="R79" s="312">
        <f t="shared" si="7"/>
        <v>0</v>
      </c>
    </row>
    <row r="80" spans="1:18" x14ac:dyDescent="0.15">
      <c r="A80" s="133" t="s">
        <v>404</v>
      </c>
      <c r="B80" s="356" t="s">
        <v>637</v>
      </c>
      <c r="C80" s="235" t="s">
        <v>340</v>
      </c>
      <c r="D80" s="189"/>
      <c r="E80" s="189"/>
      <c r="F80" s="193">
        <f t="shared" si="5"/>
        <v>0</v>
      </c>
      <c r="G80" s="209"/>
      <c r="H80" s="209"/>
      <c r="I80" s="209"/>
      <c r="J80" s="209"/>
      <c r="K80" s="209"/>
      <c r="L80" s="209"/>
      <c r="M80" s="209"/>
      <c r="N80" s="209"/>
      <c r="O80" s="195"/>
      <c r="P80" s="195"/>
      <c r="Q80" s="207">
        <f t="shared" si="6"/>
        <v>0</v>
      </c>
      <c r="R80" s="312">
        <f t="shared" si="7"/>
        <v>0</v>
      </c>
    </row>
    <row r="81" spans="1:18" x14ac:dyDescent="0.15">
      <c r="A81" s="133" t="s">
        <v>404</v>
      </c>
      <c r="B81" s="356" t="s">
        <v>364</v>
      </c>
      <c r="C81" s="235" t="s">
        <v>638</v>
      </c>
      <c r="D81" s="189"/>
      <c r="E81" s="189"/>
      <c r="F81" s="193">
        <f t="shared" si="5"/>
        <v>0</v>
      </c>
      <c r="G81" s="209"/>
      <c r="H81" s="209"/>
      <c r="I81" s="209"/>
      <c r="J81" s="209"/>
      <c r="K81" s="209"/>
      <c r="L81" s="209"/>
      <c r="M81" s="209"/>
      <c r="N81" s="209"/>
      <c r="O81" s="195"/>
      <c r="P81" s="195"/>
      <c r="Q81" s="207">
        <f t="shared" si="6"/>
        <v>0</v>
      </c>
      <c r="R81" s="312">
        <f t="shared" si="7"/>
        <v>0</v>
      </c>
    </row>
    <row r="82" spans="1:18" x14ac:dyDescent="0.15">
      <c r="A82" s="133" t="s">
        <v>404</v>
      </c>
      <c r="B82" s="356" t="s">
        <v>639</v>
      </c>
      <c r="C82" s="235" t="s">
        <v>640</v>
      </c>
      <c r="D82" s="189"/>
      <c r="E82" s="189"/>
      <c r="F82" s="193">
        <f t="shared" si="5"/>
        <v>0</v>
      </c>
      <c r="G82" s="209"/>
      <c r="H82" s="209"/>
      <c r="I82" s="209"/>
      <c r="J82" s="209"/>
      <c r="K82" s="209"/>
      <c r="L82" s="209"/>
      <c r="M82" s="209"/>
      <c r="N82" s="209"/>
      <c r="O82" s="195"/>
      <c r="P82" s="195"/>
      <c r="Q82" s="207">
        <f t="shared" si="6"/>
        <v>0</v>
      </c>
      <c r="R82" s="312">
        <f t="shared" si="7"/>
        <v>0</v>
      </c>
    </row>
    <row r="83" spans="1:18" x14ac:dyDescent="0.15">
      <c r="A83" s="133" t="s">
        <v>404</v>
      </c>
      <c r="B83" s="356" t="s">
        <v>641</v>
      </c>
      <c r="C83" s="235" t="s">
        <v>343</v>
      </c>
      <c r="D83" s="189"/>
      <c r="E83" s="189"/>
      <c r="F83" s="193">
        <f t="shared" si="5"/>
        <v>0</v>
      </c>
      <c r="G83" s="209"/>
      <c r="H83" s="209"/>
      <c r="I83" s="209"/>
      <c r="J83" s="209"/>
      <c r="K83" s="209"/>
      <c r="L83" s="209"/>
      <c r="M83" s="209"/>
      <c r="N83" s="209"/>
      <c r="O83" s="195"/>
      <c r="P83" s="195"/>
      <c r="Q83" s="207">
        <f t="shared" si="6"/>
        <v>0</v>
      </c>
      <c r="R83" s="312">
        <f t="shared" si="7"/>
        <v>0</v>
      </c>
    </row>
    <row r="84" spans="1:18" x14ac:dyDescent="0.15">
      <c r="A84" s="133" t="s">
        <v>404</v>
      </c>
      <c r="B84" s="356" t="s">
        <v>642</v>
      </c>
      <c r="C84" s="235" t="s">
        <v>345</v>
      </c>
      <c r="D84" s="189"/>
      <c r="E84" s="189"/>
      <c r="F84" s="193">
        <f t="shared" si="5"/>
        <v>0</v>
      </c>
      <c r="G84" s="209"/>
      <c r="H84" s="209"/>
      <c r="I84" s="209"/>
      <c r="J84" s="209"/>
      <c r="K84" s="209"/>
      <c r="L84" s="209"/>
      <c r="M84" s="209"/>
      <c r="N84" s="209"/>
      <c r="O84" s="195"/>
      <c r="P84" s="195"/>
      <c r="Q84" s="207">
        <f t="shared" si="6"/>
        <v>0</v>
      </c>
      <c r="R84" s="312">
        <f t="shared" si="7"/>
        <v>0</v>
      </c>
    </row>
    <row r="85" spans="1:18" x14ac:dyDescent="0.15">
      <c r="A85" s="133" t="s">
        <v>404</v>
      </c>
      <c r="B85" s="356" t="s">
        <v>643</v>
      </c>
      <c r="C85" s="235" t="s">
        <v>347</v>
      </c>
      <c r="D85" s="189"/>
      <c r="E85" s="189"/>
      <c r="F85" s="193">
        <f t="shared" si="5"/>
        <v>0</v>
      </c>
      <c r="G85" s="209"/>
      <c r="H85" s="209"/>
      <c r="I85" s="209"/>
      <c r="J85" s="209"/>
      <c r="K85" s="209"/>
      <c r="L85" s="209"/>
      <c r="M85" s="209"/>
      <c r="N85" s="209"/>
      <c r="O85" s="195"/>
      <c r="P85" s="195"/>
      <c r="Q85" s="207">
        <f t="shared" si="6"/>
        <v>0</v>
      </c>
      <c r="R85" s="312">
        <f t="shared" si="7"/>
        <v>0</v>
      </c>
    </row>
    <row r="86" spans="1:18" x14ac:dyDescent="0.15">
      <c r="A86" s="133" t="s">
        <v>404</v>
      </c>
      <c r="B86" s="356" t="s">
        <v>745</v>
      </c>
      <c r="C86" s="396" t="s">
        <v>138</v>
      </c>
      <c r="D86" s="189"/>
      <c r="E86" s="189"/>
      <c r="F86" s="193">
        <f t="shared" si="5"/>
        <v>0</v>
      </c>
      <c r="G86" s="209"/>
      <c r="H86" s="209"/>
      <c r="I86" s="209"/>
      <c r="J86" s="209"/>
      <c r="K86" s="209"/>
      <c r="L86" s="209"/>
      <c r="M86" s="209"/>
      <c r="N86" s="209"/>
      <c r="O86" s="195"/>
      <c r="P86" s="195"/>
      <c r="Q86" s="207">
        <f t="shared" si="6"/>
        <v>0</v>
      </c>
      <c r="R86" s="312">
        <f t="shared" si="7"/>
        <v>0</v>
      </c>
    </row>
    <row r="87" spans="1:18" x14ac:dyDescent="0.15">
      <c r="A87" s="133" t="s">
        <v>404</v>
      </c>
      <c r="B87" s="356" t="s">
        <v>644</v>
      </c>
      <c r="C87" s="396" t="s">
        <v>48</v>
      </c>
      <c r="D87" s="189"/>
      <c r="E87" s="189"/>
      <c r="F87" s="193">
        <f t="shared" si="5"/>
        <v>0</v>
      </c>
      <c r="G87" s="209"/>
      <c r="H87" s="209"/>
      <c r="I87" s="209"/>
      <c r="J87" s="209"/>
      <c r="K87" s="209"/>
      <c r="L87" s="209"/>
      <c r="M87" s="209"/>
      <c r="N87" s="209"/>
      <c r="O87" s="195"/>
      <c r="P87" s="195"/>
      <c r="Q87" s="207">
        <f t="shared" si="6"/>
        <v>0</v>
      </c>
      <c r="R87" s="312">
        <f t="shared" si="7"/>
        <v>0</v>
      </c>
    </row>
    <row r="88" spans="1:18" x14ac:dyDescent="0.15">
      <c r="A88" s="133" t="s">
        <v>404</v>
      </c>
      <c r="B88" s="356" t="s">
        <v>369</v>
      </c>
      <c r="C88" s="396" t="s">
        <v>352</v>
      </c>
      <c r="D88" s="189"/>
      <c r="E88" s="189"/>
      <c r="F88" s="193">
        <f>D88*($D$46/($D$46+$E$46))+E88*($E$46/($D$46+$E$46))</f>
        <v>0</v>
      </c>
      <c r="G88" s="209"/>
      <c r="H88" s="209"/>
      <c r="I88" s="209"/>
      <c r="J88" s="209"/>
      <c r="K88" s="209"/>
      <c r="L88" s="209"/>
      <c r="M88" s="209"/>
      <c r="N88" s="209"/>
      <c r="O88" s="195"/>
      <c r="P88" s="195"/>
      <c r="Q88" s="207">
        <f>SUM(G88:N88)</f>
        <v>0</v>
      </c>
      <c r="R88" s="312">
        <f>F88*Q88</f>
        <v>0</v>
      </c>
    </row>
    <row r="89" spans="1:18" x14ac:dyDescent="0.15">
      <c r="A89" s="133" t="s">
        <v>404</v>
      </c>
      <c r="B89" s="356" t="s">
        <v>645</v>
      </c>
      <c r="C89" s="396" t="s">
        <v>354</v>
      </c>
      <c r="D89" s="189"/>
      <c r="E89" s="189"/>
      <c r="F89" s="193">
        <f t="shared" si="5"/>
        <v>0</v>
      </c>
      <c r="G89" s="209"/>
      <c r="H89" s="209"/>
      <c r="I89" s="209"/>
      <c r="J89" s="209"/>
      <c r="K89" s="209"/>
      <c r="L89" s="209"/>
      <c r="M89" s="209"/>
      <c r="N89" s="209"/>
      <c r="O89" s="195"/>
      <c r="P89" s="195"/>
      <c r="Q89" s="207">
        <f t="shared" si="6"/>
        <v>0</v>
      </c>
      <c r="R89" s="312">
        <f t="shared" si="7"/>
        <v>0</v>
      </c>
    </row>
    <row r="90" spans="1:18" x14ac:dyDescent="0.15">
      <c r="A90" s="133" t="s">
        <v>404</v>
      </c>
      <c r="B90" s="356" t="s">
        <v>646</v>
      </c>
      <c r="C90" s="235" t="s">
        <v>746</v>
      </c>
      <c r="D90" s="189"/>
      <c r="E90" s="189"/>
      <c r="F90" s="193">
        <f t="shared" si="5"/>
        <v>0</v>
      </c>
      <c r="G90" s="209"/>
      <c r="H90" s="209"/>
      <c r="I90" s="209"/>
      <c r="J90" s="209"/>
      <c r="K90" s="209"/>
      <c r="L90" s="209"/>
      <c r="M90" s="209"/>
      <c r="N90" s="209"/>
      <c r="O90" s="195"/>
      <c r="P90" s="195"/>
      <c r="Q90" s="207">
        <f t="shared" si="6"/>
        <v>0</v>
      </c>
      <c r="R90" s="312">
        <f t="shared" si="7"/>
        <v>0</v>
      </c>
    </row>
    <row r="91" spans="1:18" x14ac:dyDescent="0.15">
      <c r="A91" s="133" t="s">
        <v>404</v>
      </c>
      <c r="B91" s="356" t="s">
        <v>747</v>
      </c>
      <c r="C91" s="235" t="s">
        <v>748</v>
      </c>
      <c r="D91" s="189"/>
      <c r="E91" s="189"/>
      <c r="F91" s="193">
        <f>D91*($D$46/($D$46+$E$46))+E91*($E$46/($D$46+$E$46))</f>
        <v>0</v>
      </c>
      <c r="G91" s="209"/>
      <c r="H91" s="209"/>
      <c r="I91" s="209"/>
      <c r="J91" s="209"/>
      <c r="K91" s="209"/>
      <c r="L91" s="209"/>
      <c r="M91" s="209"/>
      <c r="N91" s="209"/>
      <c r="O91" s="195"/>
      <c r="P91" s="195"/>
      <c r="Q91" s="207">
        <f>SUM(G91:N91)</f>
        <v>0</v>
      </c>
      <c r="R91" s="312">
        <f>F91*Q91</f>
        <v>0</v>
      </c>
    </row>
    <row r="92" spans="1:18" x14ac:dyDescent="0.15">
      <c r="A92" s="133" t="s">
        <v>404</v>
      </c>
      <c r="B92" s="356" t="s">
        <v>647</v>
      </c>
      <c r="C92" s="235" t="s">
        <v>357</v>
      </c>
      <c r="D92" s="189"/>
      <c r="E92" s="189"/>
      <c r="F92" s="193">
        <f t="shared" si="5"/>
        <v>0</v>
      </c>
      <c r="G92" s="209"/>
      <c r="H92" s="209"/>
      <c r="I92" s="209"/>
      <c r="J92" s="209"/>
      <c r="K92" s="209"/>
      <c r="L92" s="209"/>
      <c r="M92" s="209"/>
      <c r="N92" s="209"/>
      <c r="O92" s="195"/>
      <c r="P92" s="195"/>
      <c r="Q92" s="207">
        <f t="shared" si="6"/>
        <v>0</v>
      </c>
      <c r="R92" s="312">
        <f t="shared" si="7"/>
        <v>0</v>
      </c>
    </row>
    <row r="93" spans="1:18" x14ac:dyDescent="0.15">
      <c r="A93" s="133" t="s">
        <v>404</v>
      </c>
      <c r="B93" s="356" t="s">
        <v>648</v>
      </c>
      <c r="C93" s="235" t="s">
        <v>649</v>
      </c>
      <c r="D93" s="189"/>
      <c r="E93" s="189"/>
      <c r="F93" s="193">
        <f t="shared" si="5"/>
        <v>0</v>
      </c>
      <c r="G93" s="209"/>
      <c r="H93" s="209"/>
      <c r="I93" s="209"/>
      <c r="J93" s="209"/>
      <c r="K93" s="209"/>
      <c r="L93" s="209"/>
      <c r="M93" s="209"/>
      <c r="N93" s="209"/>
      <c r="O93" s="195"/>
      <c r="P93" s="195"/>
      <c r="Q93" s="207">
        <f t="shared" si="6"/>
        <v>0</v>
      </c>
      <c r="R93" s="312">
        <f t="shared" si="7"/>
        <v>0</v>
      </c>
    </row>
    <row r="94" spans="1:18" x14ac:dyDescent="0.15">
      <c r="A94" s="133" t="s">
        <v>404</v>
      </c>
      <c r="B94" s="356" t="s">
        <v>650</v>
      </c>
      <c r="C94" s="235" t="s">
        <v>359</v>
      </c>
      <c r="D94" s="189"/>
      <c r="E94" s="189"/>
      <c r="F94" s="193">
        <f t="shared" si="5"/>
        <v>0</v>
      </c>
      <c r="G94" s="209"/>
      <c r="H94" s="209"/>
      <c r="I94" s="209"/>
      <c r="J94" s="209"/>
      <c r="K94" s="209"/>
      <c r="L94" s="209"/>
      <c r="M94" s="209"/>
      <c r="N94" s="209"/>
      <c r="O94" s="195"/>
      <c r="P94" s="195"/>
      <c r="Q94" s="207">
        <f t="shared" si="6"/>
        <v>0</v>
      </c>
      <c r="R94" s="312">
        <f t="shared" si="7"/>
        <v>0</v>
      </c>
    </row>
    <row r="95" spans="1:18" x14ac:dyDescent="0.15">
      <c r="A95" s="133" t="s">
        <v>404</v>
      </c>
      <c r="B95" s="356" t="s">
        <v>651</v>
      </c>
      <c r="C95" s="235" t="s">
        <v>652</v>
      </c>
      <c r="D95" s="189"/>
      <c r="E95" s="189"/>
      <c r="F95" s="193">
        <f t="shared" si="5"/>
        <v>0</v>
      </c>
      <c r="G95" s="209"/>
      <c r="H95" s="209"/>
      <c r="I95" s="209"/>
      <c r="J95" s="209"/>
      <c r="K95" s="209"/>
      <c r="L95" s="209"/>
      <c r="M95" s="209"/>
      <c r="N95" s="209"/>
      <c r="O95" s="195"/>
      <c r="P95" s="195"/>
      <c r="Q95" s="207">
        <f t="shared" si="6"/>
        <v>0</v>
      </c>
      <c r="R95" s="312">
        <f t="shared" si="7"/>
        <v>0</v>
      </c>
    </row>
    <row r="96" spans="1:18" x14ac:dyDescent="0.15">
      <c r="A96" s="133" t="s">
        <v>404</v>
      </c>
      <c r="B96" s="356" t="s">
        <v>370</v>
      </c>
      <c r="C96" s="235" t="s">
        <v>362</v>
      </c>
      <c r="D96" s="189"/>
      <c r="E96" s="189"/>
      <c r="F96" s="193">
        <f t="shared" si="5"/>
        <v>0</v>
      </c>
      <c r="G96" s="209"/>
      <c r="H96" s="209"/>
      <c r="I96" s="209"/>
      <c r="J96" s="209"/>
      <c r="K96" s="209"/>
      <c r="L96" s="209"/>
      <c r="M96" s="209"/>
      <c r="N96" s="209"/>
      <c r="O96" s="195"/>
      <c r="P96" s="195"/>
      <c r="Q96" s="207">
        <f t="shared" si="6"/>
        <v>0</v>
      </c>
      <c r="R96" s="312">
        <f t="shared" si="7"/>
        <v>0</v>
      </c>
    </row>
    <row r="97" spans="1:18" x14ac:dyDescent="0.15">
      <c r="A97" s="133" t="s">
        <v>404</v>
      </c>
      <c r="B97" s="356" t="s">
        <v>653</v>
      </c>
      <c r="C97" s="235" t="s">
        <v>654</v>
      </c>
      <c r="D97" s="189"/>
      <c r="E97" s="189"/>
      <c r="F97" s="193">
        <f t="shared" si="5"/>
        <v>0</v>
      </c>
      <c r="G97" s="209"/>
      <c r="H97" s="209"/>
      <c r="I97" s="209"/>
      <c r="J97" s="209"/>
      <c r="K97" s="209"/>
      <c r="L97" s="209"/>
      <c r="M97" s="209"/>
      <c r="N97" s="209"/>
      <c r="O97" s="195"/>
      <c r="P97" s="195"/>
      <c r="Q97" s="207">
        <f t="shared" si="6"/>
        <v>0</v>
      </c>
      <c r="R97" s="312">
        <f t="shared" si="7"/>
        <v>0</v>
      </c>
    </row>
    <row r="98" spans="1:18" x14ac:dyDescent="0.15">
      <c r="A98" s="133" t="s">
        <v>404</v>
      </c>
      <c r="B98" s="356" t="s">
        <v>655</v>
      </c>
      <c r="C98" s="235" t="s">
        <v>656</v>
      </c>
      <c r="D98" s="189"/>
      <c r="E98" s="189"/>
      <c r="F98" s="193">
        <f t="shared" si="5"/>
        <v>0</v>
      </c>
      <c r="G98" s="209"/>
      <c r="H98" s="209"/>
      <c r="I98" s="209"/>
      <c r="J98" s="209"/>
      <c r="K98" s="209"/>
      <c r="L98" s="209"/>
      <c r="M98" s="209"/>
      <c r="N98" s="209"/>
      <c r="O98" s="195"/>
      <c r="P98" s="195"/>
      <c r="Q98" s="207">
        <f t="shared" si="6"/>
        <v>0</v>
      </c>
      <c r="R98" s="312">
        <f t="shared" si="7"/>
        <v>0</v>
      </c>
    </row>
    <row r="99" spans="1:18" x14ac:dyDescent="0.15">
      <c r="A99" s="133" t="s">
        <v>404</v>
      </c>
      <c r="B99" s="356" t="s">
        <v>657</v>
      </c>
      <c r="C99" s="235" t="s">
        <v>658</v>
      </c>
      <c r="D99" s="189"/>
      <c r="E99" s="189"/>
      <c r="F99" s="193">
        <f t="shared" si="5"/>
        <v>0</v>
      </c>
      <c r="G99" s="209"/>
      <c r="H99" s="209"/>
      <c r="I99" s="209"/>
      <c r="J99" s="209"/>
      <c r="K99" s="209"/>
      <c r="L99" s="209"/>
      <c r="M99" s="209"/>
      <c r="N99" s="209"/>
      <c r="O99" s="195"/>
      <c r="P99" s="195"/>
      <c r="Q99" s="207">
        <f t="shared" si="6"/>
        <v>0</v>
      </c>
      <c r="R99" s="312">
        <f t="shared" si="7"/>
        <v>0</v>
      </c>
    </row>
    <row r="100" spans="1:18" x14ac:dyDescent="0.15">
      <c r="A100" s="133" t="s">
        <v>404</v>
      </c>
      <c r="B100" s="356" t="s">
        <v>659</v>
      </c>
      <c r="C100" s="235" t="s">
        <v>660</v>
      </c>
      <c r="D100" s="189"/>
      <c r="E100" s="189"/>
      <c r="F100" s="193">
        <f t="shared" si="5"/>
        <v>0</v>
      </c>
      <c r="G100" s="209"/>
      <c r="H100" s="209"/>
      <c r="I100" s="209"/>
      <c r="J100" s="209"/>
      <c r="K100" s="209"/>
      <c r="L100" s="209"/>
      <c r="M100" s="209"/>
      <c r="N100" s="209"/>
      <c r="O100" s="195"/>
      <c r="P100" s="195"/>
      <c r="Q100" s="207">
        <f t="shared" si="6"/>
        <v>0</v>
      </c>
      <c r="R100" s="312">
        <f t="shared" si="7"/>
        <v>0</v>
      </c>
    </row>
    <row r="101" spans="1:18" x14ac:dyDescent="0.15">
      <c r="A101" s="133" t="s">
        <v>404</v>
      </c>
      <c r="B101" s="356" t="s">
        <v>661</v>
      </c>
      <c r="C101" s="235" t="s">
        <v>26</v>
      </c>
      <c r="D101" s="189"/>
      <c r="E101" s="189"/>
      <c r="F101" s="193">
        <f t="shared" si="5"/>
        <v>0</v>
      </c>
      <c r="G101" s="209"/>
      <c r="H101" s="209"/>
      <c r="I101" s="209"/>
      <c r="J101" s="209"/>
      <c r="K101" s="209"/>
      <c r="L101" s="209"/>
      <c r="M101" s="209"/>
      <c r="N101" s="209"/>
      <c r="O101" s="195"/>
      <c r="P101" s="195"/>
      <c r="Q101" s="207">
        <f t="shared" si="6"/>
        <v>0</v>
      </c>
      <c r="R101" s="312">
        <f t="shared" si="7"/>
        <v>0</v>
      </c>
    </row>
    <row r="102" spans="1:18" x14ac:dyDescent="0.15">
      <c r="A102" s="133" t="s">
        <v>404</v>
      </c>
      <c r="B102" s="356" t="s">
        <v>662</v>
      </c>
      <c r="C102" s="235" t="s">
        <v>32</v>
      </c>
      <c r="D102" s="189"/>
      <c r="E102" s="189"/>
      <c r="F102" s="193">
        <f t="shared" si="5"/>
        <v>0</v>
      </c>
      <c r="G102" s="209"/>
      <c r="H102" s="209"/>
      <c r="I102" s="209"/>
      <c r="J102" s="209"/>
      <c r="K102" s="209"/>
      <c r="L102" s="209"/>
      <c r="M102" s="209"/>
      <c r="N102" s="209"/>
      <c r="O102" s="195"/>
      <c r="P102" s="195"/>
      <c r="Q102" s="207">
        <f t="shared" si="6"/>
        <v>0</v>
      </c>
      <c r="R102" s="312">
        <f t="shared" si="7"/>
        <v>0</v>
      </c>
    </row>
    <row r="103" spans="1:18" x14ac:dyDescent="0.15">
      <c r="A103" s="133" t="s">
        <v>404</v>
      </c>
      <c r="B103" s="356" t="s">
        <v>371</v>
      </c>
      <c r="C103" s="235" t="s">
        <v>663</v>
      </c>
      <c r="D103" s="189"/>
      <c r="E103" s="189"/>
      <c r="F103" s="193">
        <f t="shared" si="5"/>
        <v>0</v>
      </c>
      <c r="G103" s="209"/>
      <c r="H103" s="209"/>
      <c r="I103" s="209"/>
      <c r="J103" s="209"/>
      <c r="K103" s="209"/>
      <c r="L103" s="209"/>
      <c r="M103" s="209"/>
      <c r="N103" s="209"/>
      <c r="O103" s="195"/>
      <c r="P103" s="195"/>
      <c r="Q103" s="207">
        <f t="shared" si="6"/>
        <v>0</v>
      </c>
      <c r="R103" s="312">
        <f t="shared" si="7"/>
        <v>0</v>
      </c>
    </row>
    <row r="104" spans="1:18" x14ac:dyDescent="0.15">
      <c r="A104" s="133" t="s">
        <v>404</v>
      </c>
      <c r="B104" s="356" t="s">
        <v>664</v>
      </c>
      <c r="C104" s="235" t="s">
        <v>365</v>
      </c>
      <c r="D104" s="189"/>
      <c r="E104" s="189"/>
      <c r="F104" s="193">
        <f t="shared" si="5"/>
        <v>0</v>
      </c>
      <c r="G104" s="209"/>
      <c r="H104" s="209"/>
      <c r="I104" s="209"/>
      <c r="J104" s="209"/>
      <c r="K104" s="209"/>
      <c r="L104" s="209"/>
      <c r="M104" s="209"/>
      <c r="N104" s="209"/>
      <c r="O104" s="195"/>
      <c r="P104" s="195"/>
      <c r="Q104" s="207">
        <f t="shared" si="6"/>
        <v>0</v>
      </c>
      <c r="R104" s="312">
        <f t="shared" si="7"/>
        <v>0</v>
      </c>
    </row>
    <row r="105" spans="1:18" x14ac:dyDescent="0.15">
      <c r="A105" s="133" t="s">
        <v>404</v>
      </c>
      <c r="B105" s="356" t="s">
        <v>665</v>
      </c>
      <c r="C105" s="235" t="s">
        <v>366</v>
      </c>
      <c r="D105" s="189"/>
      <c r="E105" s="189"/>
      <c r="F105" s="193">
        <f t="shared" si="5"/>
        <v>0</v>
      </c>
      <c r="G105" s="209"/>
      <c r="H105" s="209"/>
      <c r="I105" s="209"/>
      <c r="J105" s="209"/>
      <c r="K105" s="209"/>
      <c r="L105" s="209"/>
      <c r="M105" s="209"/>
      <c r="N105" s="209"/>
      <c r="O105" s="195"/>
      <c r="P105" s="195"/>
      <c r="Q105" s="207">
        <f t="shared" si="6"/>
        <v>0</v>
      </c>
      <c r="R105" s="312">
        <f t="shared" si="7"/>
        <v>0</v>
      </c>
    </row>
    <row r="106" spans="1:18" x14ac:dyDescent="0.15">
      <c r="A106" s="133" t="s">
        <v>404</v>
      </c>
      <c r="B106" s="356" t="s">
        <v>666</v>
      </c>
      <c r="C106" s="235" t="s">
        <v>368</v>
      </c>
      <c r="D106" s="189"/>
      <c r="E106" s="189"/>
      <c r="F106" s="193">
        <f t="shared" si="5"/>
        <v>0</v>
      </c>
      <c r="G106" s="209"/>
      <c r="H106" s="209"/>
      <c r="I106" s="209"/>
      <c r="J106" s="209"/>
      <c r="K106" s="209"/>
      <c r="L106" s="209"/>
      <c r="M106" s="209"/>
      <c r="N106" s="209"/>
      <c r="O106" s="195"/>
      <c r="P106" s="195"/>
      <c r="Q106" s="207">
        <f t="shared" si="6"/>
        <v>0</v>
      </c>
      <c r="R106" s="312">
        <f t="shared" si="7"/>
        <v>0</v>
      </c>
    </row>
    <row r="107" spans="1:18" x14ac:dyDescent="0.15">
      <c r="A107" s="133" t="s">
        <v>404</v>
      </c>
      <c r="B107" s="356" t="s">
        <v>667</v>
      </c>
      <c r="C107" s="235" t="s">
        <v>367</v>
      </c>
      <c r="D107" s="189"/>
      <c r="E107" s="189"/>
      <c r="F107" s="193">
        <f t="shared" si="5"/>
        <v>0</v>
      </c>
      <c r="G107" s="209"/>
      <c r="H107" s="209"/>
      <c r="I107" s="209"/>
      <c r="J107" s="209"/>
      <c r="K107" s="209"/>
      <c r="L107" s="209"/>
      <c r="M107" s="209"/>
      <c r="N107" s="209"/>
      <c r="O107" s="195"/>
      <c r="P107" s="195"/>
      <c r="Q107" s="207">
        <f t="shared" si="6"/>
        <v>0</v>
      </c>
      <c r="R107" s="312">
        <f t="shared" si="7"/>
        <v>0</v>
      </c>
    </row>
    <row r="108" spans="1:18" x14ac:dyDescent="0.15">
      <c r="A108" s="133" t="s">
        <v>404</v>
      </c>
      <c r="B108" s="356" t="s">
        <v>668</v>
      </c>
      <c r="C108" s="235" t="s">
        <v>291</v>
      </c>
      <c r="D108" s="189"/>
      <c r="E108" s="189"/>
      <c r="F108" s="193">
        <f t="shared" si="5"/>
        <v>0</v>
      </c>
      <c r="G108" s="209"/>
      <c r="H108" s="209"/>
      <c r="I108" s="209"/>
      <c r="J108" s="209"/>
      <c r="K108" s="209"/>
      <c r="L108" s="209"/>
      <c r="M108" s="209"/>
      <c r="N108" s="209"/>
      <c r="O108" s="195"/>
      <c r="P108" s="195"/>
      <c r="Q108" s="207">
        <f t="shared" si="6"/>
        <v>0</v>
      </c>
      <c r="R108" s="312">
        <f t="shared" si="7"/>
        <v>0</v>
      </c>
    </row>
    <row r="109" spans="1:18" x14ac:dyDescent="0.15">
      <c r="A109" s="133" t="s">
        <v>404</v>
      </c>
      <c r="B109" s="356" t="s">
        <v>669</v>
      </c>
      <c r="C109" s="235" t="s">
        <v>292</v>
      </c>
      <c r="D109" s="189"/>
      <c r="E109" s="189"/>
      <c r="F109" s="193">
        <f t="shared" si="5"/>
        <v>0</v>
      </c>
      <c r="G109" s="209"/>
      <c r="H109" s="209"/>
      <c r="I109" s="209"/>
      <c r="J109" s="209"/>
      <c r="K109" s="209"/>
      <c r="L109" s="209"/>
      <c r="M109" s="209"/>
      <c r="N109" s="209"/>
      <c r="O109" s="195"/>
      <c r="P109" s="195"/>
      <c r="Q109" s="207">
        <f t="shared" si="6"/>
        <v>0</v>
      </c>
      <c r="R109" s="312">
        <f t="shared" si="7"/>
        <v>0</v>
      </c>
    </row>
    <row r="110" spans="1:18" x14ac:dyDescent="0.15">
      <c r="A110" s="133" t="s">
        <v>404</v>
      </c>
      <c r="B110" s="356" t="s">
        <v>670</v>
      </c>
      <c r="C110" s="235" t="s">
        <v>248</v>
      </c>
      <c r="D110" s="189"/>
      <c r="E110" s="189"/>
      <c r="F110" s="193">
        <f>D110*($D$46/($D$46+$E$46))+E110*($E$46/($D$46+$E$46))</f>
        <v>0</v>
      </c>
      <c r="G110" s="209"/>
      <c r="H110" s="209"/>
      <c r="I110" s="209"/>
      <c r="J110" s="209"/>
      <c r="K110" s="209"/>
      <c r="L110" s="209"/>
      <c r="M110" s="209"/>
      <c r="N110" s="209"/>
      <c r="O110" s="195"/>
      <c r="P110" s="195"/>
      <c r="Q110" s="207">
        <f t="shared" si="6"/>
        <v>0</v>
      </c>
      <c r="R110" s="312">
        <f t="shared" si="7"/>
        <v>0</v>
      </c>
    </row>
    <row r="111" spans="1:18" x14ac:dyDescent="0.15">
      <c r="A111" s="133" t="s">
        <v>404</v>
      </c>
      <c r="B111" s="356" t="s">
        <v>749</v>
      </c>
      <c r="C111" s="235" t="s">
        <v>750</v>
      </c>
      <c r="D111" s="189"/>
      <c r="E111" s="189"/>
      <c r="F111" s="193">
        <f>D111*($D$46/($D$46+$E$46))+E111*($E$46/($D$46+$E$46))</f>
        <v>0</v>
      </c>
      <c r="G111" s="209"/>
      <c r="H111" s="209"/>
      <c r="I111" s="209"/>
      <c r="J111" s="209"/>
      <c r="K111" s="209"/>
      <c r="L111" s="209"/>
      <c r="M111" s="209"/>
      <c r="N111" s="209"/>
      <c r="O111" s="195"/>
      <c r="P111" s="195"/>
      <c r="Q111" s="207">
        <f>SUM(G111:N111)</f>
        <v>0</v>
      </c>
      <c r="R111" s="312">
        <f>F111*Q111</f>
        <v>0</v>
      </c>
    </row>
    <row r="112" spans="1:18" x14ac:dyDescent="0.15">
      <c r="A112" s="133" t="s">
        <v>404</v>
      </c>
      <c r="B112" s="356"/>
      <c r="C112" s="235" t="s">
        <v>671</v>
      </c>
      <c r="D112" s="189"/>
      <c r="E112" s="189"/>
      <c r="F112" s="193">
        <f t="shared" si="5"/>
        <v>0</v>
      </c>
      <c r="G112" s="209"/>
      <c r="H112" s="209"/>
      <c r="I112" s="209"/>
      <c r="J112" s="209"/>
      <c r="K112" s="209"/>
      <c r="L112" s="209"/>
      <c r="M112" s="209"/>
      <c r="N112" s="209"/>
      <c r="O112" s="195"/>
      <c r="P112" s="195"/>
      <c r="Q112" s="207">
        <f t="shared" si="6"/>
        <v>0</v>
      </c>
      <c r="R112" s="312">
        <f t="shared" si="7"/>
        <v>0</v>
      </c>
    </row>
    <row r="113" spans="1:18" x14ac:dyDescent="0.15">
      <c r="A113" s="133" t="s">
        <v>404</v>
      </c>
      <c r="B113" s="181" t="s">
        <v>392</v>
      </c>
      <c r="C113" s="235"/>
      <c r="D113" s="189"/>
      <c r="E113" s="189"/>
      <c r="F113" s="193">
        <f t="shared" si="5"/>
        <v>0</v>
      </c>
      <c r="G113" s="209"/>
      <c r="H113" s="209"/>
      <c r="I113" s="209"/>
      <c r="J113" s="209"/>
      <c r="K113" s="209"/>
      <c r="L113" s="209"/>
      <c r="M113" s="209"/>
      <c r="N113" s="209"/>
      <c r="O113" s="195"/>
      <c r="P113" s="195"/>
      <c r="Q113" s="207">
        <f t="shared" si="6"/>
        <v>0</v>
      </c>
      <c r="R113" s="312">
        <f t="shared" si="7"/>
        <v>0</v>
      </c>
    </row>
    <row r="114" spans="1:18" x14ac:dyDescent="0.15">
      <c r="A114" s="133" t="s">
        <v>404</v>
      </c>
      <c r="B114" s="181" t="s">
        <v>392</v>
      </c>
      <c r="C114" s="235"/>
      <c r="D114" s="189"/>
      <c r="E114" s="189"/>
      <c r="F114" s="193">
        <f t="shared" si="5"/>
        <v>0</v>
      </c>
      <c r="G114" s="209"/>
      <c r="H114" s="209"/>
      <c r="I114" s="209"/>
      <c r="J114" s="209"/>
      <c r="K114" s="209"/>
      <c r="L114" s="209"/>
      <c r="M114" s="209"/>
      <c r="N114" s="209"/>
      <c r="O114" s="195"/>
      <c r="P114" s="195"/>
      <c r="Q114" s="207">
        <f t="shared" si="6"/>
        <v>0</v>
      </c>
      <c r="R114" s="312">
        <f t="shared" si="7"/>
        <v>0</v>
      </c>
    </row>
    <row r="115" spans="1:18" x14ac:dyDescent="0.15">
      <c r="A115" s="133" t="s">
        <v>404</v>
      </c>
      <c r="B115" s="181" t="s">
        <v>392</v>
      </c>
      <c r="C115" s="235"/>
      <c r="D115" s="189"/>
      <c r="E115" s="189"/>
      <c r="F115" s="193">
        <f t="shared" si="5"/>
        <v>0</v>
      </c>
      <c r="G115" s="209"/>
      <c r="H115" s="209"/>
      <c r="I115" s="209"/>
      <c r="J115" s="209"/>
      <c r="K115" s="209"/>
      <c r="L115" s="209"/>
      <c r="M115" s="209"/>
      <c r="N115" s="209"/>
      <c r="O115" s="195"/>
      <c r="P115" s="195"/>
      <c r="Q115" s="207">
        <f t="shared" si="6"/>
        <v>0</v>
      </c>
      <c r="R115" s="312">
        <f t="shared" si="7"/>
        <v>0</v>
      </c>
    </row>
    <row r="116" spans="1:18" ht="14" thickBot="1" x14ac:dyDescent="0.2">
      <c r="A116" s="133" t="s">
        <v>404</v>
      </c>
      <c r="B116" s="181" t="s">
        <v>392</v>
      </c>
      <c r="C116" s="235"/>
      <c r="D116" s="189"/>
      <c r="E116" s="189"/>
      <c r="F116" s="193">
        <f t="shared" si="5"/>
        <v>0</v>
      </c>
      <c r="G116" s="216"/>
      <c r="H116" s="216"/>
      <c r="I116" s="216"/>
      <c r="J116" s="216"/>
      <c r="K116" s="216"/>
      <c r="L116" s="216"/>
      <c r="M116" s="216"/>
      <c r="N116" s="216"/>
      <c r="O116" s="196"/>
      <c r="P116" s="196"/>
      <c r="Q116" s="322">
        <f t="shared" si="6"/>
        <v>0</v>
      </c>
      <c r="R116" s="217">
        <f t="shared" si="7"/>
        <v>0</v>
      </c>
    </row>
    <row r="117" spans="1:18" x14ac:dyDescent="0.15">
      <c r="A117" s="113"/>
      <c r="B117" s="135"/>
      <c r="C117" s="136"/>
      <c r="D117" s="136"/>
      <c r="F117" s="136" t="s">
        <v>304</v>
      </c>
      <c r="G117" s="311">
        <f>SUM(G50:G116)</f>
        <v>0</v>
      </c>
      <c r="H117" s="311">
        <f t="shared" ref="H117:M117" si="8">SUM(H50:H116)</f>
        <v>0</v>
      </c>
      <c r="I117" s="311">
        <f t="shared" si="8"/>
        <v>0</v>
      </c>
      <c r="J117" s="311">
        <f t="shared" si="8"/>
        <v>0</v>
      </c>
      <c r="K117" s="311">
        <f t="shared" si="8"/>
        <v>0</v>
      </c>
      <c r="L117" s="311">
        <f t="shared" si="8"/>
        <v>0</v>
      </c>
      <c r="M117" s="311">
        <f t="shared" si="8"/>
        <v>0</v>
      </c>
      <c r="N117" s="311">
        <f>SUM(N50:N116)</f>
        <v>0</v>
      </c>
      <c r="O117" s="185"/>
      <c r="P117" s="185"/>
      <c r="Q117" s="319">
        <f>SUM(Q50:Q116)</f>
        <v>0</v>
      </c>
      <c r="R117" s="311">
        <f>SUM(R50:R116)</f>
        <v>0</v>
      </c>
    </row>
    <row r="118" spans="1:18" x14ac:dyDescent="0.15">
      <c r="A118" s="113"/>
      <c r="B118" s="135"/>
      <c r="C118" s="136"/>
      <c r="D118" s="136"/>
      <c r="O118" s="138"/>
    </row>
    <row r="119" spans="1:18" x14ac:dyDescent="0.15">
      <c r="A119" s="113"/>
      <c r="B119" s="142"/>
      <c r="C119" s="136"/>
      <c r="D119" s="136"/>
      <c r="G119" s="123"/>
      <c r="O119" s="138"/>
    </row>
    <row r="120" spans="1:18" ht="28.5" customHeight="1" x14ac:dyDescent="0.15">
      <c r="A120" s="113"/>
      <c r="B120" s="142"/>
      <c r="C120" s="136"/>
      <c r="D120" s="501"/>
      <c r="E120" s="501"/>
      <c r="F120" s="515" t="s">
        <v>526</v>
      </c>
      <c r="G120" s="123"/>
      <c r="O120" s="138"/>
      <c r="P120" s="139"/>
      <c r="Q120" s="208"/>
    </row>
    <row r="121" spans="1:18" ht="14.25" customHeight="1" x14ac:dyDescent="0.15">
      <c r="A121" s="206" t="s">
        <v>245</v>
      </c>
      <c r="B121" s="206"/>
      <c r="C121" s="122"/>
      <c r="D121" s="501"/>
      <c r="E121" s="501"/>
      <c r="F121" s="502"/>
      <c r="G121" s="497" t="s">
        <v>391</v>
      </c>
      <c r="H121" s="497"/>
      <c r="I121" s="497" t="s">
        <v>396</v>
      </c>
      <c r="J121" s="497"/>
      <c r="K121" s="497" t="s">
        <v>397</v>
      </c>
      <c r="L121" s="497"/>
      <c r="M121" s="497" t="s">
        <v>398</v>
      </c>
      <c r="N121" s="497"/>
      <c r="O121" s="497" t="s">
        <v>310</v>
      </c>
      <c r="P121" s="497"/>
      <c r="Q121" s="122"/>
      <c r="R121" s="122"/>
    </row>
    <row r="122" spans="1:18" ht="30.75" customHeight="1" x14ac:dyDescent="0.15">
      <c r="A122" s="124" t="s">
        <v>306</v>
      </c>
      <c r="B122" s="125" t="s">
        <v>303</v>
      </c>
      <c r="C122" s="141" t="s">
        <v>197</v>
      </c>
      <c r="D122" s="226"/>
      <c r="E122" s="227"/>
      <c r="F122" s="222" t="s">
        <v>252</v>
      </c>
      <c r="G122" s="126" t="s">
        <v>249</v>
      </c>
      <c r="H122" s="126" t="s">
        <v>423</v>
      </c>
      <c r="I122" s="126" t="s">
        <v>249</v>
      </c>
      <c r="J122" s="126" t="s">
        <v>423</v>
      </c>
      <c r="K122" s="126" t="s">
        <v>249</v>
      </c>
      <c r="L122" s="126" t="s">
        <v>423</v>
      </c>
      <c r="M122" s="126" t="s">
        <v>249</v>
      </c>
      <c r="N122" s="126" t="s">
        <v>423</v>
      </c>
      <c r="O122" s="126" t="s">
        <v>249</v>
      </c>
      <c r="P122" s="126" t="s">
        <v>423</v>
      </c>
      <c r="Q122" s="82" t="s">
        <v>250</v>
      </c>
      <c r="R122" s="222" t="s">
        <v>246</v>
      </c>
    </row>
    <row r="123" spans="1:18" x14ac:dyDescent="0.15">
      <c r="A123" s="130" t="s">
        <v>404</v>
      </c>
      <c r="B123" s="232"/>
      <c r="C123" s="233" t="s">
        <v>291</v>
      </c>
      <c r="D123" s="228"/>
      <c r="E123" s="228"/>
      <c r="F123" s="294">
        <f>'6.1-B'!$F$13</f>
        <v>0</v>
      </c>
      <c r="G123" s="194"/>
      <c r="H123" s="209"/>
      <c r="I123" s="194">
        <v>1</v>
      </c>
      <c r="J123" s="209"/>
      <c r="K123" s="194"/>
      <c r="L123" s="209"/>
      <c r="M123" s="194"/>
      <c r="N123" s="209"/>
      <c r="O123" s="185"/>
      <c r="P123" s="185"/>
      <c r="Q123" s="210">
        <f>H123+J123+L123+N123</f>
        <v>0</v>
      </c>
      <c r="R123" s="311">
        <f>F123*Q123</f>
        <v>0</v>
      </c>
    </row>
    <row r="124" spans="1:18" x14ac:dyDescent="0.15">
      <c r="A124" s="130" t="s">
        <v>404</v>
      </c>
      <c r="B124" s="232"/>
      <c r="C124" s="233" t="s">
        <v>366</v>
      </c>
      <c r="D124" s="228"/>
      <c r="E124" s="228"/>
      <c r="F124" s="190">
        <f>'6.1-B'!$F$18</f>
        <v>0</v>
      </c>
      <c r="G124" s="194"/>
      <c r="H124" s="209"/>
      <c r="I124" s="194"/>
      <c r="J124" s="209"/>
      <c r="K124" s="194"/>
      <c r="L124" s="209"/>
      <c r="M124" s="194"/>
      <c r="N124" s="209"/>
      <c r="O124" s="185"/>
      <c r="P124" s="185"/>
      <c r="Q124" s="210">
        <f t="shared" ref="Q124:Q129" si="9">H124+J124+L124+N124</f>
        <v>0</v>
      </c>
      <c r="R124" s="210">
        <f t="shared" ref="R124:R129" si="10">F124*Q124</f>
        <v>0</v>
      </c>
    </row>
    <row r="125" spans="1:18" x14ac:dyDescent="0.15">
      <c r="A125" s="130" t="s">
        <v>404</v>
      </c>
      <c r="B125" s="232"/>
      <c r="C125" s="233" t="s">
        <v>367</v>
      </c>
      <c r="D125" s="228"/>
      <c r="E125" s="228"/>
      <c r="F125" s="190">
        <f>'6.1-B'!$F$23</f>
        <v>0</v>
      </c>
      <c r="G125" s="194"/>
      <c r="H125" s="209"/>
      <c r="I125" s="194"/>
      <c r="J125" s="209"/>
      <c r="K125" s="194"/>
      <c r="L125" s="209"/>
      <c r="M125" s="194"/>
      <c r="N125" s="209"/>
      <c r="O125" s="185"/>
      <c r="P125" s="185"/>
      <c r="Q125" s="210">
        <f t="shared" si="9"/>
        <v>0</v>
      </c>
      <c r="R125" s="210">
        <f t="shared" si="10"/>
        <v>0</v>
      </c>
    </row>
    <row r="126" spans="1:18" x14ac:dyDescent="0.15">
      <c r="A126" s="130" t="s">
        <v>404</v>
      </c>
      <c r="B126" s="232"/>
      <c r="C126" s="233" t="s">
        <v>368</v>
      </c>
      <c r="D126" s="228"/>
      <c r="E126" s="228"/>
      <c r="F126" s="190">
        <f>'6.1-B'!$F$28</f>
        <v>0</v>
      </c>
      <c r="G126" s="194"/>
      <c r="H126" s="209"/>
      <c r="I126" s="194"/>
      <c r="J126" s="209"/>
      <c r="K126" s="194"/>
      <c r="L126" s="209"/>
      <c r="M126" s="194"/>
      <c r="N126" s="209"/>
      <c r="O126" s="185"/>
      <c r="P126" s="185"/>
      <c r="Q126" s="210">
        <f t="shared" si="9"/>
        <v>0</v>
      </c>
      <c r="R126" s="210">
        <f t="shared" si="10"/>
        <v>0</v>
      </c>
    </row>
    <row r="127" spans="1:18" x14ac:dyDescent="0.15">
      <c r="A127" s="130" t="s">
        <v>404</v>
      </c>
      <c r="B127" s="232"/>
      <c r="C127" s="233" t="s">
        <v>292</v>
      </c>
      <c r="D127" s="228"/>
      <c r="E127" s="228"/>
      <c r="F127" s="190">
        <f>'6.1-B'!$F$33</f>
        <v>0</v>
      </c>
      <c r="G127" s="194"/>
      <c r="H127" s="209"/>
      <c r="I127" s="194"/>
      <c r="J127" s="209"/>
      <c r="K127" s="194"/>
      <c r="L127" s="209"/>
      <c r="M127" s="194"/>
      <c r="N127" s="209"/>
      <c r="O127" s="185"/>
      <c r="P127" s="185"/>
      <c r="Q127" s="210">
        <f t="shared" si="9"/>
        <v>0</v>
      </c>
      <c r="R127" s="210">
        <f t="shared" si="10"/>
        <v>0</v>
      </c>
    </row>
    <row r="128" spans="1:18" x14ac:dyDescent="0.15">
      <c r="A128" s="130" t="s">
        <v>404</v>
      </c>
      <c r="B128" s="232"/>
      <c r="C128" s="233" t="s">
        <v>248</v>
      </c>
      <c r="D128" s="228"/>
      <c r="E128" s="228"/>
      <c r="F128" s="190">
        <f>'6.1-B'!$F$38</f>
        <v>0</v>
      </c>
      <c r="G128" s="194"/>
      <c r="H128" s="209"/>
      <c r="I128" s="194"/>
      <c r="J128" s="209"/>
      <c r="K128" s="194"/>
      <c r="L128" s="209"/>
      <c r="M128" s="194"/>
      <c r="N128" s="209"/>
      <c r="O128" s="185"/>
      <c r="P128" s="185"/>
      <c r="Q128" s="210">
        <f t="shared" si="9"/>
        <v>0</v>
      </c>
      <c r="R128" s="210">
        <f t="shared" si="10"/>
        <v>0</v>
      </c>
    </row>
    <row r="129" spans="1:18" ht="14" thickBot="1" x14ac:dyDescent="0.2">
      <c r="A129" s="130" t="s">
        <v>404</v>
      </c>
      <c r="B129" s="181" t="s">
        <v>392</v>
      </c>
      <c r="C129" s="237"/>
      <c r="D129" s="228"/>
      <c r="E129" s="228"/>
      <c r="F129" s="190">
        <f>'6.1-B'!$F$43</f>
        <v>0</v>
      </c>
      <c r="G129" s="196"/>
      <c r="H129" s="216"/>
      <c r="I129" s="196"/>
      <c r="J129" s="216"/>
      <c r="K129" s="196"/>
      <c r="L129" s="216"/>
      <c r="M129" s="196"/>
      <c r="N129" s="216"/>
      <c r="O129" s="186"/>
      <c r="P129" s="186"/>
      <c r="Q129" s="217">
        <f t="shared" si="9"/>
        <v>0</v>
      </c>
      <c r="R129" s="217">
        <f t="shared" si="10"/>
        <v>0</v>
      </c>
    </row>
    <row r="130" spans="1:18" x14ac:dyDescent="0.15">
      <c r="A130" s="113"/>
      <c r="B130" s="135"/>
      <c r="C130" s="136"/>
      <c r="D130" s="136"/>
      <c r="F130" s="136" t="s">
        <v>304</v>
      </c>
      <c r="G130" s="194">
        <f t="shared" ref="G130:N130" si="11">SUM(G123:G129)</f>
        <v>0</v>
      </c>
      <c r="H130" s="210">
        <f t="shared" si="11"/>
        <v>0</v>
      </c>
      <c r="I130" s="194">
        <f t="shared" si="11"/>
        <v>1</v>
      </c>
      <c r="J130" s="210">
        <f t="shared" si="11"/>
        <v>0</v>
      </c>
      <c r="K130" s="194">
        <f t="shared" si="11"/>
        <v>0</v>
      </c>
      <c r="L130" s="210">
        <f t="shared" si="11"/>
        <v>0</v>
      </c>
      <c r="M130" s="194">
        <f t="shared" si="11"/>
        <v>0</v>
      </c>
      <c r="N130" s="210">
        <f t="shared" si="11"/>
        <v>0</v>
      </c>
      <c r="O130" s="185"/>
      <c r="P130" s="185"/>
      <c r="Q130" s="210">
        <f>SUM(Q123:Q129)</f>
        <v>0</v>
      </c>
      <c r="R130" s="311">
        <f>SUM(R123:R129)</f>
        <v>0</v>
      </c>
    </row>
    <row r="131" spans="1:18" x14ac:dyDescent="0.15">
      <c r="A131" s="113"/>
      <c r="B131" s="142"/>
      <c r="C131" s="136"/>
      <c r="D131" s="136"/>
      <c r="G131" s="123"/>
      <c r="O131" s="138"/>
      <c r="P131" s="139"/>
      <c r="Q131" s="208"/>
    </row>
    <row r="132" spans="1:18" x14ac:dyDescent="0.15">
      <c r="A132" s="220" t="s">
        <v>679</v>
      </c>
      <c r="B132" s="220"/>
      <c r="C132" s="136"/>
      <c r="D132" s="136"/>
      <c r="E132" s="136"/>
      <c r="F132" s="136"/>
      <c r="G132" s="123"/>
      <c r="N132" s="136"/>
      <c r="O132" s="136"/>
      <c r="P132" s="136"/>
      <c r="R132" s="310">
        <f>'6.1-A'!D20+'6.1-D'!B28</f>
        <v>0</v>
      </c>
    </row>
    <row r="133" spans="1:18" ht="14" thickBot="1" x14ac:dyDescent="0.2">
      <c r="A133" s="506"/>
      <c r="B133" s="506"/>
      <c r="C133" s="506"/>
      <c r="D133" s="208"/>
      <c r="E133" s="136"/>
      <c r="F133" s="136"/>
      <c r="G133" s="123"/>
      <c r="N133" s="136"/>
      <c r="O133" s="136"/>
      <c r="P133" s="136"/>
    </row>
    <row r="134" spans="1:18" ht="14" thickBot="1" x14ac:dyDescent="0.2">
      <c r="A134" s="113"/>
      <c r="B134" s="112"/>
      <c r="D134" s="143"/>
      <c r="G134" s="123"/>
      <c r="Q134" s="144" t="s">
        <v>274</v>
      </c>
      <c r="R134" s="309">
        <f>R43+R117+R130+R132</f>
        <v>0</v>
      </c>
    </row>
    <row r="135" spans="1:18" x14ac:dyDescent="0.15">
      <c r="A135" s="145" t="s">
        <v>778</v>
      </c>
      <c r="C135" s="128"/>
      <c r="D135" s="128"/>
      <c r="Q135" s="128"/>
    </row>
    <row r="136" spans="1:18" x14ac:dyDescent="0.15">
      <c r="A136" s="507" t="s">
        <v>198</v>
      </c>
      <c r="B136" s="507"/>
      <c r="C136" s="507"/>
      <c r="D136" s="295"/>
    </row>
    <row r="137" spans="1:18" x14ac:dyDescent="0.15">
      <c r="A137" s="507" t="s">
        <v>761</v>
      </c>
      <c r="B137" s="507"/>
      <c r="C137" s="507"/>
      <c r="D137" s="197"/>
    </row>
    <row r="138" spans="1:18" x14ac:dyDescent="0.15">
      <c r="A138" s="507" t="s">
        <v>235</v>
      </c>
      <c r="B138" s="507"/>
      <c r="C138" s="507"/>
      <c r="D138" s="197"/>
    </row>
    <row r="139" spans="1:18" x14ac:dyDescent="0.15">
      <c r="A139" s="507" t="s">
        <v>293</v>
      </c>
      <c r="B139" s="507"/>
      <c r="C139" s="507"/>
      <c r="D139" s="197"/>
    </row>
    <row r="140" spans="1:18" ht="14" thickBot="1" x14ac:dyDescent="0.2">
      <c r="A140" s="513" t="s">
        <v>775</v>
      </c>
      <c r="B140" s="513"/>
      <c r="C140" s="513"/>
      <c r="D140" s="198">
        <f>-'6.4'!E21</f>
        <v>0</v>
      </c>
    </row>
    <row r="141" spans="1:18" ht="14" thickBot="1" x14ac:dyDescent="0.2">
      <c r="A141" s="113"/>
      <c r="B141" s="112"/>
      <c r="C141" s="146" t="s">
        <v>304</v>
      </c>
      <c r="D141" s="294">
        <f>SUM(D136:D140)</f>
        <v>0</v>
      </c>
      <c r="Q141" s="144" t="s">
        <v>406</v>
      </c>
      <c r="R141" s="309">
        <f>D141</f>
        <v>0</v>
      </c>
    </row>
    <row r="142" spans="1:18" ht="14" thickBot="1" x14ac:dyDescent="0.2">
      <c r="A142" s="113"/>
      <c r="B142" s="112"/>
    </row>
    <row r="143" spans="1:18" ht="14" thickBot="1" x14ac:dyDescent="0.2">
      <c r="A143" s="113"/>
      <c r="B143" s="112"/>
      <c r="C143" s="445"/>
      <c r="G143" s="123"/>
      <c r="Q143" s="144" t="s">
        <v>531</v>
      </c>
      <c r="R143" s="309">
        <f>R134-R141</f>
        <v>0</v>
      </c>
    </row>
    <row r="144" spans="1:18" x14ac:dyDescent="0.15">
      <c r="A144" s="145" t="s">
        <v>781</v>
      </c>
    </row>
    <row r="145" spans="1:4" x14ac:dyDescent="0.15">
      <c r="A145" s="513" t="s">
        <v>402</v>
      </c>
      <c r="B145" s="513"/>
      <c r="C145" s="513"/>
      <c r="D145" s="197"/>
    </row>
    <row r="146" spans="1:4" x14ac:dyDescent="0.15">
      <c r="A146" s="513" t="s">
        <v>787</v>
      </c>
      <c r="B146" s="513"/>
      <c r="C146" s="513"/>
      <c r="D146" s="197"/>
    </row>
    <row r="147" spans="1:4" x14ac:dyDescent="0.15">
      <c r="A147" s="513" t="s">
        <v>779</v>
      </c>
      <c r="B147" s="513"/>
      <c r="C147" s="513"/>
      <c r="D147" s="197">
        <f>'6.1-A'!L29</f>
        <v>0</v>
      </c>
    </row>
    <row r="148" spans="1:4" x14ac:dyDescent="0.15">
      <c r="A148" s="513" t="s">
        <v>780</v>
      </c>
      <c r="B148" s="513"/>
      <c r="C148" s="513"/>
      <c r="D148" s="197">
        <f>'6.1-C'!$F$20</f>
        <v>0</v>
      </c>
    </row>
    <row r="149" spans="1:4" x14ac:dyDescent="0.15">
      <c r="C149" s="146" t="s">
        <v>304</v>
      </c>
      <c r="D149" s="294">
        <f>SUM(D145:D148)</f>
        <v>0</v>
      </c>
    </row>
  </sheetData>
  <sheetProtection password="CD86" sheet="1" formatCells="0" formatColumns="0" formatRows="0" insertColumns="0" insertRows="0" insertHyperlinks="0" deleteColumns="0" deleteRows="0" sort="0" autoFilter="0" pivotTables="0"/>
  <mergeCells count="46">
    <mergeCell ref="A6:R6"/>
    <mergeCell ref="A4:R4"/>
    <mergeCell ref="G23:H23"/>
    <mergeCell ref="I23:J23"/>
    <mergeCell ref="K23:L23"/>
    <mergeCell ref="A9:R9"/>
    <mergeCell ref="O23:P23"/>
    <mergeCell ref="A5:R5"/>
    <mergeCell ref="A10:R10"/>
    <mergeCell ref="A12:R12"/>
    <mergeCell ref="A140:C140"/>
    <mergeCell ref="A136:C136"/>
    <mergeCell ref="A137:C137"/>
    <mergeCell ref="A139:C139"/>
    <mergeCell ref="A15:R15"/>
    <mergeCell ref="A145:C145"/>
    <mergeCell ref="A147:C147"/>
    <mergeCell ref="A148:C148"/>
    <mergeCell ref="K48:L48"/>
    <mergeCell ref="A23:C23"/>
    <mergeCell ref="F120:F121"/>
    <mergeCell ref="M23:N23"/>
    <mergeCell ref="G121:H121"/>
    <mergeCell ref="E22:E23"/>
    <mergeCell ref="D22:D23"/>
    <mergeCell ref="E47:E48"/>
    <mergeCell ref="A11:R11"/>
    <mergeCell ref="D120:D121"/>
    <mergeCell ref="E120:E121"/>
    <mergeCell ref="A133:C133"/>
    <mergeCell ref="A14:R14"/>
    <mergeCell ref="A138:C138"/>
    <mergeCell ref="A18:R18"/>
    <mergeCell ref="I121:J121"/>
    <mergeCell ref="A13:R13"/>
    <mergeCell ref="A16:R16"/>
    <mergeCell ref="A146:C146"/>
    <mergeCell ref="G48:H48"/>
    <mergeCell ref="I48:J48"/>
    <mergeCell ref="M48:N48"/>
    <mergeCell ref="K121:L121"/>
    <mergeCell ref="M121:N121"/>
    <mergeCell ref="O121:P121"/>
    <mergeCell ref="A17:R17"/>
    <mergeCell ref="O48:P48"/>
    <mergeCell ref="D47:D48"/>
  </mergeCells>
  <phoneticPr fontId="44" type="noConversion"/>
  <pageMargins left="0.7" right="0.7" top="0.75" bottom="0.75" header="0.5" footer="0.3"/>
  <pageSetup scale="44" fitToHeight="5" orientation="landscape" verticalDpi="300"/>
  <headerFooter>
    <oddHeader>&amp;R&amp;"Arial,Bold"&amp;12Section &amp;A</oddHeader>
    <oddFooter>&amp;R&amp;F, &amp;A_x000D_&amp;D_x000D_&amp;P of &amp;N</oddFooter>
  </headerFooter>
  <rowBreaks count="2" manualBreakCount="2">
    <brk id="46" max="17" man="1"/>
    <brk id="120"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2"/>
  <sheetViews>
    <sheetView zoomScale="75" zoomScaleNormal="75" zoomScalePageLayoutView="75" workbookViewId="0">
      <selection activeCell="D25" sqref="D25"/>
    </sheetView>
  </sheetViews>
  <sheetFormatPr baseColWidth="10" defaultColWidth="9" defaultRowHeight="13" x14ac:dyDescent="0.15"/>
  <cols>
    <col min="1" max="1" width="58.1640625" style="123" customWidth="1"/>
    <col min="2" max="2" width="17.1640625" style="123" customWidth="1"/>
    <col min="3" max="3" width="16.5" style="123" customWidth="1"/>
    <col min="4" max="4" width="14.1640625" style="123" bestFit="1" customWidth="1"/>
    <col min="5" max="5" width="3.5" style="123" customWidth="1"/>
    <col min="6" max="6" width="73.5" style="123" customWidth="1"/>
    <col min="7" max="7" width="11.83203125" style="123" customWidth="1"/>
    <col min="8" max="8" width="15.1640625" style="123" customWidth="1"/>
    <col min="9" max="9" width="3.5" style="123" customWidth="1"/>
    <col min="10" max="10" width="11.83203125" style="123" customWidth="1"/>
    <col min="11" max="12" width="14.1640625" style="123" customWidth="1"/>
    <col min="13" max="16384" width="9" style="123"/>
  </cols>
  <sheetData>
    <row r="1" spans="1:14" s="173" customFormat="1" ht="12.75" customHeight="1" x14ac:dyDescent="0.15">
      <c r="B1" s="153" t="s">
        <v>302</v>
      </c>
      <c r="C1" s="154"/>
      <c r="I1" s="302"/>
      <c r="J1" s="302"/>
    </row>
    <row r="2" spans="1:14" s="155" customFormat="1" ht="12.75" customHeight="1" x14ac:dyDescent="0.15">
      <c r="B2" s="153" t="s">
        <v>313</v>
      </c>
      <c r="C2" s="156"/>
      <c r="H2" s="336"/>
      <c r="I2" s="303"/>
      <c r="J2" s="303"/>
      <c r="K2" s="336"/>
      <c r="L2" s="336"/>
    </row>
    <row r="3" spans="1:14" s="155" customFormat="1" ht="12.75" customHeight="1" x14ac:dyDescent="0.15">
      <c r="B3" s="153" t="s">
        <v>314</v>
      </c>
      <c r="C3" s="98" t="s">
        <v>389</v>
      </c>
      <c r="H3" s="336"/>
      <c r="I3" s="303"/>
      <c r="J3" s="303"/>
      <c r="K3" s="336"/>
      <c r="L3" s="336"/>
    </row>
    <row r="4" spans="1:14" s="155" customFormat="1" ht="12.75" customHeight="1" x14ac:dyDescent="0.15">
      <c r="D4" s="153"/>
      <c r="H4" s="336"/>
      <c r="I4" s="303"/>
      <c r="J4" s="303"/>
      <c r="K4" s="336"/>
      <c r="L4" s="336"/>
    </row>
    <row r="5" spans="1:14" s="129" customFormat="1" ht="13.5" customHeight="1" thickBot="1" x14ac:dyDescent="0.2">
      <c r="A5" s="166" t="s">
        <v>773</v>
      </c>
      <c r="B5" s="171"/>
      <c r="C5" s="167"/>
      <c r="D5" s="168"/>
      <c r="H5" s="522" t="s">
        <v>570</v>
      </c>
      <c r="I5" s="304"/>
      <c r="J5" s="304"/>
      <c r="K5" s="522" t="s">
        <v>570</v>
      </c>
      <c r="L5" s="522" t="s">
        <v>571</v>
      </c>
    </row>
    <row r="6" spans="1:14" s="129" customFormat="1" ht="37.5" customHeight="1" x14ac:dyDescent="0.15">
      <c r="A6" s="524" t="s">
        <v>512</v>
      </c>
      <c r="B6" s="525"/>
      <c r="C6" s="525"/>
      <c r="D6" s="526"/>
      <c r="E6" s="172"/>
      <c r="F6" s="172"/>
      <c r="G6" s="172"/>
      <c r="H6" s="522"/>
      <c r="I6" s="305"/>
      <c r="J6" s="304"/>
      <c r="K6" s="522"/>
      <c r="L6" s="522"/>
    </row>
    <row r="7" spans="1:14" s="122" customFormat="1" ht="12.75" customHeight="1" x14ac:dyDescent="0.15">
      <c r="B7" s="366">
        <f>'6.1'!D21</f>
        <v>92</v>
      </c>
      <c r="C7" s="366">
        <f>'6.1'!E21</f>
        <v>274</v>
      </c>
      <c r="H7" s="522"/>
      <c r="I7" s="306"/>
      <c r="J7" s="306"/>
      <c r="K7" s="522"/>
      <c r="L7" s="522"/>
    </row>
    <row r="8" spans="1:14" s="122" customFormat="1" x14ac:dyDescent="0.15">
      <c r="B8" s="215" t="s">
        <v>257</v>
      </c>
      <c r="C8" s="215" t="s">
        <v>257</v>
      </c>
      <c r="G8" s="297" t="s">
        <v>471</v>
      </c>
      <c r="H8" s="523"/>
      <c r="I8" s="306"/>
      <c r="J8" s="307" t="s">
        <v>471</v>
      </c>
      <c r="K8" s="523"/>
      <c r="L8" s="523"/>
    </row>
    <row r="9" spans="1:14" s="122" customFormat="1" x14ac:dyDescent="0.15">
      <c r="A9" s="201" t="s">
        <v>469</v>
      </c>
      <c r="B9" s="203" t="str">
        <f>'6.1'!$D$24</f>
        <v>12/31/2015</v>
      </c>
      <c r="C9" s="204" t="str">
        <f>'6.1'!$E$24</f>
        <v>12/31/2016</v>
      </c>
      <c r="D9" s="204" t="s">
        <v>243</v>
      </c>
      <c r="F9" s="201" t="s">
        <v>470</v>
      </c>
      <c r="G9" s="203" t="str">
        <f>'6.1'!$D$24</f>
        <v>12/31/2015</v>
      </c>
      <c r="H9" s="203" t="str">
        <f>'6.1'!$D$24</f>
        <v>12/31/2015</v>
      </c>
      <c r="J9" s="204" t="str">
        <f>'6.1'!$E$24</f>
        <v>12/31/2016</v>
      </c>
      <c r="K9" s="204" t="str">
        <f>'6.1'!$E$24</f>
        <v>12/31/2016</v>
      </c>
      <c r="L9" s="204" t="s">
        <v>243</v>
      </c>
    </row>
    <row r="10" spans="1:14" s="122" customFormat="1" x14ac:dyDescent="0.15">
      <c r="A10" s="385" t="s">
        <v>581</v>
      </c>
      <c r="B10" s="218"/>
      <c r="C10" s="218"/>
      <c r="D10" s="312">
        <f t="shared" ref="D10:D15" si="0">(B10*($B$7/($B$7+$C$7)))+(C10*($C$7/($B$7+$C$7)))</f>
        <v>0</v>
      </c>
      <c r="F10" s="387" t="s">
        <v>586</v>
      </c>
      <c r="G10" s="299"/>
      <c r="H10" s="367">
        <f>G10</f>
        <v>0</v>
      </c>
      <c r="I10" s="300"/>
      <c r="J10" s="299"/>
      <c r="K10" s="367">
        <f>J10</f>
        <v>0</v>
      </c>
      <c r="L10" s="312">
        <f>(H10*($B$7/($B$7+$C$7)))+(K10*($C$7/($B$7+$C$7)))</f>
        <v>0</v>
      </c>
      <c r="M10" s="123"/>
    </row>
    <row r="11" spans="1:14" x14ac:dyDescent="0.15">
      <c r="A11" s="386" t="s">
        <v>582</v>
      </c>
      <c r="B11" s="218"/>
      <c r="C11" s="218"/>
      <c r="D11" s="312">
        <f t="shared" si="0"/>
        <v>0</v>
      </c>
      <c r="F11" s="386" t="s">
        <v>709</v>
      </c>
      <c r="G11" s="299"/>
      <c r="H11" s="299"/>
      <c r="I11" s="300"/>
      <c r="J11" s="299"/>
      <c r="K11" s="299"/>
      <c r="L11" s="312">
        <f>(H11*($B$7/($B$7+$C$7)))+(K11*($C$7/($B$7+$C$7)))</f>
        <v>0</v>
      </c>
    </row>
    <row r="12" spans="1:14" x14ac:dyDescent="0.15">
      <c r="A12" s="386" t="s">
        <v>583</v>
      </c>
      <c r="B12" s="218"/>
      <c r="C12" s="218"/>
      <c r="D12" s="312">
        <f t="shared" si="0"/>
        <v>0</v>
      </c>
      <c r="F12" s="386" t="s">
        <v>710</v>
      </c>
      <c r="G12" s="299"/>
      <c r="H12" s="299"/>
      <c r="I12" s="300"/>
      <c r="J12" s="299"/>
      <c r="K12" s="299"/>
      <c r="L12" s="312">
        <f>(H12*($B$7/($B$7+$C$7)))+(K12*($C$7/($B$7+$C$7)))</f>
        <v>0</v>
      </c>
    </row>
    <row r="13" spans="1:14" x14ac:dyDescent="0.15">
      <c r="A13" s="386" t="s">
        <v>584</v>
      </c>
      <c r="B13" s="218"/>
      <c r="C13" s="218"/>
      <c r="D13" s="312">
        <f t="shared" si="0"/>
        <v>0</v>
      </c>
      <c r="F13" s="386" t="s">
        <v>711</v>
      </c>
      <c r="G13" s="367">
        <f>SUM(G11:G12)</f>
        <v>0</v>
      </c>
      <c r="H13" s="367">
        <f>SUM(H11:H12)</f>
        <v>0</v>
      </c>
      <c r="I13" s="300"/>
      <c r="J13" s="367">
        <f>SUM(J11:J12)</f>
        <v>0</v>
      </c>
      <c r="K13" s="367">
        <f>SUM(K11:K12)</f>
        <v>0</v>
      </c>
      <c r="L13" s="312">
        <f t="shared" ref="L13:L19" si="1">(H13*($B$7/($B$7+$C$7)))+(K13*($C$7/($B$7+$C$7)))</f>
        <v>0</v>
      </c>
    </row>
    <row r="14" spans="1:14" x14ac:dyDescent="0.15">
      <c r="A14" s="123" t="s">
        <v>259</v>
      </c>
      <c r="B14" s="202">
        <f>(B10*B11)+(B12*B13)</f>
        <v>0</v>
      </c>
      <c r="C14" s="202">
        <f>(C10*C11)+(C12*C13)</f>
        <v>0</v>
      </c>
      <c r="D14" s="312">
        <f t="shared" si="0"/>
        <v>0</v>
      </c>
      <c r="F14" s="386" t="s">
        <v>587</v>
      </c>
      <c r="G14" s="299"/>
      <c r="H14" s="367">
        <f>G14</f>
        <v>0</v>
      </c>
      <c r="I14" s="300"/>
      <c r="J14" s="299"/>
      <c r="K14" s="367">
        <f>J14</f>
        <v>0</v>
      </c>
      <c r="L14" s="312">
        <f t="shared" si="1"/>
        <v>0</v>
      </c>
    </row>
    <row r="15" spans="1:14" x14ac:dyDescent="0.15">
      <c r="A15" s="386" t="s">
        <v>585</v>
      </c>
      <c r="B15" s="6"/>
      <c r="C15" s="6"/>
      <c r="D15" s="207">
        <f t="shared" si="0"/>
        <v>0</v>
      </c>
      <c r="F15" s="386" t="s">
        <v>602</v>
      </c>
      <c r="G15" s="410">
        <f>IF(G14&gt;0,G13/G14,)</f>
        <v>0</v>
      </c>
      <c r="H15" s="368">
        <f>IF(H14&gt;0,H13/H14,)</f>
        <v>0</v>
      </c>
      <c r="I15" s="298"/>
      <c r="J15" s="368">
        <f>IF(J14&gt;0,J13/J14,)</f>
        <v>0</v>
      </c>
      <c r="K15" s="368">
        <f>IF(K14&gt;0,K13/K14,)</f>
        <v>0</v>
      </c>
      <c r="L15" s="193">
        <f t="shared" si="1"/>
        <v>0</v>
      </c>
      <c r="M15" s="122"/>
    </row>
    <row r="16" spans="1:14" x14ac:dyDescent="0.15">
      <c r="D16" s="173"/>
      <c r="F16" s="386" t="s">
        <v>603</v>
      </c>
      <c r="G16" s="367">
        <f>G10*G15</f>
        <v>0</v>
      </c>
      <c r="H16" s="367">
        <f>H10*H15</f>
        <v>0</v>
      </c>
      <c r="J16" s="367">
        <f>J10*J15</f>
        <v>0</v>
      </c>
      <c r="K16" s="367">
        <f>K10*K15</f>
        <v>0</v>
      </c>
      <c r="L16" s="207">
        <f t="shared" si="1"/>
        <v>0</v>
      </c>
      <c r="M16" s="122"/>
      <c r="N16" s="122"/>
    </row>
    <row r="17" spans="1:14" s="122" customFormat="1" x14ac:dyDescent="0.15">
      <c r="A17" s="211" t="s">
        <v>260</v>
      </c>
      <c r="B17" s="123"/>
      <c r="C17" s="123"/>
      <c r="D17" s="173"/>
      <c r="F17" s="387" t="s">
        <v>588</v>
      </c>
      <c r="G17" s="299"/>
      <c r="H17" s="367">
        <f>G17</f>
        <v>0</v>
      </c>
      <c r="I17" s="300"/>
      <c r="J17" s="299"/>
      <c r="K17" s="367">
        <f>J17</f>
        <v>0</v>
      </c>
      <c r="L17" s="207">
        <f t="shared" si="1"/>
        <v>0</v>
      </c>
      <c r="M17" s="123"/>
    </row>
    <row r="18" spans="1:14" s="122" customFormat="1" x14ac:dyDescent="0.15">
      <c r="A18" s="386" t="s">
        <v>600</v>
      </c>
      <c r="C18" s="123"/>
      <c r="D18" s="207">
        <f>'6.1'!$Q$43</f>
        <v>0</v>
      </c>
      <c r="F18" s="386" t="s">
        <v>604</v>
      </c>
      <c r="G18" s="367">
        <f>G17*G15</f>
        <v>0</v>
      </c>
      <c r="H18" s="367">
        <f>H17*H15</f>
        <v>0</v>
      </c>
      <c r="I18" s="123"/>
      <c r="J18" s="367">
        <f>J17*J15</f>
        <v>0</v>
      </c>
      <c r="K18" s="367">
        <f>K17*K15</f>
        <v>0</v>
      </c>
      <c r="L18" s="207">
        <f t="shared" si="1"/>
        <v>0</v>
      </c>
      <c r="M18" s="123"/>
      <c r="N18" s="123"/>
    </row>
    <row r="19" spans="1:14" ht="14" thickBot="1" x14ac:dyDescent="0.2">
      <c r="A19" s="123" t="s">
        <v>266</v>
      </c>
      <c r="D19" s="221">
        <f>IF($D$15&gt;0,D18/$D$15,0)</f>
        <v>0</v>
      </c>
      <c r="F19" s="123" t="s">
        <v>520</v>
      </c>
      <c r="G19" s="207">
        <f>G16+G18</f>
        <v>0</v>
      </c>
      <c r="H19" s="207">
        <f>H16+H18</f>
        <v>0</v>
      </c>
      <c r="J19" s="207">
        <f>J16+J18</f>
        <v>0</v>
      </c>
      <c r="K19" s="207">
        <f>K16+K18</f>
        <v>0</v>
      </c>
      <c r="L19" s="207">
        <f t="shared" si="1"/>
        <v>0</v>
      </c>
    </row>
    <row r="20" spans="1:14" ht="14" thickBot="1" x14ac:dyDescent="0.2">
      <c r="A20" s="123" t="s">
        <v>263</v>
      </c>
      <c r="D20" s="313">
        <f>$D$14*D19</f>
        <v>0</v>
      </c>
      <c r="H20" s="173"/>
      <c r="K20" s="173"/>
    </row>
    <row r="21" spans="1:14" x14ac:dyDescent="0.15">
      <c r="D21" s="173"/>
      <c r="F21" s="386" t="s">
        <v>708</v>
      </c>
      <c r="G21" s="299"/>
      <c r="H21" s="173"/>
      <c r="I21" s="300"/>
      <c r="J21" s="299"/>
      <c r="K21" s="173"/>
    </row>
    <row r="22" spans="1:14" x14ac:dyDescent="0.15">
      <c r="A22" s="211" t="s">
        <v>261</v>
      </c>
      <c r="D22" s="173"/>
      <c r="F22" s="386" t="s">
        <v>712</v>
      </c>
      <c r="G22" s="299"/>
      <c r="H22" s="409">
        <f>IF(H12&gt;0,(H10+H17)*(H12/H14),0)</f>
        <v>0</v>
      </c>
      <c r="I22" s="300"/>
      <c r="J22" s="299"/>
      <c r="K22" s="409">
        <f>IF(K12&gt;0,(K10+K17)*(K12/K14),0)</f>
        <v>0</v>
      </c>
      <c r="L22" s="312">
        <f>(H22*($B$7/($B$7+$C$7)))+(K22*($C$7/($B$7+$C$7)))</f>
        <v>0</v>
      </c>
    </row>
    <row r="23" spans="1:14" x14ac:dyDescent="0.15">
      <c r="A23" s="386" t="s">
        <v>601</v>
      </c>
      <c r="D23" s="207">
        <f>'6.2'!$Q$43</f>
        <v>0</v>
      </c>
      <c r="F23" s="386" t="s">
        <v>713</v>
      </c>
      <c r="G23" s="410">
        <f>IF(G22&gt;0,G21/G22,)</f>
        <v>0</v>
      </c>
      <c r="H23" s="368">
        <f>IF(H13&gt;0,G23,)</f>
        <v>0</v>
      </c>
      <c r="I23" s="411"/>
      <c r="J23" s="368">
        <f>IF(J22&gt;0,J21/J22,)</f>
        <v>0</v>
      </c>
      <c r="K23" s="368">
        <f>IF(K13&gt;0,J23,)</f>
        <v>0</v>
      </c>
      <c r="L23" s="193">
        <f>(H23*($B$7/($B$7+$C$7)))+(K23*($C$7/($B$7+$C$7)))</f>
        <v>0</v>
      </c>
    </row>
    <row r="24" spans="1:14" ht="14" thickBot="1" x14ac:dyDescent="0.2">
      <c r="A24" s="123" t="s">
        <v>267</v>
      </c>
      <c r="D24" s="221">
        <f>IF($D$15&gt;0,D23/$D$15,0)</f>
        <v>0</v>
      </c>
      <c r="F24" s="386" t="s">
        <v>714</v>
      </c>
      <c r="G24" s="409">
        <f>IF(G12&gt;0,G22*G23,0)</f>
        <v>0</v>
      </c>
      <c r="H24" s="409">
        <f>H22*H23</f>
        <v>0</v>
      </c>
      <c r="I24" s="412"/>
      <c r="J24" s="409">
        <f>IF(J12&gt;0,J22*J23,0)</f>
        <v>0</v>
      </c>
      <c r="K24" s="409">
        <f>K22*K23</f>
        <v>0</v>
      </c>
      <c r="L24" s="409">
        <f>L22*L23</f>
        <v>0</v>
      </c>
    </row>
    <row r="25" spans="1:14" ht="14" thickBot="1" x14ac:dyDescent="0.2">
      <c r="A25" s="123" t="s">
        <v>265</v>
      </c>
      <c r="D25" s="313">
        <f>$D$14*D24</f>
        <v>0</v>
      </c>
      <c r="F25" s="387"/>
      <c r="G25" s="413"/>
      <c r="H25" s="413"/>
      <c r="I25" s="414"/>
      <c r="J25" s="413"/>
      <c r="K25" s="413"/>
      <c r="L25" s="413"/>
    </row>
    <row r="26" spans="1:14" x14ac:dyDescent="0.15">
      <c r="D26" s="173"/>
      <c r="F26" s="385" t="s">
        <v>715</v>
      </c>
      <c r="G26" s="299"/>
      <c r="H26" s="367">
        <f>G26</f>
        <v>0</v>
      </c>
      <c r="I26" s="300"/>
      <c r="J26" s="299"/>
      <c r="K26" s="367">
        <f>J26</f>
        <v>0</v>
      </c>
      <c r="L26" s="207">
        <f>(H26*($B$7/($B$7+$C$7)))+(K26*($C$7/($B$7+$C$7)))</f>
        <v>0</v>
      </c>
    </row>
    <row r="27" spans="1:14" x14ac:dyDescent="0.15">
      <c r="A27" s="211" t="s">
        <v>262</v>
      </c>
      <c r="D27" s="173"/>
      <c r="F27" s="385" t="s">
        <v>716</v>
      </c>
      <c r="G27" s="299"/>
      <c r="H27" s="367">
        <f>G27</f>
        <v>0</v>
      </c>
      <c r="I27" s="300"/>
      <c r="J27" s="299"/>
      <c r="K27" s="367">
        <f>J27</f>
        <v>0</v>
      </c>
      <c r="L27" s="207">
        <f>(H27*($B$7/($B$7+$C$7)))+(K27*($C$7/($B$7+$C$7)))</f>
        <v>0</v>
      </c>
    </row>
    <row r="28" spans="1:14" ht="14" thickBot="1" x14ac:dyDescent="0.2">
      <c r="A28" s="386" t="s">
        <v>608</v>
      </c>
      <c r="D28" s="207">
        <f>'6.3'!$Q$45</f>
        <v>0</v>
      </c>
      <c r="G28" s="173"/>
      <c r="H28" s="173"/>
      <c r="I28" s="173"/>
      <c r="J28" s="173"/>
      <c r="K28" s="173"/>
      <c r="L28" s="173"/>
    </row>
    <row r="29" spans="1:14" ht="14" thickBot="1" x14ac:dyDescent="0.2">
      <c r="A29" s="123" t="s">
        <v>427</v>
      </c>
      <c r="D29" s="221">
        <f>IF($D$15&gt;0,D28/$D$15,0)</f>
        <v>0</v>
      </c>
      <c r="F29" s="386" t="s">
        <v>717</v>
      </c>
      <c r="G29" s="207">
        <f>G19-G24+G26+G27</f>
        <v>0</v>
      </c>
      <c r="H29" s="207">
        <f>H19-H24+H26+H27</f>
        <v>0</v>
      </c>
      <c r="I29" s="173"/>
      <c r="J29" s="207">
        <f>J19-J24+J26+J27</f>
        <v>0</v>
      </c>
      <c r="K29" s="207">
        <f>K19-K24+K26+K27</f>
        <v>0</v>
      </c>
      <c r="L29" s="314">
        <f>(H29*($B$7/($B$7+$C$7)))+(K29*($C$7/($B$7+$C$7)))</f>
        <v>0</v>
      </c>
    </row>
    <row r="30" spans="1:14" ht="14" thickBot="1" x14ac:dyDescent="0.2">
      <c r="A30" s="123" t="s">
        <v>264</v>
      </c>
      <c r="D30" s="313">
        <f>$D$14*D29</f>
        <v>0</v>
      </c>
    </row>
    <row r="32" spans="1:14" x14ac:dyDescent="0.15">
      <c r="C32" s="296" t="s">
        <v>468</v>
      </c>
      <c r="D32" s="301">
        <f>D20+D25+D30</f>
        <v>0</v>
      </c>
    </row>
  </sheetData>
  <sheetProtection password="CD86" sheet="1" objects="1" scenarios="1" formatCells="0" formatColumns="0" formatRows="0" insertColumns="0" insertRows="0" insertHyperlinks="0" deleteColumns="0" deleteRows="0" sort="0" autoFilter="0" pivotTables="0"/>
  <mergeCells count="4">
    <mergeCell ref="L5:L8"/>
    <mergeCell ref="A6:D6"/>
    <mergeCell ref="H5:H8"/>
    <mergeCell ref="K5:K8"/>
  </mergeCells>
  <phoneticPr fontId="0" type="noConversion"/>
  <pageMargins left="0.7" right="0.7" top="0.75" bottom="0.75" header="0.5" footer="0.3"/>
  <pageSetup scale="79" fitToWidth="2" orientation="landscape"/>
  <headerFooter>
    <oddHeader>&amp;R&amp;"Arial,Bold"&amp;12Section &amp;A</oddHeader>
    <oddFooter>&amp;R&amp;F, &amp;A_x000D_&amp;D_x000D_&amp;P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6"/>
  <sheetViews>
    <sheetView zoomScale="75" zoomScaleNormal="75" zoomScalePageLayoutView="75" workbookViewId="0">
      <selection activeCell="A23" sqref="A23:B23"/>
    </sheetView>
  </sheetViews>
  <sheetFormatPr baseColWidth="10" defaultColWidth="9" defaultRowHeight="13" x14ac:dyDescent="0.15"/>
  <cols>
    <col min="1" max="1" width="5.6640625" style="123" customWidth="1"/>
    <col min="2" max="2" width="11.5" style="123" customWidth="1"/>
    <col min="3" max="3" width="28.5" style="123" bestFit="1" customWidth="1"/>
    <col min="4" max="5" width="15.5" style="123" customWidth="1"/>
    <col min="6" max="6" width="13.1640625" style="123" customWidth="1"/>
    <col min="7" max="16384" width="9" style="123"/>
  </cols>
  <sheetData>
    <row r="1" spans="1:6" s="173" customFormat="1" x14ac:dyDescent="0.15">
      <c r="D1" s="153" t="s">
        <v>302</v>
      </c>
      <c r="E1" s="154"/>
    </row>
    <row r="2" spans="1:6" s="155" customFormat="1" x14ac:dyDescent="0.15">
      <c r="D2" s="153" t="s">
        <v>313</v>
      </c>
      <c r="E2" s="156"/>
    </row>
    <row r="3" spans="1:6" s="155" customFormat="1" x14ac:dyDescent="0.15">
      <c r="D3" s="153" t="s">
        <v>314</v>
      </c>
      <c r="E3" s="98" t="s">
        <v>389</v>
      </c>
    </row>
    <row r="4" spans="1:6" s="155" customFormat="1" x14ac:dyDescent="0.15">
      <c r="D4" s="153"/>
    </row>
    <row r="5" spans="1:6" s="129" customFormat="1" x14ac:dyDescent="0.15">
      <c r="A5" s="528" t="s">
        <v>525</v>
      </c>
      <c r="B5" s="528"/>
      <c r="C5" s="528"/>
      <c r="D5" s="528"/>
      <c r="E5" s="528"/>
      <c r="F5" s="528"/>
    </row>
    <row r="6" spans="1:6" s="129" customFormat="1" ht="39" customHeight="1" x14ac:dyDescent="0.15">
      <c r="A6" s="527" t="s">
        <v>254</v>
      </c>
      <c r="B6" s="527"/>
      <c r="C6" s="527"/>
      <c r="D6" s="527"/>
      <c r="E6" s="527"/>
      <c r="F6" s="527"/>
    </row>
    <row r="7" spans="1:6" s="122" customFormat="1" ht="18.75" customHeight="1" x14ac:dyDescent="0.15">
      <c r="B7" s="205">
        <f>'6.1'!D46</f>
        <v>92</v>
      </c>
      <c r="C7" s="205">
        <f>'6.1'!E46</f>
        <v>274</v>
      </c>
      <c r="D7" s="366">
        <f>'6.1'!D21</f>
        <v>92</v>
      </c>
      <c r="E7" s="366">
        <f>'6.1'!E21</f>
        <v>274</v>
      </c>
    </row>
    <row r="8" spans="1:6" ht="24.75" customHeight="1" x14ac:dyDescent="0.15">
      <c r="D8" s="215" t="s">
        <v>251</v>
      </c>
      <c r="E8" s="215" t="s">
        <v>251</v>
      </c>
    </row>
    <row r="9" spans="1:6" ht="24.75" customHeight="1" x14ac:dyDescent="0.15">
      <c r="D9" s="149" t="str">
        <f>'6.1'!D24</f>
        <v>12/31/2015</v>
      </c>
      <c r="E9" s="150" t="str">
        <f>'6.1'!E24</f>
        <v>12/31/2016</v>
      </c>
      <c r="F9" s="219" t="s">
        <v>243</v>
      </c>
    </row>
    <row r="10" spans="1:6" x14ac:dyDescent="0.15">
      <c r="A10" s="211" t="s">
        <v>291</v>
      </c>
    </row>
    <row r="11" spans="1:6" x14ac:dyDescent="0.15">
      <c r="A11" s="386" t="s">
        <v>589</v>
      </c>
      <c r="D11" s="212"/>
      <c r="E11" s="212"/>
      <c r="F11" s="312">
        <f>(D11*($D$7/($D$7+$E$7)))+(E11*($E$7/($D$7+$E$7)))</f>
        <v>0</v>
      </c>
    </row>
    <row r="12" spans="1:6" x14ac:dyDescent="0.15">
      <c r="A12" s="386" t="s">
        <v>609</v>
      </c>
      <c r="D12" s="213"/>
      <c r="E12" s="213"/>
      <c r="F12" s="312">
        <f>(D12*($D$7/($D$7+$E$7)))+(E12*($E$7/($D$7+$E$7)))</f>
        <v>0</v>
      </c>
    </row>
    <row r="13" spans="1:6" x14ac:dyDescent="0.15">
      <c r="A13" s="386" t="s">
        <v>610</v>
      </c>
      <c r="D13" s="214">
        <f>IF(D12&gt;0,D11/D12,0)</f>
        <v>0</v>
      </c>
      <c r="E13" s="214">
        <f>IF(E12&gt;0,E11/E12,0)</f>
        <v>0</v>
      </c>
      <c r="F13" s="312">
        <f>(D13*($D$7/($D$7+$E$7)))+(E13*($E$7/($D$7+$E$7)))</f>
        <v>0</v>
      </c>
    </row>
    <row r="14" spans="1:6" x14ac:dyDescent="0.15">
      <c r="F14" s="315"/>
    </row>
    <row r="15" spans="1:6" x14ac:dyDescent="0.15">
      <c r="A15" s="211" t="s">
        <v>366</v>
      </c>
      <c r="F15" s="316"/>
    </row>
    <row r="16" spans="1:6" x14ac:dyDescent="0.15">
      <c r="A16" s="386" t="s">
        <v>589</v>
      </c>
      <c r="D16" s="212"/>
      <c r="E16" s="212"/>
      <c r="F16" s="312">
        <f>(D16*($D$7/($D$7+$E$7)))+(E16*($E$7/($D$7+$E$7)))</f>
        <v>0</v>
      </c>
    </row>
    <row r="17" spans="1:6" x14ac:dyDescent="0.15">
      <c r="A17" s="386" t="s">
        <v>609</v>
      </c>
      <c r="D17" s="213"/>
      <c r="E17" s="213"/>
      <c r="F17" s="312">
        <f>(D17*($D$7/($D$7+$E$7)))+(E17*($E$7/($D$7+$E$7)))</f>
        <v>0</v>
      </c>
    </row>
    <row r="18" spans="1:6" x14ac:dyDescent="0.15">
      <c r="A18" s="386" t="s">
        <v>610</v>
      </c>
      <c r="D18" s="214">
        <f>IF(D17&gt;0,D16/D17,0)</f>
        <v>0</v>
      </c>
      <c r="E18" s="214">
        <f>IF(E17&gt;0,E16/E17,0)</f>
        <v>0</v>
      </c>
      <c r="F18" s="312">
        <f>(D18*($D$7/($D$7+$E$7)))+(E18*($E$7/($D$7+$E$7)))</f>
        <v>0</v>
      </c>
    </row>
    <row r="19" spans="1:6" x14ac:dyDescent="0.15">
      <c r="F19" s="315"/>
    </row>
    <row r="20" spans="1:6" x14ac:dyDescent="0.15">
      <c r="A20" s="211" t="s">
        <v>367</v>
      </c>
      <c r="F20" s="316"/>
    </row>
    <row r="21" spans="1:6" x14ac:dyDescent="0.15">
      <c r="A21" s="386" t="s">
        <v>589</v>
      </c>
      <c r="D21" s="212"/>
      <c r="E21" s="212"/>
      <c r="F21" s="312">
        <f>(D21*($D$7/($D$7+$E$7)))+(E21*($E$7/($D$7+$E$7)))</f>
        <v>0</v>
      </c>
    </row>
    <row r="22" spans="1:6" x14ac:dyDescent="0.15">
      <c r="A22" s="386" t="s">
        <v>609</v>
      </c>
      <c r="D22" s="213"/>
      <c r="E22" s="213"/>
      <c r="F22" s="312">
        <f>(D22*($D$7/($D$7+$E$7)))+(E22*($E$7/($D$7+$E$7)))</f>
        <v>0</v>
      </c>
    </row>
    <row r="23" spans="1:6" x14ac:dyDescent="0.15">
      <c r="A23" s="386" t="s">
        <v>610</v>
      </c>
      <c r="D23" s="214">
        <f>IF(D22&gt;0,D21/D22,0)</f>
        <v>0</v>
      </c>
      <c r="E23" s="214">
        <f>IF(E22&gt;0,E21/E22,0)</f>
        <v>0</v>
      </c>
      <c r="F23" s="312">
        <f>(D23*($D$7/($D$7+$E$7)))+(E23*($E$7/($D$7+$E$7)))</f>
        <v>0</v>
      </c>
    </row>
    <row r="24" spans="1:6" x14ac:dyDescent="0.15">
      <c r="D24" s="288"/>
      <c r="E24" s="288"/>
      <c r="F24" s="317"/>
    </row>
    <row r="25" spans="1:6" x14ac:dyDescent="0.15">
      <c r="A25" s="211" t="s">
        <v>368</v>
      </c>
      <c r="F25" s="316"/>
    </row>
    <row r="26" spans="1:6" x14ac:dyDescent="0.15">
      <c r="A26" s="386" t="s">
        <v>589</v>
      </c>
      <c r="D26" s="212"/>
      <c r="E26" s="212"/>
      <c r="F26" s="312">
        <f>(D26*($D$7/($D$7+$E$7)))+(E26*($E$7/($D$7+$E$7)))</f>
        <v>0</v>
      </c>
    </row>
    <row r="27" spans="1:6" x14ac:dyDescent="0.15">
      <c r="A27" s="386" t="s">
        <v>609</v>
      </c>
      <c r="D27" s="213"/>
      <c r="E27" s="213"/>
      <c r="F27" s="312">
        <f>(D27*($D$7/($D$7+$E$7)))+(E27*($E$7/($D$7+$E$7)))</f>
        <v>0</v>
      </c>
    </row>
    <row r="28" spans="1:6" x14ac:dyDescent="0.15">
      <c r="A28" s="386" t="s">
        <v>610</v>
      </c>
      <c r="D28" s="214">
        <f>IF(D27&gt;0,D26/D27,0)</f>
        <v>0</v>
      </c>
      <c r="E28" s="214">
        <f>IF(E27&gt;0,E26/E27,0)</f>
        <v>0</v>
      </c>
      <c r="F28" s="312">
        <f>(D28*($D$7/($D$7+$E$7)))+(E28*($E$7/($D$7+$E$7)))</f>
        <v>0</v>
      </c>
    </row>
    <row r="29" spans="1:6" x14ac:dyDescent="0.15">
      <c r="F29" s="315"/>
    </row>
    <row r="30" spans="1:6" x14ac:dyDescent="0.15">
      <c r="A30" s="211" t="s">
        <v>292</v>
      </c>
      <c r="F30" s="316"/>
    </row>
    <row r="31" spans="1:6" x14ac:dyDescent="0.15">
      <c r="A31" s="386" t="s">
        <v>589</v>
      </c>
      <c r="D31" s="212"/>
      <c r="E31" s="212"/>
      <c r="F31" s="312">
        <f>(D31*($D$7/($D$7+$E$7)))+(E31*($E$7/($D$7+$E$7)))</f>
        <v>0</v>
      </c>
    </row>
    <row r="32" spans="1:6" x14ac:dyDescent="0.15">
      <c r="A32" s="386" t="s">
        <v>609</v>
      </c>
      <c r="D32" s="213"/>
      <c r="E32" s="213"/>
      <c r="F32" s="312">
        <f>(D32*($D$7/($D$7+$E$7)))+(E32*($E$7/($D$7+$E$7)))</f>
        <v>0</v>
      </c>
    </row>
    <row r="33" spans="1:6" x14ac:dyDescent="0.15">
      <c r="A33" s="386" t="s">
        <v>610</v>
      </c>
      <c r="D33" s="214">
        <f>IF(D32&gt;0,D31/D32,0)</f>
        <v>0</v>
      </c>
      <c r="E33" s="214">
        <f>IF(E32&gt;0,E31/E32,0)</f>
        <v>0</v>
      </c>
      <c r="F33" s="312">
        <f>(D33*($D$7/($D$7+$E$7)))+(E33*($E$7/($D$7+$E$7)))</f>
        <v>0</v>
      </c>
    </row>
    <row r="34" spans="1:6" x14ac:dyDescent="0.15">
      <c r="F34" s="315"/>
    </row>
    <row r="35" spans="1:6" x14ac:dyDescent="0.15">
      <c r="A35" s="211" t="s">
        <v>248</v>
      </c>
      <c r="F35" s="316"/>
    </row>
    <row r="36" spans="1:6" x14ac:dyDescent="0.15">
      <c r="A36" s="386" t="s">
        <v>589</v>
      </c>
      <c r="D36" s="212"/>
      <c r="E36" s="212"/>
      <c r="F36" s="312">
        <f>(D36*($D$7/($D$7+$E$7)))+(E36*($E$7/($D$7+$E$7)))</f>
        <v>0</v>
      </c>
    </row>
    <row r="37" spans="1:6" x14ac:dyDescent="0.15">
      <c r="A37" s="386" t="s">
        <v>609</v>
      </c>
      <c r="D37" s="213"/>
      <c r="E37" s="213"/>
      <c r="F37" s="312">
        <f>(D37*($D$7/($D$7+$E$7)))+(E37*($E$7/($D$7+$E$7)))</f>
        <v>0</v>
      </c>
    </row>
    <row r="38" spans="1:6" x14ac:dyDescent="0.15">
      <c r="A38" s="386" t="s">
        <v>610</v>
      </c>
      <c r="D38" s="214">
        <f>IF(D37&gt;0,D36/D37,0)</f>
        <v>0</v>
      </c>
      <c r="E38" s="214">
        <f>IF(E37&gt;0,E36/E37,0)</f>
        <v>0</v>
      </c>
      <c r="F38" s="312">
        <f>(D38*($D$7/($D$7+$E$7)))+(E38*($E$7/($D$7+$E$7)))</f>
        <v>0</v>
      </c>
    </row>
    <row r="39" spans="1:6" x14ac:dyDescent="0.15">
      <c r="F39" s="315"/>
    </row>
    <row r="40" spans="1:6" x14ac:dyDescent="0.15">
      <c r="A40" s="211" t="s">
        <v>253</v>
      </c>
      <c r="F40" s="316"/>
    </row>
    <row r="41" spans="1:6" x14ac:dyDescent="0.15">
      <c r="A41" s="386" t="s">
        <v>589</v>
      </c>
      <c r="D41" s="212"/>
      <c r="E41" s="212"/>
      <c r="F41" s="312">
        <f>(D41*($D$7/($D$7+$E$7)))+(E41*($E$7/($D$7+$E$7)))</f>
        <v>0</v>
      </c>
    </row>
    <row r="42" spans="1:6" x14ac:dyDescent="0.15">
      <c r="A42" s="386" t="s">
        <v>609</v>
      </c>
      <c r="D42" s="213"/>
      <c r="E42" s="213"/>
      <c r="F42" s="312">
        <f>(D42*($D$7/($D$7+$E$7)))+(E42*($E$7/($D$7+$E$7)))</f>
        <v>0</v>
      </c>
    </row>
    <row r="43" spans="1:6" x14ac:dyDescent="0.15">
      <c r="A43" s="386" t="s">
        <v>610</v>
      </c>
      <c r="D43" s="214">
        <f>IF(D42&gt;0,D41/D42,0)</f>
        <v>0</v>
      </c>
      <c r="E43" s="214">
        <f>IF(E42&gt;0,E41/E42,0)</f>
        <v>0</v>
      </c>
      <c r="F43" s="312">
        <f>(D43*($D$7/($D$7+$E$7)))+(E43*($E$7/($D$7+$E$7)))</f>
        <v>0</v>
      </c>
    </row>
    <row r="44" spans="1:6" x14ac:dyDescent="0.15">
      <c r="F44" s="315"/>
    </row>
    <row r="45" spans="1:6" x14ac:dyDescent="0.15">
      <c r="F45" s="315"/>
    </row>
    <row r="46" spans="1:6" x14ac:dyDescent="0.15">
      <c r="E46" s="296" t="s">
        <v>472</v>
      </c>
      <c r="F46" s="312">
        <f>F43+F38+F33+F28+F23+F18+F13</f>
        <v>0</v>
      </c>
    </row>
  </sheetData>
  <sheetProtection password="CD86" sheet="1" formatCells="0" formatColumns="0" formatRows="0" insertColumns="0" insertRows="0" insertHyperlinks="0" deleteColumns="0" deleteRows="0" sort="0" autoFilter="0" pivotTables="0"/>
  <mergeCells count="2">
    <mergeCell ref="A6:F6"/>
    <mergeCell ref="A5:F5"/>
  </mergeCells>
  <phoneticPr fontId="0" type="noConversion"/>
  <pageMargins left="0.7" right="0.7" top="0.75" bottom="0.75" header="0.5" footer="0.3"/>
  <pageSetup scale="89" orientation="landscape"/>
  <headerFooter>
    <oddHeader>&amp;R&amp;"Arial,Bold"&amp;12Section &amp;A</oddHeader>
    <oddFooter>&amp;R&amp;F, &amp;A_x000D_&amp;D_x000D_&amp;P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0"/>
  <sheetViews>
    <sheetView zoomScale="75" zoomScaleNormal="75" zoomScalePageLayoutView="75" workbookViewId="0">
      <selection activeCell="A5" sqref="A5:F5"/>
    </sheetView>
  </sheetViews>
  <sheetFormatPr baseColWidth="10" defaultColWidth="9" defaultRowHeight="13" x14ac:dyDescent="0.15"/>
  <cols>
    <col min="1" max="1" width="5.6640625" style="123" customWidth="1"/>
    <col min="2" max="2" width="11.5" style="123" customWidth="1"/>
    <col min="3" max="3" width="59.33203125" style="123" customWidth="1"/>
    <col min="4" max="6" width="15.5" style="123" customWidth="1"/>
    <col min="7" max="16384" width="9" style="123"/>
  </cols>
  <sheetData>
    <row r="1" spans="1:6" s="173" customFormat="1" x14ac:dyDescent="0.15">
      <c r="E1" s="153" t="s">
        <v>302</v>
      </c>
      <c r="F1" s="154"/>
    </row>
    <row r="2" spans="1:6" s="155" customFormat="1" x14ac:dyDescent="0.15">
      <c r="E2" s="153" t="s">
        <v>313</v>
      </c>
      <c r="F2" s="156"/>
    </row>
    <row r="3" spans="1:6" s="155" customFormat="1" x14ac:dyDescent="0.15">
      <c r="E3" s="153" t="s">
        <v>314</v>
      </c>
      <c r="F3" s="98" t="s">
        <v>389</v>
      </c>
    </row>
    <row r="4" spans="1:6" s="155" customFormat="1" x14ac:dyDescent="0.15">
      <c r="D4" s="153"/>
    </row>
    <row r="5" spans="1:6" s="129" customFormat="1" x14ac:dyDescent="0.15">
      <c r="A5" s="528" t="s">
        <v>772</v>
      </c>
      <c r="B5" s="528"/>
      <c r="C5" s="528"/>
      <c r="D5" s="528"/>
      <c r="E5" s="528"/>
      <c r="F5" s="528"/>
    </row>
    <row r="6" spans="1:6" s="129" customFormat="1" ht="57" customHeight="1" x14ac:dyDescent="0.15">
      <c r="A6" s="527" t="s">
        <v>430</v>
      </c>
      <c r="B6" s="527"/>
      <c r="C6" s="527"/>
      <c r="D6" s="527"/>
      <c r="E6" s="527"/>
      <c r="F6" s="527"/>
    </row>
    <row r="7" spans="1:6" s="122" customFormat="1" x14ac:dyDescent="0.15">
      <c r="B7" s="205">
        <f>'6.1'!D46</f>
        <v>92</v>
      </c>
      <c r="C7" s="205">
        <f>'6.1'!E46</f>
        <v>274</v>
      </c>
      <c r="D7" s="366">
        <f>'6.1'!D21</f>
        <v>92</v>
      </c>
      <c r="E7" s="366">
        <f>'6.1'!E21</f>
        <v>274</v>
      </c>
    </row>
    <row r="8" spans="1:6" ht="22" x14ac:dyDescent="0.15">
      <c r="D8" s="270" t="s">
        <v>473</v>
      </c>
      <c r="E8" s="270" t="s">
        <v>473</v>
      </c>
    </row>
    <row r="9" spans="1:6" ht="24.75" customHeight="1" x14ac:dyDescent="0.15">
      <c r="D9" s="149" t="str">
        <f>'6.1'!D24</f>
        <v>12/31/2015</v>
      </c>
      <c r="E9" s="150" t="str">
        <f>'6.1'!E24</f>
        <v>12/31/2016</v>
      </c>
      <c r="F9" s="269" t="str">
        <f>"Composite 
"&amp;'1-7'!$B$54</f>
        <v>Composite _x000D_9/30/2016</v>
      </c>
    </row>
    <row r="10" spans="1:6" x14ac:dyDescent="0.15">
      <c r="A10" s="211" t="str">
        <f>"Medicare/Medicaid Adjustment for year ended "&amp;'1-7'!$B$29&amp;":"</f>
        <v>Medicare/Medicaid Adjustment for year ended 12/31:</v>
      </c>
    </row>
    <row r="11" spans="1:6" x14ac:dyDescent="0.15">
      <c r="A11" s="267" t="s">
        <v>590</v>
      </c>
      <c r="D11" s="380"/>
      <c r="E11" s="380"/>
      <c r="F11" s="312">
        <f>(D11*($D$7/($D$7+$E$7)))+(E11*($E$7/($D$7+$E$7)))</f>
        <v>0</v>
      </c>
    </row>
    <row r="12" spans="1:6" x14ac:dyDescent="0.15">
      <c r="A12" s="267" t="s">
        <v>591</v>
      </c>
      <c r="D12" s="213"/>
      <c r="E12" s="213"/>
      <c r="F12" s="312">
        <f>(D12*($D$7/($D$7+$E$7)))+(E12*($E$7/($D$7+$E$7)))</f>
        <v>0</v>
      </c>
    </row>
    <row r="13" spans="1:6" x14ac:dyDescent="0.15">
      <c r="A13" s="266" t="s">
        <v>605</v>
      </c>
      <c r="D13" s="318">
        <f>IF(D12&gt;0,D11-D12,0)</f>
        <v>0</v>
      </c>
      <c r="E13" s="318">
        <f>IF(E12&gt;0,E11-E12,0)</f>
        <v>0</v>
      </c>
      <c r="F13" s="312">
        <f>(D13*($D$7/($D$7+$E$7)))+(E13*($E$7/($D$7+$E$7)))</f>
        <v>0</v>
      </c>
    </row>
    <row r="15" spans="1:6" x14ac:dyDescent="0.15">
      <c r="A15" s="211" t="s">
        <v>431</v>
      </c>
    </row>
    <row r="16" spans="1:6" x14ac:dyDescent="0.15">
      <c r="A16" s="267" t="s">
        <v>743</v>
      </c>
      <c r="B16" s="267"/>
      <c r="C16" s="267"/>
      <c r="F16" s="213">
        <f>'6.1'!K117+'6.1'!M117</f>
        <v>0</v>
      </c>
    </row>
    <row r="17" spans="1:6" x14ac:dyDescent="0.15">
      <c r="A17" s="268" t="s">
        <v>592</v>
      </c>
      <c r="D17" s="213"/>
      <c r="E17" s="213"/>
      <c r="F17" s="318">
        <f>(D17*($D$7/($D$7+$E$7)))+(E17*($E$7/($D$7+$E$7)))</f>
        <v>0</v>
      </c>
    </row>
    <row r="18" spans="1:6" x14ac:dyDescent="0.15">
      <c r="A18" s="268" t="s">
        <v>458</v>
      </c>
      <c r="F18" s="308">
        <f>IF(F17&gt;0,F16/F17,0)</f>
        <v>0</v>
      </c>
    </row>
    <row r="20" spans="1:6" x14ac:dyDescent="0.15">
      <c r="E20" s="335" t="s">
        <v>513</v>
      </c>
      <c r="F20" s="312">
        <f>F13*F18</f>
        <v>0</v>
      </c>
    </row>
  </sheetData>
  <sheetProtection password="CD86" sheet="1" objects="1" scenarios="1" formatCells="0" formatColumns="0" formatRows="0" insertColumns="0" insertRows="0" insertHyperlinks="0" deleteColumns="0" deleteRows="0" sort="0" autoFilter="0" pivotTables="0"/>
  <mergeCells count="2">
    <mergeCell ref="A5:F5"/>
    <mergeCell ref="A6:F6"/>
  </mergeCells>
  <phoneticPr fontId="34" type="noConversion"/>
  <pageMargins left="0.7" right="0.7" top="0.75" bottom="0.75" header="0.5" footer="0.3"/>
  <pageSetup scale="93" orientation="landscape"/>
  <headerFooter>
    <oddHeader>&amp;R&amp;"Arial,Bold"&amp;12Section &amp;A</oddHeader>
    <oddFooter>&amp;R&amp;F, &amp;A_x000D_&amp;D_x000D_&amp;P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0"/>
  <sheetViews>
    <sheetView topLeftCell="A8" zoomScale="75" zoomScaleNormal="75" zoomScalePageLayoutView="75" workbookViewId="0">
      <selection activeCell="B51" sqref="B51"/>
    </sheetView>
  </sheetViews>
  <sheetFormatPr baseColWidth="10" defaultColWidth="9" defaultRowHeight="13" x14ac:dyDescent="0.15"/>
  <cols>
    <col min="1" max="1" width="81.83203125" style="123" customWidth="1"/>
    <col min="2" max="2" width="17.1640625" style="123" customWidth="1"/>
    <col min="3" max="3" width="33" style="123" bestFit="1" customWidth="1"/>
    <col min="4" max="4" width="17.1640625" style="123" customWidth="1"/>
    <col min="5" max="5" width="16.5" style="123" customWidth="1"/>
    <col min="6" max="6" width="14.1640625" style="123" bestFit="1" customWidth="1"/>
    <col min="7" max="7" width="16.83203125" style="123" customWidth="1"/>
    <col min="8" max="16384" width="9" style="123"/>
  </cols>
  <sheetData>
    <row r="1" spans="1:7" s="173" customFormat="1" ht="12.75" customHeight="1" x14ac:dyDescent="0.15">
      <c r="D1" s="153" t="s">
        <v>302</v>
      </c>
      <c r="E1" s="154"/>
    </row>
    <row r="2" spans="1:7" s="155" customFormat="1" ht="12.75" customHeight="1" x14ac:dyDescent="0.15">
      <c r="D2" s="153" t="s">
        <v>313</v>
      </c>
      <c r="E2" s="156"/>
    </row>
    <row r="3" spans="1:7" s="155" customFormat="1" ht="12.75" customHeight="1" x14ac:dyDescent="0.15">
      <c r="D3" s="153" t="s">
        <v>314</v>
      </c>
      <c r="E3" s="98" t="s">
        <v>389</v>
      </c>
    </row>
    <row r="4" spans="1:7" s="155" customFormat="1" ht="12.75" customHeight="1" x14ac:dyDescent="0.15">
      <c r="F4" s="153"/>
    </row>
    <row r="5" spans="1:7" s="129" customFormat="1" ht="13.5" customHeight="1" x14ac:dyDescent="0.15">
      <c r="A5" s="532" t="s">
        <v>678</v>
      </c>
      <c r="B5" s="533"/>
      <c r="C5" s="533"/>
      <c r="D5" s="533"/>
      <c r="E5" s="533"/>
      <c r="F5" s="533"/>
      <c r="G5" s="534"/>
    </row>
    <row r="6" spans="1:7" s="129" customFormat="1" ht="59" customHeight="1" x14ac:dyDescent="0.15">
      <c r="A6" s="538" t="s">
        <v>700</v>
      </c>
      <c r="B6" s="539"/>
      <c r="C6" s="539"/>
      <c r="D6" s="539"/>
      <c r="E6" s="539"/>
      <c r="F6" s="539"/>
      <c r="G6" s="540"/>
    </row>
    <row r="7" spans="1:7" s="129" customFormat="1" ht="38" customHeight="1" x14ac:dyDescent="0.15">
      <c r="A7" s="538" t="s">
        <v>705</v>
      </c>
      <c r="B7" s="539"/>
      <c r="C7" s="539"/>
      <c r="D7" s="539"/>
      <c r="E7" s="539"/>
      <c r="F7" s="539"/>
      <c r="G7" s="540"/>
    </row>
    <row r="8" spans="1:7" s="129" customFormat="1" ht="48.75" customHeight="1" x14ac:dyDescent="0.15">
      <c r="A8" s="538" t="s">
        <v>702</v>
      </c>
      <c r="B8" s="539"/>
      <c r="C8" s="539"/>
      <c r="D8" s="539"/>
      <c r="E8" s="539"/>
      <c r="F8" s="539"/>
      <c r="G8" s="540"/>
    </row>
    <row r="9" spans="1:7" s="129" customFormat="1" ht="33.75" customHeight="1" x14ac:dyDescent="0.15">
      <c r="A9" s="538" t="s">
        <v>706</v>
      </c>
      <c r="B9" s="539"/>
      <c r="C9" s="539"/>
      <c r="D9" s="539"/>
      <c r="E9" s="539"/>
      <c r="F9" s="539"/>
      <c r="G9" s="540"/>
    </row>
    <row r="10" spans="1:7" s="129" customFormat="1" ht="33.75" customHeight="1" x14ac:dyDescent="0.15">
      <c r="A10" s="535" t="s">
        <v>703</v>
      </c>
      <c r="B10" s="536"/>
      <c r="C10" s="536"/>
      <c r="D10" s="536"/>
      <c r="E10" s="536"/>
      <c r="F10" s="536"/>
      <c r="G10" s="537"/>
    </row>
    <row r="11" spans="1:7" s="129" customFormat="1" ht="33.75" customHeight="1" x14ac:dyDescent="0.15">
      <c r="A11" s="535" t="s">
        <v>701</v>
      </c>
      <c r="B11" s="536"/>
      <c r="C11" s="536"/>
      <c r="D11" s="536"/>
      <c r="E11" s="536"/>
      <c r="F11" s="536"/>
      <c r="G11" s="537"/>
    </row>
    <row r="12" spans="1:7" s="129" customFormat="1" ht="45" customHeight="1" x14ac:dyDescent="0.15">
      <c r="A12" s="529" t="s">
        <v>707</v>
      </c>
      <c r="B12" s="530"/>
      <c r="C12" s="530"/>
      <c r="D12" s="530"/>
      <c r="E12" s="530"/>
      <c r="F12" s="530"/>
      <c r="G12" s="531"/>
    </row>
    <row r="13" spans="1:7" s="122" customFormat="1" ht="12.75" customHeight="1" x14ac:dyDescent="0.15"/>
    <row r="14" spans="1:7" s="122" customFormat="1" ht="12.75" customHeight="1" x14ac:dyDescent="0.15">
      <c r="A14" s="45" t="s">
        <v>165</v>
      </c>
      <c r="B14" s="147" t="str">
        <f>"9/30/" &amp;'1-7'!B16</f>
        <v>9/30/2016</v>
      </c>
      <c r="C14" s="45"/>
    </row>
    <row r="15" spans="1:7" s="122" customFormat="1" ht="12.75" customHeight="1" x14ac:dyDescent="0.15">
      <c r="D15" s="366"/>
      <c r="E15" s="366"/>
    </row>
    <row r="16" spans="1:7" s="122" customFormat="1" x14ac:dyDescent="0.15">
      <c r="B16" s="215"/>
    </row>
    <row r="17" spans="1:3" s="122" customFormat="1" x14ac:dyDescent="0.15">
      <c r="A17" s="201" t="s">
        <v>677</v>
      </c>
      <c r="B17" s="402" t="str">
        <f>B14</f>
        <v>9/30/2016</v>
      </c>
      <c r="C17" s="399" t="s">
        <v>680</v>
      </c>
    </row>
    <row r="18" spans="1:3" s="122" customFormat="1" x14ac:dyDescent="0.15">
      <c r="A18" s="385" t="s">
        <v>699</v>
      </c>
      <c r="B18" s="299"/>
      <c r="C18" s="400"/>
    </row>
    <row r="19" spans="1:3" x14ac:dyDescent="0.15">
      <c r="A19" s="385" t="s">
        <v>681</v>
      </c>
      <c r="B19" s="299"/>
      <c r="C19" s="400"/>
    </row>
    <row r="20" spans="1:3" x14ac:dyDescent="0.15">
      <c r="A20" s="386" t="s">
        <v>682</v>
      </c>
      <c r="B20" s="207">
        <f>B18-B19</f>
        <v>0</v>
      </c>
      <c r="C20" s="400"/>
    </row>
    <row r="21" spans="1:3" x14ac:dyDescent="0.15">
      <c r="B21" s="173"/>
    </row>
    <row r="22" spans="1:3" s="122" customFormat="1" x14ac:dyDescent="0.15">
      <c r="A22" s="211" t="s">
        <v>674</v>
      </c>
      <c r="B22" s="173"/>
    </row>
    <row r="23" spans="1:3" s="122" customFormat="1" x14ac:dyDescent="0.15">
      <c r="A23" s="386" t="s">
        <v>690</v>
      </c>
      <c r="B23" s="299"/>
      <c r="C23" s="129"/>
    </row>
    <row r="24" spans="1:3" s="122" customFormat="1" x14ac:dyDescent="0.15">
      <c r="A24" s="386" t="s">
        <v>697</v>
      </c>
      <c r="B24" s="207">
        <f>('6.1'!G117+'6.1'!I117+'6.1'!K117+'6.1'!M117)-('6.1'!G50+'6.1'!I50+'6.1'!K50+'6.1'!M50)</f>
        <v>0</v>
      </c>
      <c r="C24" s="129"/>
    </row>
    <row r="25" spans="1:3" s="122" customFormat="1" x14ac:dyDescent="0.15">
      <c r="A25" s="386" t="s">
        <v>692</v>
      </c>
      <c r="B25" s="207">
        <f>SUM(B23:B24)</f>
        <v>0</v>
      </c>
    </row>
    <row r="26" spans="1:3" s="122" customFormat="1" x14ac:dyDescent="0.15">
      <c r="A26" s="386" t="s">
        <v>696</v>
      </c>
      <c r="B26" s="299">
        <f>('1-7'!$B$104*($B$48/($B$48+$B$49)))+('1-7'!$B$118*($B$49/($B$48+$B$49)))</f>
        <v>0</v>
      </c>
    </row>
    <row r="27" spans="1:3" ht="14" thickBot="1" x14ac:dyDescent="0.2">
      <c r="A27" s="386" t="s">
        <v>683</v>
      </c>
      <c r="B27" s="221">
        <f>IF(B26&gt;0,B25/B26,0)</f>
        <v>0</v>
      </c>
    </row>
    <row r="28" spans="1:3" ht="14" thickBot="1" x14ac:dyDescent="0.2">
      <c r="A28" s="386" t="s">
        <v>684</v>
      </c>
      <c r="B28" s="401">
        <f>$B$20*B27</f>
        <v>0</v>
      </c>
    </row>
    <row r="29" spans="1:3" x14ac:dyDescent="0.15">
      <c r="B29" s="173"/>
    </row>
    <row r="30" spans="1:3" x14ac:dyDescent="0.15">
      <c r="A30" s="211" t="s">
        <v>675</v>
      </c>
      <c r="B30" s="173"/>
    </row>
    <row r="31" spans="1:3" x14ac:dyDescent="0.15">
      <c r="A31" s="386" t="s">
        <v>689</v>
      </c>
      <c r="B31" s="299"/>
    </row>
    <row r="32" spans="1:3" x14ac:dyDescent="0.15">
      <c r="A32" s="386" t="s">
        <v>698</v>
      </c>
      <c r="B32" s="207">
        <f>('6.2'!G117+'6.2'!I117+'6.2'!K117+'6.2'!M117)-('6.2'!G50+'6.2'!I50+'6.2'!K50+'6.2'!M50)</f>
        <v>0</v>
      </c>
      <c r="C32" s="122"/>
    </row>
    <row r="33" spans="1:4" x14ac:dyDescent="0.15">
      <c r="A33" s="386" t="s">
        <v>691</v>
      </c>
      <c r="B33" s="207">
        <f>SUM(B31:B32)</f>
        <v>0</v>
      </c>
    </row>
    <row r="34" spans="1:4" s="122" customFormat="1" x14ac:dyDescent="0.15">
      <c r="A34" s="386" t="s">
        <v>696</v>
      </c>
      <c r="B34" s="299">
        <f>('1-7'!$B$104*($B$48/($B$48+$B$49)))+('1-7'!$B$118*($B$49/($B$48+$B$49)))</f>
        <v>0</v>
      </c>
    </row>
    <row r="35" spans="1:4" ht="14" thickBot="1" x14ac:dyDescent="0.2">
      <c r="A35" s="386" t="s">
        <v>685</v>
      </c>
      <c r="B35" s="221">
        <f>IF(B34&gt;0,B33/B34,0)</f>
        <v>0</v>
      </c>
    </row>
    <row r="36" spans="1:4" ht="14" thickBot="1" x14ac:dyDescent="0.2">
      <c r="A36" s="386" t="s">
        <v>686</v>
      </c>
      <c r="B36" s="313">
        <f>$B$20*B35</f>
        <v>0</v>
      </c>
    </row>
    <row r="37" spans="1:4" x14ac:dyDescent="0.15">
      <c r="B37" s="173"/>
    </row>
    <row r="38" spans="1:4" x14ac:dyDescent="0.15">
      <c r="A38" s="211" t="s">
        <v>676</v>
      </c>
      <c r="B38" s="173"/>
    </row>
    <row r="39" spans="1:4" x14ac:dyDescent="0.15">
      <c r="A39" s="386" t="s">
        <v>688</v>
      </c>
      <c r="B39" s="299"/>
    </row>
    <row r="40" spans="1:4" x14ac:dyDescent="0.15">
      <c r="A40" s="386" t="s">
        <v>687</v>
      </c>
      <c r="B40" s="207">
        <f>'6.3'!O119-'6.3'!O52</f>
        <v>0</v>
      </c>
      <c r="C40" s="122"/>
    </row>
    <row r="41" spans="1:4" x14ac:dyDescent="0.15">
      <c r="A41" s="386" t="s">
        <v>693</v>
      </c>
      <c r="B41" s="207">
        <f>SUM(B39:B40)</f>
        <v>0</v>
      </c>
    </row>
    <row r="42" spans="1:4" s="122" customFormat="1" x14ac:dyDescent="0.15">
      <c r="A42" s="386" t="s">
        <v>696</v>
      </c>
      <c r="B42" s="299">
        <f>('1-7'!$B$104*($B$48/($B$48+$B$49)))+('1-7'!$B$118*($B$49/($B$48+$B$49)))</f>
        <v>0</v>
      </c>
    </row>
    <row r="43" spans="1:4" ht="14" thickBot="1" x14ac:dyDescent="0.2">
      <c r="A43" s="386" t="s">
        <v>694</v>
      </c>
      <c r="B43" s="221">
        <f>IF(B42&gt;0,B41/B42,0)</f>
        <v>0</v>
      </c>
    </row>
    <row r="44" spans="1:4" ht="14" thickBot="1" x14ac:dyDescent="0.2">
      <c r="A44" s="386" t="s">
        <v>695</v>
      </c>
      <c r="B44" s="313">
        <f>$B$20*B43</f>
        <v>0</v>
      </c>
    </row>
    <row r="48" spans="1:4" x14ac:dyDescent="0.15">
      <c r="B48" s="403">
        <f>'6.1'!D21</f>
        <v>92</v>
      </c>
      <c r="C48" s="405" t="str">
        <f>"Days applicable to MCR ending "</f>
        <v xml:space="preserve">Days applicable to MCR ending </v>
      </c>
      <c r="D48" s="408" t="str">
        <f>'1-7'!B95</f>
        <v>12/31/2015</v>
      </c>
    </row>
    <row r="49" spans="2:4" x14ac:dyDescent="0.15">
      <c r="B49" s="404">
        <f>'6.1'!E21</f>
        <v>274</v>
      </c>
      <c r="C49" s="406" t="str">
        <f>"Days applicable to MCR ending "</f>
        <v xml:space="preserve">Days applicable to MCR ending </v>
      </c>
      <c r="D49" s="408" t="str">
        <f>'1-7'!B109</f>
        <v>12/31/2016</v>
      </c>
    </row>
    <row r="50" spans="2:4" x14ac:dyDescent="0.15">
      <c r="B50" s="152">
        <f>SUM(B48:B49)</f>
        <v>366</v>
      </c>
      <c r="C50" s="407" t="str">
        <f>"Days in 12 months ending "</f>
        <v xml:space="preserve">Days in 12 months ending </v>
      </c>
      <c r="D50" s="408" t="str">
        <f>B14</f>
        <v>9/30/2016</v>
      </c>
    </row>
  </sheetData>
  <sheetProtection password="CD86" sheet="1" objects="1" scenarios="1" formatCells="0" formatColumns="0" formatRows="0" insertColumns="0" insertRows="0" insertHyperlinks="0" deleteColumns="0" deleteRows="0" sort="0" autoFilter="0" pivotTables="0"/>
  <mergeCells count="8">
    <mergeCell ref="A12:G12"/>
    <mergeCell ref="A5:G5"/>
    <mergeCell ref="A10:G10"/>
    <mergeCell ref="A11:G11"/>
    <mergeCell ref="A6:G6"/>
    <mergeCell ref="A7:G7"/>
    <mergeCell ref="A8:G8"/>
    <mergeCell ref="A9:G9"/>
  </mergeCells>
  <phoneticPr fontId="34" type="noConversion"/>
  <pageMargins left="0.7" right="0.7" top="0.75" bottom="0.75" header="0.5" footer="0.3"/>
  <pageSetup scale="58" orientation="landscape"/>
  <headerFooter>
    <oddHeader>&amp;R&amp;"Arial,Bold"&amp;12Section &amp;A</oddHeader>
    <oddFooter>&amp;R&amp;F, &amp;A_x000D_&amp;D_x000D_&amp;P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2"/>
  <sheetViews>
    <sheetView zoomScale="75" zoomScaleNormal="75" zoomScalePageLayoutView="75" workbookViewId="0">
      <selection activeCell="A23" sqref="A23:B23"/>
    </sheetView>
  </sheetViews>
  <sheetFormatPr baseColWidth="10" defaultColWidth="9" defaultRowHeight="13" x14ac:dyDescent="0.15"/>
  <cols>
    <col min="1" max="1" width="90" style="123" bestFit="1" customWidth="1"/>
    <col min="2" max="2" width="17.1640625" style="123" customWidth="1"/>
    <col min="3" max="3" width="16.5" style="123" customWidth="1"/>
    <col min="4" max="4" width="14.1640625" style="123" bestFit="1" customWidth="1"/>
    <col min="5" max="5" width="3.5" style="123" customWidth="1"/>
    <col min="6" max="6" width="9" style="123"/>
    <col min="7" max="7" width="1.6640625" style="123" customWidth="1"/>
    <col min="8" max="16384" width="9" style="123"/>
  </cols>
  <sheetData>
    <row r="1" spans="1:6" s="173" customFormat="1" ht="12.75" customHeight="1" x14ac:dyDescent="0.15">
      <c r="B1" s="153" t="s">
        <v>302</v>
      </c>
      <c r="C1" s="154"/>
    </row>
    <row r="2" spans="1:6" s="155" customFormat="1" ht="12.75" customHeight="1" x14ac:dyDescent="0.15">
      <c r="B2" s="153" t="s">
        <v>313</v>
      </c>
      <c r="C2" s="156"/>
    </row>
    <row r="3" spans="1:6" s="155" customFormat="1" ht="12.75" customHeight="1" x14ac:dyDescent="0.15">
      <c r="B3" s="153" t="s">
        <v>314</v>
      </c>
      <c r="C3" s="98" t="s">
        <v>389</v>
      </c>
    </row>
    <row r="4" spans="1:6" s="155" customFormat="1" ht="12.75" customHeight="1" x14ac:dyDescent="0.15">
      <c r="D4" s="153"/>
    </row>
    <row r="5" spans="1:6" s="129" customFormat="1" ht="13.5" customHeight="1" thickBot="1" x14ac:dyDescent="0.2">
      <c r="A5" s="166" t="s">
        <v>719</v>
      </c>
      <c r="B5" s="171"/>
      <c r="C5" s="167"/>
      <c r="D5" s="168"/>
    </row>
    <row r="6" spans="1:6" s="129" customFormat="1" ht="37.5" customHeight="1" x14ac:dyDescent="0.15">
      <c r="A6" s="524" t="s">
        <v>735</v>
      </c>
      <c r="B6" s="525"/>
      <c r="C6" s="525"/>
      <c r="D6" s="526"/>
      <c r="E6" s="172"/>
    </row>
    <row r="7" spans="1:6" s="122" customFormat="1" ht="12.75" customHeight="1" x14ac:dyDescent="0.15">
      <c r="B7" s="366">
        <f>'6.1'!D21</f>
        <v>92</v>
      </c>
      <c r="C7" s="366">
        <f>'6.1'!E21</f>
        <v>274</v>
      </c>
    </row>
    <row r="8" spans="1:6" s="122" customFormat="1" x14ac:dyDescent="0.15">
      <c r="B8" s="215" t="s">
        <v>722</v>
      </c>
      <c r="C8" s="215" t="s">
        <v>722</v>
      </c>
      <c r="D8" s="385"/>
    </row>
    <row r="9" spans="1:6" s="122" customFormat="1" x14ac:dyDescent="0.15">
      <c r="A9" s="201" t="s">
        <v>727</v>
      </c>
      <c r="B9" s="203" t="str">
        <f>'6.1'!$D$24</f>
        <v>12/31/2015</v>
      </c>
      <c r="C9" s="204" t="str">
        <f>'6.1'!$E$24</f>
        <v>12/31/2016</v>
      </c>
      <c r="D9" s="204" t="s">
        <v>243</v>
      </c>
    </row>
    <row r="10" spans="1:6" s="122" customFormat="1" x14ac:dyDescent="0.15">
      <c r="A10" s="385" t="s">
        <v>723</v>
      </c>
      <c r="B10" s="299"/>
      <c r="C10" s="299"/>
      <c r="D10" s="207">
        <f>(B10*($B$7/($B$7+$C$7)))+(C10*($C$7/($B$7+$C$7)))</f>
        <v>0</v>
      </c>
      <c r="F10" s="123"/>
    </row>
    <row r="11" spans="1:6" x14ac:dyDescent="0.15">
      <c r="A11" s="386" t="s">
        <v>724</v>
      </c>
      <c r="B11" s="299"/>
      <c r="C11" s="299"/>
      <c r="D11" s="207">
        <f>(B11*($B$7/($B$7+$C$7)))+(C11*($C$7/($B$7+$C$7)))</f>
        <v>0</v>
      </c>
    </row>
    <row r="12" spans="1:6" x14ac:dyDescent="0.15">
      <c r="A12" s="386" t="s">
        <v>725</v>
      </c>
      <c r="B12" s="367">
        <f>SUM(B10:B11)</f>
        <v>0</v>
      </c>
      <c r="C12" s="367">
        <f>SUM(C10:C11)</f>
        <v>0</v>
      </c>
      <c r="D12" s="207">
        <f>(B12*($B$7/($B$7+$C$7)))+(C12*($C$7/($B$7+$C$7)))</f>
        <v>0</v>
      </c>
    </row>
    <row r="13" spans="1:6" x14ac:dyDescent="0.15">
      <c r="A13" s="386" t="s">
        <v>726</v>
      </c>
      <c r="B13" s="299"/>
      <c r="C13" s="299"/>
      <c r="D13" s="207">
        <f>(B13*($B$7/($B$7+$C$7)))+(C13*($C$7/($B$7+$C$7)))</f>
        <v>0</v>
      </c>
    </row>
    <row r="14" spans="1:6" x14ac:dyDescent="0.15">
      <c r="A14" s="386" t="s">
        <v>728</v>
      </c>
      <c r="B14" s="416">
        <f>IF(B12&gt;0,B13/B12,0)</f>
        <v>0</v>
      </c>
      <c r="C14" s="416">
        <f>IF(C12&gt;0,C13/C12,0)</f>
        <v>0</v>
      </c>
      <c r="D14" s="308">
        <f>(B14*($B$7/($B$7+$C$7)))+(C14*($C$7/($B$7+$C$7)))</f>
        <v>0</v>
      </c>
    </row>
    <row r="15" spans="1:6" x14ac:dyDescent="0.15">
      <c r="D15" s="173"/>
      <c r="F15" s="122"/>
    </row>
    <row r="16" spans="1:6" s="122" customFormat="1" x14ac:dyDescent="0.15">
      <c r="A16" s="201" t="s">
        <v>729</v>
      </c>
      <c r="B16" s="123"/>
      <c r="C16" s="123"/>
      <c r="D16" s="173"/>
      <c r="F16" s="123"/>
    </row>
    <row r="17" spans="1:6" s="122" customFormat="1" x14ac:dyDescent="0.15">
      <c r="A17" s="385" t="s">
        <v>723</v>
      </c>
      <c r="B17" s="367">
        <f>B10</f>
        <v>0</v>
      </c>
      <c r="C17" s="367">
        <f>C10</f>
        <v>0</v>
      </c>
      <c r="D17" s="207">
        <f t="shared" ref="D17:D22" si="0">(B17*($B$7/($B$7+$C$7)))+(C17*($C$7/($B$7+$C$7)))</f>
        <v>0</v>
      </c>
      <c r="F17" s="123"/>
    </row>
    <row r="18" spans="1:6" x14ac:dyDescent="0.15">
      <c r="A18" s="387" t="s">
        <v>739</v>
      </c>
      <c r="B18" s="299"/>
      <c r="C18" s="299"/>
      <c r="D18" s="207">
        <f t="shared" si="0"/>
        <v>0</v>
      </c>
    </row>
    <row r="19" spans="1:6" x14ac:dyDescent="0.15">
      <c r="A19" s="387" t="s">
        <v>741</v>
      </c>
      <c r="B19" s="299"/>
      <c r="C19" s="299"/>
      <c r="D19" s="207">
        <f t="shared" si="0"/>
        <v>0</v>
      </c>
    </row>
    <row r="20" spans="1:6" x14ac:dyDescent="0.15">
      <c r="A20" s="386" t="s">
        <v>730</v>
      </c>
      <c r="B20" s="367">
        <f>SUM(B17:B19)</f>
        <v>0</v>
      </c>
      <c r="C20" s="367">
        <f>SUM(C17:C19)</f>
        <v>0</v>
      </c>
      <c r="D20" s="207">
        <f t="shared" si="0"/>
        <v>0</v>
      </c>
    </row>
    <row r="21" spans="1:6" x14ac:dyDescent="0.15">
      <c r="A21" s="386" t="s">
        <v>728</v>
      </c>
      <c r="B21" s="416">
        <f>B14</f>
        <v>0</v>
      </c>
      <c r="C21" s="416">
        <f>C14</f>
        <v>0</v>
      </c>
      <c r="D21" s="308">
        <f t="shared" si="0"/>
        <v>0</v>
      </c>
    </row>
    <row r="22" spans="1:6" x14ac:dyDescent="0.15">
      <c r="A22" s="386" t="s">
        <v>731</v>
      </c>
      <c r="B22" s="367">
        <f>B20*B21</f>
        <v>0</v>
      </c>
      <c r="C22" s="367">
        <f>C20*C21</f>
        <v>0</v>
      </c>
      <c r="D22" s="207">
        <f t="shared" si="0"/>
        <v>0</v>
      </c>
    </row>
    <row r="24" spans="1:6" x14ac:dyDescent="0.15">
      <c r="A24" s="201" t="s">
        <v>732</v>
      </c>
      <c r="D24" s="173"/>
    </row>
    <row r="25" spans="1:6" x14ac:dyDescent="0.15">
      <c r="A25" s="386" t="s">
        <v>724</v>
      </c>
      <c r="B25" s="367">
        <f>B11</f>
        <v>0</v>
      </c>
      <c r="C25" s="367">
        <f>C11</f>
        <v>0</v>
      </c>
      <c r="D25" s="207">
        <f t="shared" ref="D25:D30" si="1">(B25*($B$7/($B$7+$C$7)))+(C25*($C$7/($B$7+$C$7)))</f>
        <v>0</v>
      </c>
    </row>
    <row r="26" spans="1:6" x14ac:dyDescent="0.15">
      <c r="A26" s="387" t="s">
        <v>740</v>
      </c>
      <c r="B26" s="299"/>
      <c r="C26" s="299"/>
      <c r="D26" s="207">
        <f t="shared" si="1"/>
        <v>0</v>
      </c>
    </row>
    <row r="27" spans="1:6" x14ac:dyDescent="0.15">
      <c r="A27" s="387" t="s">
        <v>742</v>
      </c>
      <c r="B27" s="299"/>
      <c r="C27" s="299"/>
      <c r="D27" s="207">
        <f t="shared" si="1"/>
        <v>0</v>
      </c>
    </row>
    <row r="28" spans="1:6" x14ac:dyDescent="0.15">
      <c r="A28" s="386" t="s">
        <v>733</v>
      </c>
      <c r="B28" s="367">
        <f>SUM(B25:B27)</f>
        <v>0</v>
      </c>
      <c r="C28" s="367">
        <f>SUM(C25:C27)</f>
        <v>0</v>
      </c>
      <c r="D28" s="207">
        <f t="shared" si="1"/>
        <v>0</v>
      </c>
    </row>
    <row r="29" spans="1:6" x14ac:dyDescent="0.15">
      <c r="A29" s="386" t="s">
        <v>728</v>
      </c>
      <c r="B29" s="416">
        <f>B14</f>
        <v>0</v>
      </c>
      <c r="C29" s="416">
        <f>C14</f>
        <v>0</v>
      </c>
      <c r="D29" s="308">
        <f t="shared" si="1"/>
        <v>0</v>
      </c>
    </row>
    <row r="30" spans="1:6" x14ac:dyDescent="0.15">
      <c r="A30" s="386" t="s">
        <v>734</v>
      </c>
      <c r="B30" s="367">
        <f>B28*B29</f>
        <v>0</v>
      </c>
      <c r="C30" s="367">
        <f>C28*C29</f>
        <v>0</v>
      </c>
      <c r="D30" s="207">
        <f t="shared" si="1"/>
        <v>0</v>
      </c>
    </row>
    <row r="32" spans="1:6" x14ac:dyDescent="0.15">
      <c r="A32" s="386"/>
      <c r="C32" s="415" t="s">
        <v>720</v>
      </c>
      <c r="D32" s="207">
        <f>D22+D30</f>
        <v>0</v>
      </c>
    </row>
  </sheetData>
  <sheetProtection password="CD86" sheet="1" objects="1" scenarios="1" formatCells="0" formatColumns="0" formatRows="0" insertColumns="0" insertRows="0" insertHyperlinks="0" deleteColumns="0" deleteRows="0" sort="0" autoFilter="0" pivotTables="0"/>
  <mergeCells count="1">
    <mergeCell ref="A6:D6"/>
  </mergeCells>
  <phoneticPr fontId="34" type="noConversion"/>
  <pageMargins left="0.7" right="0.7" top="0.75" bottom="0.75" header="0.5" footer="0.3"/>
  <pageSetup scale="81" orientation="landscape"/>
  <headerFooter>
    <oddHeader>&amp;R&amp;"Arial,Bold"&amp;12Section &amp;A</oddHeader>
    <oddFooter>&amp;R&amp;F, &amp;A_x000D_&amp;D_x000D_&amp;P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2C9FF12C976E4982C575B26863B165" ma:contentTypeVersion="8" ma:contentTypeDescription="Create a new document." ma:contentTypeScope="" ma:versionID="e358d0087dd74b3017f0f412c100c2f2">
  <xsd:schema xmlns:xsd="http://www.w3.org/2001/XMLSchema" xmlns:xs="http://www.w3.org/2001/XMLSchema" xmlns:p="http://schemas.microsoft.com/office/2006/metadata/properties" xmlns:ns2="4847d399-e7e1-423f-8134-ca0820a3a5fa" targetNamespace="http://schemas.microsoft.com/office/2006/metadata/properties" ma:root="true" ma:fieldsID="537f4bc30035959e98fe7bd330ced897" ns2:_="">
    <xsd:import namespace="4847d399-e7e1-423f-8134-ca0820a3a5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7d399-e7e1-423f-8134-ca0820a3a5f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2FEE58-8A15-43FA-B71E-49347D6205CE}">
  <ds:schemaRefs>
    <ds:schemaRef ds:uri="http://schemas.microsoft.com/sharepoint/v3/contenttype/forms"/>
  </ds:schemaRefs>
</ds:datastoreItem>
</file>

<file path=customXml/itemProps2.xml><?xml version="1.0" encoding="utf-8"?>
<ds:datastoreItem xmlns:ds="http://schemas.openxmlformats.org/officeDocument/2006/customXml" ds:itemID="{5F95121A-18FB-423B-9EAA-8A8BF45325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357DC5-B523-4B95-B3CA-CE57A8E53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7d399-e7e1-423f-8134-ca0820a3a5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Checklist</vt:lpstr>
      <vt:lpstr>Acronyms</vt:lpstr>
      <vt:lpstr>1-7</vt:lpstr>
      <vt:lpstr>6.1</vt:lpstr>
      <vt:lpstr>6.1-A</vt:lpstr>
      <vt:lpstr>6.1-B</vt:lpstr>
      <vt:lpstr>6.1-C</vt:lpstr>
      <vt:lpstr>6.1-D</vt:lpstr>
      <vt:lpstr>6.1-E</vt:lpstr>
      <vt:lpstr>6.2</vt:lpstr>
      <vt:lpstr>6.3</vt:lpstr>
      <vt:lpstr>6.4</vt:lpstr>
      <vt:lpstr>Summary</vt:lpstr>
      <vt:lpstr>Drop Down Menu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RBaker</dc:creator>
  <cp:lastModifiedBy>Microsoft Office User</cp:lastModifiedBy>
  <cp:lastPrinted>2015-10-30T02:40:16Z</cp:lastPrinted>
  <dcterms:created xsi:type="dcterms:W3CDTF">2004-08-10T03:38:42Z</dcterms:created>
  <dcterms:modified xsi:type="dcterms:W3CDTF">2018-11-12T18:02:06Z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0x010100AF2C9FF12C976E4982C575B26863B165</vt:lpwstr>
  </property>
  <property fmtid="{D5CDD505-2E9C-101B-9397-08002B2CF9AE}" pid="3" name="Order">
    <vt:r8>4627500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