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tplan\Inpatient\"/>
    </mc:Choice>
  </mc:AlternateContent>
  <bookViews>
    <workbookView xWindow="11985" yWindow="-15" windowWidth="12030" windowHeight="15240" tabRatio="612"/>
  </bookViews>
  <sheets>
    <sheet name="FinalDistribution" sheetId="11" r:id="rId1"/>
  </sheets>
  <definedNames>
    <definedName name="AdditionalDSH">#REF!</definedName>
    <definedName name="data">#REF!</definedName>
  </definedNames>
  <calcPr calcId="152511"/>
</workbook>
</file>

<file path=xl/calcChain.xml><?xml version="1.0" encoding="utf-8"?>
<calcChain xmlns="http://schemas.openxmlformats.org/spreadsheetml/2006/main">
  <c r="G8" i="11" l="1"/>
  <c r="G9" i="11"/>
  <c r="G10" i="11"/>
  <c r="G11" i="11"/>
  <c r="G12" i="11"/>
  <c r="G13" i="11"/>
  <c r="G14" i="11"/>
  <c r="G15" i="11"/>
  <c r="G16" i="11"/>
  <c r="G17" i="11"/>
  <c r="E18" i="11"/>
  <c r="G18" i="11"/>
  <c r="G19" i="11"/>
  <c r="G20" i="11"/>
  <c r="G23" i="11"/>
  <c r="G24" i="11"/>
  <c r="G25" i="11"/>
  <c r="G26" i="11"/>
  <c r="G27" i="11"/>
  <c r="G28" i="11"/>
  <c r="G29" i="11"/>
  <c r="E21" i="11"/>
  <c r="G21" i="11"/>
  <c r="E22" i="11"/>
  <c r="G22" i="11" s="1"/>
  <c r="D30" i="11"/>
  <c r="F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D61" i="11"/>
  <c r="G61" i="11" s="1"/>
  <c r="E61" i="11"/>
  <c r="F61" i="11"/>
  <c r="G62" i="11"/>
  <c r="G63" i="11"/>
  <c r="D64" i="11"/>
  <c r="E64" i="11"/>
  <c r="F64" i="11"/>
  <c r="G65" i="11"/>
  <c r="G66" i="11"/>
  <c r="E67" i="11"/>
  <c r="G67" i="11" s="1"/>
  <c r="D68" i="11"/>
  <c r="F68" i="11"/>
  <c r="E78" i="11"/>
  <c r="F78" i="11"/>
  <c r="G64" i="11" l="1"/>
  <c r="F69" i="11"/>
  <c r="D69" i="11"/>
  <c r="E68" i="11"/>
  <c r="G68" i="11" s="1"/>
  <c r="E30" i="11"/>
  <c r="E69" i="11" s="1"/>
  <c r="G30" i="11" l="1"/>
  <c r="G69" i="11" s="1"/>
  <c r="G73" i="11" s="1"/>
</calcChain>
</file>

<file path=xl/connections.xml><?xml version="1.0" encoding="utf-8"?>
<connections xmlns="http://schemas.openxmlformats.org/spreadsheetml/2006/main">
  <connection id="1" name="Connection" type="1" refreshedVersion="5" saveData="1">
    <dbPr connection="DSN=HCF-DW;UID=stjones;DATABASE=hcfsharedtables;DOMAIN=; AUTHENTICATION=;" command="Select_x000d__x000a__x0009_/* Paid Month */_x000d__x000a__x0009_({ fn concat( trim(({fn year(hcfprodviews.ClaimHeaderV.PaidDate)}) ), '-', _x000d__x000a__x0009__x0009_case _x000d__x000a__x0009__x0009__x0009_when trim(({fn month(hcfprodviews.ClaimHeaderV.PaidDate )}) )  &lt; 10 then ({fn concat( '0', trim({fn month(hcfprodviews.ClaimHeaderV.PaidDate)}  )  ) })  _x0009__x000d__x000a__x0009__x0009__x0009_else trim( ({ fn month(hcfprodviews.ClaimHeaderV.PaidDate )} ) ) _x000d__x000a__x0009__x0009_end  )  })  as PaidMnth,_x000d__x000a__x000d__x000a__x0009_/* Paid Calendar Year */_x000d__x000a__x0009_year(hcfprodviews.ClaimHeaderV.PaidDate) as PaidCalYear,_x000d__x000a__x000d__x000a__x0009_/* Paid Calendar Quarter */_x000d__x000a__x0009_Quarter(hcfprodviews.ClaimHeaderV.PaidDate) as PaidCalQtr,_x000d__x000a__x000d__x000a__x0009_/* Paid State Fiscal Year */_x000d__x000a__x0009_Case_x000d__x000a__x0009__x0009_When Month(hcfprodviews.ClaimHeaderV.PaidDate) &gt;= 7 Then Year(hcfprodviews.ClaimHeaderV.PaidDate) +1_x000d__x000a__x0009__x0009_Else Year(hcfprodviews.ClaimHeaderV.PaidDate) _x000d__x000a__x0009_End as PaidStateFiscalYear, _x000d__x000a__x000d__x000a__x0009_/* Paid State Quarter */_x000d__x000a__x0009_Case_x000d__x000a__x0009__x0009_When Month(hcfprodviews.ClaimHeaderV.PaidDate) IN (1, 2, 3) Then 3_x000d__x000a__x0009__x0009_When Month(hcfprodviews.ClaimHeaderV.PaidDate) IN (4, 5, 6) Then 4_x000d__x000a__x0009__x0009_When Month(hcfprodviews.ClaimHeaderV.PaidDate) IN (7, 8, 9) Then 1_x000d__x000a__x0009__x0009_When Month(hcfprodviews.ClaimHeaderV.PaidDate) IN (10, 11, 12) Then 2_x000d__x000a__x0009_End as PaidStateQtr,_x000d__x000a__x000d__x000a__x0009_/* Paid Federal Fiscal Year */_x000d__x000a__x0009_Case_x000d__x000a__x0009__x0009_When Month(hcfprodviews.ClaimHeaderV.PaidDate) &gt;= 10 Then Year(hcfprodviews.ClaimHeaderV.PaidDate) +1_x000d__x000a__x0009__x0009_Else Year(hcfprodviews.ClaimHeaderV.PaidDate) _x000d__x000a__x0009_End as PaidFederalFiscalYear, _x000d__x000a__x000d__x000a__x0009_/* Paid Federal Quarter */_x000d__x000a__x0009_Case_x000d__x000a__x0009__x0009_When Month(hcfprodviews.ClaimHeaderV.PaidDate) IN (1, 2, 3) Then 2_x000d__x000a__x0009__x0009_When Month(hcfprodviews.ClaimHeaderV.PaidDate) IN (4, 5, 6) Then 3_x000d__x000a__x0009__x0009_When Month(hcfprodviews.ClaimHeaderV.PaidDate) IN (7, 8, 9) Then 4_x000d__x000a__x0009__x0009_When Month(hcfprodviews.ClaimHeaderV.PaidDate) IN (10, 11, 12) Then 1_x000d__x000a__x0009_End as PaidFederalQtr,_x000d__x000a__x000d__x000a__x0009_/* Service Month */_x000d__x000a__x0009_({ fn concat( trim(({fn year(hcfprodviews.ClaimHeaderV.ServiceEndDate)}) ), '-', _x000d__x000a__x0009__x0009_case _x000d__x000a__x0009__x0009__x0009_when trim(({fn month(hcfprodviews.ClaimHeaderV.ServiceEndDate )}) )  &lt; 10 then ({fn concat( '0', trim({fn month(hcfprodviews.ClaimHeaderV.ServiceEndDate)}  )  ) })  _x0009__x000d__x000a__x0009__x0009__x0009_else trim( ({ fn month(hcfprodviews.ClaimHeaderV.ServiceEndDate )} ) ) _x000d__x000a__x0009__x0009_end  )  })  as SrvcMnth,_x000d__x000a__x000d__x000a__x0009_/* Service Calendar Year */_x000d__x000a__x0009_year(hcfprodviews.ClaimHeaderV.ServiceEndDate) as SrvcCalYear,_x000d__x000a__x000d__x000a__x0009_/* Service Calendar Quarter */_x000d__x000a__x0009_Quarter(hcfprodviews.ClaimHeaderV.ServiceEndDate) as SrvcCalQtr,_x000d__x000a__x000d__x000a__x0009_/* Service State Fiscal Year */_x000d__x000a__x0009_Case_x000d__x000a__x0009__x0009_When Month(hcfprodviews.ClaimHeaderV.ServiceEndDate) &gt;= 7 Then Year(hcfprodviews.ClaimHeaderV.ServiceEndDate) +1_x000d__x000a__x0009__x0009_Else Year(hcfprodviews.ClaimHeaderV.ServiceEndDate) _x000d__x000a__x0009_End as SrvcStateFiscalYear, _x000d__x000a__x000d__x000a__x0009_/* Service State Quarter */_x000d__x000a__x0009_Case_x000d__x000a__x0009__x0009_When Month(hcfprodviews.ClaimHeaderV.ServiceEndDate) IN (1, 2, 3) Then 3_x000d__x000a__x0009__x0009_When Month(hcfprodviews.ClaimHeaderV.ServiceEndDate) IN (4, 5, 6) Then 4_x000d__x000a__x0009__x0009_When Month(hcfprodviews.ClaimHeaderV.ServiceEndDate) IN (7, 8, 9) Then 1_x000d__x000a__x0009__x0009_When Month(hcfprodviews.ClaimHeaderV.ServiceEndDate) IN (10, 11, 12) Then 2_x000d__x000a__x0009_End as SrvcStateQtr,_x000d__x000a__x000d__x000a__x0009_/* Service Federal Fiscal Year */_x000d__x000a__x0009_Case_x000d__x000a__x0009__x0009_When Month(hcfprodviews.ClaimHeaderV.ServiceEndDate) &gt;= 10 Then Year(hcfprodviews.ClaimHeaderV.ServiceEndDate) +1_x000d__x000a__x0009__x0009_Else Year(hcfprodviews.ClaimHeaderV.ServiceEndDate) _x000d__x000a__x0009_End as SrvcFederalFiscalYear, _x000d__x000a__x000d__x000a__x0009_/* Service Federal Quarter */_x000d__x000a__x0009_Case_x000d__x000a__x0009__x0009_When Month(hcfprodviews.ClaimHeaderV.ServiceEndDate) IN (1, 2, 3) Then 2_x000d__x000a__x0009__x0009_When Month(hcfprodviews.ClaimHeaderV.ServiceEndDate) IN (4, 5, 6) Then 3_x000d__x000a__x0009__x0009_When Month(hcfprodviews.ClaimHeaderV.ServiceEndDate) IN (7, 8, 9) Then 4_x000d__x000a__x0009__x0009_When Month(hcfprodviews.ClaimHeaderV.ServiceEndDate) IN (10, 11, 12) Then 1_x000d__x000a__x0009_End as SrvcFederalQtr,_x000d__x000a__x000d__x000a__x0009_/* DSH Grouping */_x000d__x000a__x0009_Case _x000d__x000a__x0009__x0009_When hcfprodviews.ClaimHeaderV.ProviderID IN ('942854057178','942854058211') Then '03 - Childrens'_x000d__x000a__x0009__x0009_When hcfprodviews.ClaimHeaderV.ProviderID IN ('876000525494', '876000525500', '876000525088') Then '04 - Teaching'_x000d__x000a__x0009__x0009_When hcfprodviews.ClaimHeaderV.ProviderID IN ('876000545001') Then '05 - State Hospital'_x000d__x000a__x0009__x0009_When hcfprodviews.ClaimHeaderV.ProviderCountyCd IN ('03', '06', '18', '25', '27', '29') Then '02 - Urban'_x000d__x000a__x0009__x0009_When hcfprodviews.ClaimHeaderV.ProviderCountyCd IN ('30') Then '06 - Out of State'_x000d__x000a__x0009__x0009_When hcfprodviews.ClaimHeaderV.ProviderCountyCd IN ('01',02,04,05,07,09,10,11,12,13,14,19,20,21,22,23,24,26) Then '01 - Rural'_x000d__x000a__x0009__x0009_Else '07 - Other'_x000d__x000a__x0009_End as ProviderGroup,_x000d__x000a__x000d__x000a__x0009_/* Provider Information */_x000d__x000a__x0009_hcfprodviews.ClaimHeaderV.ProviderID,_x000d__x000a__x0009_hcfprodviews.PaymentContractsV.Name, _x000d__x000a__x0009_hcfprodviews.ClaimHeaderV.ProviderCountyCd,_x000d__x000a__x000d__x000a__x0009_/* DSH Add-On Value at time of Claim */_x000d__x000a__x0009_hcfprodviews.PmtContModeCodesV.ContractValue,_x000d__x000a__x0009__x000d__x000a__x0009_/* Standard Payment Fields */_x000d__x000a__x0009_Count(hcfprodviews.ClaimHeaderV.TCN) as Claims,_x000d__x000a__x0009_Sum(hcfprodviews.ClaimHeaderV.TotalClaimCharge) as Charges,_x000d__x000a__x0009_Sum(hcfprodviews.ClaimHeaderV.AllowedCharge) as AllowedCharge,_x000d__x000a__x0009_Sum(hcfprodviews.ClaimHeaderV.CoPaymentAmount) as CoPayments,_x000d__x000a__x0009_Sum(hcfprodviews.ClaimHeaderV.ThirdPartyPaymentAmount) as TPL,_x000d__x000a__x0009_Sum(hcfprodviews.ClaimHeaderV.ReimbursementAmount) as Reimb,_x000d__x000a__x000d__x000a__x0009_/* Calculated Spenddown */_x000d__x000a__x0009_Sum(hcfprodviews.ClaimHeaderV.AllowedCharge - _x000d__x000a__x0009__x0009_hcfprodviews.ClaimHeaderV.CoPaymentAmount - _x000d__x000a__x0009__x0009_hcfprodviews.ClaimHeaderV.ThirdPartyPaymentAmount - _x000d__x000a__x0009__x0009_hcfprodviews.ClaimHeaderV.ReimbursementAmount) as Spenddown,_x000d__x000a__x0009__x000d__x000a__x0009_/* Calculated Allowed Net of DSH */_x000d__x000a__x0009_Sum(hcfprodviews.ClaimHeaderV.AllowedCharge * 100/_x000d__x000a__x0009__x0009_hcfprodviews.PmtContModeCodesV.ContractValue) as AllowNetOfDSH,_x000d__x000a__x000d__x000a__x0009_/* Calculated Payment Net of DSH */_x000d__x000a__x0009_Sum(_x000d__x000a__x0009__x0009_(hcfprodviews.ClaimHeaderV.AllowedCharge * 100/_x000d__x000a__x0009__x0009_hcfprodviews.PmtContModeCodesV.ContractValue) - _x000d__x000a__x0009__x0009_(hcfprodviews.ClaimHeaderV.ThirdPartyPaymentAmount) -_x000d__x000a__x0009__x0009_(hcfprodviews.ClaimHeaderV.AllowedCharge - _x000d__x000a__x0009__x0009_hcfprodviews.ClaimHeaderV.CoPaymentAmount - _x000d__x000a__x0009__x0009_hcfprodviews.ClaimHeaderV.ThirdPartyPaymentAmount - _x000d__x000a__x0009__x0009_hcfprodviews.ClaimHeaderV.ReimbursementAmount)_x000d__x000a__x0009__x0009_) as PmtNetOfDSH,_x000d__x000a__x000d__x000a__x0009_/* Calculated Actual DSH Payment */_x000d__x000a__x0009_Sum(_x000d__x000a__x0009__x0009_hcfprodviews.ClaimHeaderV.ReimbursementAmount -_x000d__x000a__x0009__x0009_(hcfprodviews.ClaimHeaderV.AllowedCharge * 100/_x000d__x000a__x0009__x0009_hcfprodviews.PmtContModeCodesV.ContractValue) - _x000d__x000a__x0009__x0009_(hcfprodviews.ClaimHeaderV.ThirdPartyPaymentAmount) -_x000d__x000a__x0009__x0009_(hcfprodviews.ClaimHeaderV.AllowedCharge - _x000d__x000a__x0009__x0009_hcfprodviews.ClaimHeaderV.CoPaymentAmount - _x000d__x000a__x0009__x0009_hcfprodviews.ClaimHeaderV.ThirdPartyPaymentAmount - _x000d__x000a__x0009__x0009_hcfprodviews.ClaimHeaderV.ReimbursementAmount)_x000d__x000a__x0009__x0009_) as ActualDshPmt,_x000d__x000a__x000d__x000a__x0009_/* Calculated Allowed DSH */_x000d__x000a__x0009_Sum(_x000d__x000a__x0009__x0009_hcfprodviews.ClaimHeaderV.AllowedCharge * _x000d__x000a__x0009__x0009_(hcfprodviews.PmtContModeCodesV.ContractValue - 100) /_x000d__x000a__x0009__x0009_hcfprodviews.PmtContModeCodesV.ContractValue) AllowedDSH,_x000d__x000a__x000d__x000a__x0009_/* Calculated DSH Payment */_x000d__x000a__x0009_Sum(_x000d__x000a__x0009__x0009_Case_x000d__x000a__x0009__x0009__x0009_When hcfprodviews.ClaimHeaderV.ReimbursementAmount &gt; _x000d__x000a__x0009__x0009__x0009__x0009_(hcfprodviews.ClaimHeaderV.AllowedCharge * _x000d__x000a__x0009__x0009__x0009__x0009_(hcfprodviews.PmtContModeCodesV.ContractValue - 100) /_x000d__x000a__x0009__x0009__x0009__x0009_hcfprodviews.PmtContModeCodesV.ContractValue) Then_x000d__x000a__x0009__x0009__x0009__x0009_(hcfprodviews.ClaimHeaderV.AllowedCharge * _x000d__x000a__x0009__x0009__x0009__x0009_(hcfprodviews.PmtContModeCodesV.ContractValue - 100) /_x000d__x000a__x0009__x0009__x0009__x0009_hcfprodviews.PmtContModeCodesV.ContractValue)_x000d__x000a__x0009__x0009__x0009_Else_x000d__x000a__x0009__x0009__x0009__x0009_hcfprodviews.ClaimHeaderV.ReimbursementAmount_x000d__x000a__x0009__x0009_End) as CalcDshPmt,_x000d__x000a__x000d__x000a__x0009_/* Percent of Charges - Calculated Allowed */_x000d__x000a__x0009_(Sum(hcfprodviews.ClaimHeaderV.ThirdPartyPaymentAmount + _x000d__x000a__x0009__x0009_hcfprodviews.ClaimHeaderV.CoPaymentAmount + _x000d__x000a__x0009__x0009_hcfprodviews.ClaimHeaderV.ReimbursementAmount) / _x000d__x000a__x0009__x0009_Sum(hcfprodviews.ClaimHeaderV.TotalClaimCharge)) as PctChgs,_x000d__x000a__x000d__x000a__x0009_/* Percent of Charges - Allowed */_x000d__x000a__x0009_(Sum(hcfprodviews.ClaimHeaderV.AllowedCharge) / _x000d__x000a__x0009__x0009_Sum(hcfprodviews.ClaimHeaderV.TotalClaimCharge)) as PctChgsAllowed_x000d__x000a__x000d__x000a_From_x000d__x000a__x0009_hcfprodviews.ClaimHeaderV,_x000d__x000a__x0009_hcfprodviews.PaymentContractsV,_x000d__x000a__x0009_hcfprodviews.PmtContModeCodesV_x000d__x000a__x000d__x000a_Where_x000d__x000a__x0009_hcfprodviews.ClaimHeaderV.ProviderID = hcfprodviews.PaymentContractsV.ContractId and_x000d__x000a__x0009_hcfprodviews.PaymentContractsV.ContractId = hcfprodviews.PmtContModeCodesV.ContractId and_x000d__x000a__x0009_hcfprodviews.ClaimHeaderV.ServiceEndDate &gt;= hcfprodviews.PmtContModeCodesV.BeginDate and_x000d__x000a__x0009_hcfprodviews.ClaimHeaderV.ServiceEndDate &lt;= hcfprodviews.PmtContModeCodesV.EndDate and_x000d__x000a__x000d__x000a__x0009_hcfprodviews.ClaimHeaderV.ClaimInputMediumInd NOT IN ('P', 'X', 'Y', 'Z') and _x000d__x000a__x0009_hcfprodviews.ClaimHeaderV.AccountingCd IN ('0', '2', '3', 'a', 'b', 'c', 'd', 'e', 'f') and _x000d__x000a__x0009_hcfprodviews.ClaimHeaderV.ClaimStatus = 'M' and _x000d__x000a__x0009_hcfprodviews.ClaimHeaderV.FinalClaimInd = 'Y' and _x000d__x000a__x000d__x000a__x0009_hcfprodviews.ClaimHeaderV.ProviderCategoryOfService IN ('01','03', '05') and_x000d__x000a__x0009_hcfprodviews.ClaimHeaderV.ProviderType IN ('01', '02') and_x000d__x000a__x0009_hcfprodviews.ClaimHeaderV.ProviderCountyCd &lt; '30' and_x000d__x000a__x0009_hcfprodviews.ClaimHeaderV.ReimbursementAmount &lt;&gt; 0 and_x000d__x000a__x0009_hcfprodviews.ClaimHeaderV.PaidDate &gt;= date '2008-07-01'  and_x000d__x000a__x0009_hcfprodviews.ClaimHeaderV.AllowedCharge &lt;&gt; 0 and_x000d__x000a__x0009_hcfprodviews.PmtContModeCodesV.ModeCd = 'D' _x000d__x000a__x000d__x000a_Group By_x000d__x000a__x0009_({ fn concat( trim(({fn year(hcfprodviews.ClaimHeaderV.PaidDate)}) ), '-', _x000d__x000a__x0009__x0009_case _x000d__x000a__x0009__x0009__x0009_when trim(({fn month(hcfprodviews.ClaimHeaderV.PaidDate )}) )  &lt; 10 then ({fn concat( '0', trim({fn month(hcfprodviews.ClaimHeaderV.PaidDate)}  )  ) })  _x0009__x000d__x000a__x0009__x0009__x0009_else trim( ({ fn month(hcfprodviews.ClaimHeaderV.PaidDate )} ) ) _x000d__x000a__x0009__x0009_end  )  })  ,_x000d__x000a__x0009_year(hcfprodviews.ClaimHeaderV.PaidDate) ,_x000d__x000a__x0009_Quarter(hcfprodviews.ClaimHeaderV.PaidDate) ,_x000d__x000a__x0009_Case_x000d__x000a__x0009__x0009_When Month(hcfprodviews.ClaimHeaderV.PaidDate) &gt;= 7 Then Year(hcfprodviews.ClaimHeaderV.PaidDate) +1_x000d__x000a__x0009__x0009_Else Year(hcfprodviews.ClaimHeaderV.PaidDate) _x000d__x000a__x0009_End , _x000d__x000a__x0009_Case_x000d__x000a__x0009__x0009_When Month(hcfprodviews.ClaimHeaderV.PaidDate) IN (1, 2, 3) Then 3_x000d__x000a__x0009__x0009_When Month(hcfprodviews.ClaimHeaderV.PaidDate) IN (4, 5, 6) Then 4_x000d__x000a__x0009__x0009_When Month(hcfprodviews.ClaimHeaderV.PaidDate) IN (7, 8, 9) Then 1_x000d__x000a__x0009__x0009_When Month(hcfprodviews.ClaimHeaderV.PaidDate) IN (10, 11, 12) Then 2_x000d__x000a__x0009_End ,_x000d__x000a__x0009_Case_x000d__x000a__x0009__x0009_When Month(hcfprodviews.ClaimHeaderV.PaidDate) &gt;= 10 Then Year(hcfprodviews.ClaimHeaderV.PaidDate) +1_x000d__x000a__x0009__x0009_Else Year(hcfprodviews.ClaimHeaderV.PaidDate) _x000d__x000a__x0009_End , _x000d__x000a__x0009_Case_x000d__x000a__x0009__x0009_When Month(hcfprodviews.ClaimHeaderV.PaidDate) IN (1, 2, 3) Then 2_x000d__x000a__x0009__x0009_When Month(hcfprodviews.ClaimHeaderV.PaidDate) IN (4, 5, 6) Then 3_x000d__x000a__x0009__x0009_When Month(hcfprodviews.ClaimHeaderV.PaidDate) IN (7, 8, 9) Then 4_x000d__x000a__x0009__x0009_When Month(hcfprodviews.ClaimHeaderV.PaidDate) IN (10, 11, 12) Then 1_x000d__x000a__x0009_End ,_x000d__x000a__x0009_({ fn concat( trim(({fn year(hcfprodviews.ClaimHeaderV.ServiceEndDate)}) ), '-', _x000d__x000a__x0009__x0009_case _x000d__x000a__x0009__x0009__x0009_when trim(({fn month(hcfprodviews.ClaimHeaderV.ServiceEndDate )}) )  &lt; 10 then ({fn concat( '0', trim({fn month(hcfprodviews.ClaimHeaderV.ServiceEndDate)}  )  ) })  _x0009__x000d__x000a__x0009__x0009__x0009_else trim( ({ fn month(hcfprodviews.ClaimHeaderV.ServiceEndDate )} ) ) _x000d__x000a__x0009__x0009_end  )  })  ,_x000d__x000a__x0009_year(hcfprodviews.ClaimHeaderV.ServiceEndDate) ,_x000d__x000a__x0009_Quarter(hcfprodviews.ClaimHeaderV.ServiceEndDate) ,_x000d__x000a__x0009_Case_x000d__x000a__x0009__x0009_When Month(hcfprodviews.ClaimHeaderV.ServiceEndDate) &gt;= 7 Then Year(hcfprodviews.ClaimHeaderV.ServiceEndDate) +1_x000d__x000a__x0009__x0009_Else Year(hcfprodviews.ClaimHeaderV.ServiceEndDate) _x000d__x000a__x0009_End , _x000d__x000a__x0009_Case_x000d__x000a__x0009__x0009_When Month(hcfprodviews.ClaimHeaderV.ServiceEndDate) IN (1, 2, 3) Then 3_x000d__x000a__x0009__x0009_When Month(hcfprodviews.ClaimHeaderV.ServiceEndDate) IN (4, 5, 6) Then 4_x000d__x000a__x0009__x0009_When Month(hcfprodviews.ClaimHeaderV.ServiceEndDate) IN (7, 8, 9) Then 1_x000d__x000a__x0009__x0009_When Month(hcfprodviews.ClaimHeaderV.ServiceEndDate) IN (10, 11, 12) Then 2_x000d__x000a__x0009_End ,_x000d__x000a__x0009_Case_x000d__x000a__x0009__x0009_When Month(hcfprodviews.ClaimHeaderV.ServiceEndDate) &gt;= 10 Then Year(hcfprodviews.ClaimHeaderV.ServiceEndDate) +1_x000d__x000a__x0009__x0009_Else Year(hcfprodviews.ClaimHeaderV.ServiceEndDate) _x000d__x000a__x0009_End , _x000d__x000a__x0009_Case_x000d__x000a__x0009__x0009_When Month(hcfprodviews.ClaimHeaderV.ServiceEndDate) IN (1, 2, 3) Then 2_x000d__x000a__x0009__x0009_When Month(hcfprodviews.ClaimHeaderV.ServiceEndDate) IN (4, 5, 6) Then 3_x000d__x000a__x0009__x0009_When Month(hcfprodviews.ClaimHeaderV.ServiceEndDate) IN (7, 8, 9) Then 4_x000d__x000a__x0009__x0009_When Month(hcfprodviews.ClaimHeaderV.ServiceEndDate) IN (10, 11, 12) Then 1_x000d__x000a__x0009_End ,_x000d__x000a__x0009_Case _x000d__x000a__x0009__x0009_When hcfprodviews.ClaimHeaderV.ProviderID IN ('942854057178','942854058211') Then '03 - Childrens'_x000d__x000a__x0009__x0009_When hcfprodviews.ClaimHeaderV.ProviderID IN ('876000525494', '876000525500', '876000525088') Then '04 - Teaching'_x000d__x000a__x0009__x0009_When hcfprodviews.ClaimHeaderV.ProviderID IN ('876000545001') Then '05 - State Hospital'_x000d__x000a__x0009__x0009_When hcfprodviews.ClaimHeaderV.ProviderCountyCd IN ('03', '06', '18', '25', '27', '29') Then '02 - Urban'_x000d__x000a__x0009__x0009_When hcfprodviews.ClaimHeaderV.ProviderCountyCd IN ('30') Then '06 - Out of State'_x000d__x000a__x0009__x0009_When hcfprodviews.ClaimHeaderV.ProviderCountyCd IN ('01', 02,04,05,07,09,10,11,12,13,14,19,20,21,23,24,26) Then '01 - Rural'_x000d__x000a__x0009__x0009_Else '07 - Other'_x000d__x000a__x0009_End,_x000d__x000a__x0009_hcfprodviews.ClaimHeaderV.ProviderID,_x000d__x000a__x0009_hcfprodviews.PaymentContractsV.Name, _x000d__x000a__x0009_hcfprodviews.ClaimHeaderV.ProviderCountyCd,_x000d__x000a__x0009_hcfprodviews.PmtContModeCodesV.ContractValue"/>
  </connection>
  <connection id="2" name="Connection1" type="1" refreshedVersion="4" saveData="1">
    <dbPr connection="DSN=HCF-DW;UID=sellis;DATABASE=hcfsharedtables; AUTHENTICATION=;" command="/*   Quarter;y DSH Sumplemntal Payments   */_x000d__x000a__x000d__x000a_SELECT _x000d__x000a__x0009_hcfprodviews.ClaimHeaderV.TCN, _x000d__x000a__x0009_hcfprodviews.ClaimHeaderV.ServiceEndDate, _x000d__x000a__x0009_hcfprodviews.ClaimHeaderV.PaidDate, _x000d__x000a__x0009__x0009__x0009__x0009__x000d__x000a__x0009_/* Paid Month */_x0009__x0009__x0009__x000d__x000a__x0009_({ fn concat( trim(({fn year(hcfprodviews.ClaimHeaderV.PaidDate)}) ), '-', _x0009__x0009__x0009__x000d__x000a__x0009__x0009_case _x0009__x0009__x000d__x000a__x0009__x0009__x0009_when trim(({fn month(hcfprodviews.ClaimHeaderV.PaidDate )}) )  &lt; 10 then ({fn concat( '0', trim({fn month(hcfprodviews.ClaimHeaderV.PaidDate)}  )  ) })  _x0009__x000d__x000a__x0009__x0009__x0009_else trim( ({ fn month(hcfprodviews.ClaimHeaderV.PaidDate )} ) ) _x0009__x000d__x000a__x0009__x0009_end  )  })  as PaidMnth,_x0009__x0009__x000d__x000a__x0009__x0009__x0009__x0009__x000d__x000a__x0009_/* Paid Calendar Year */_x0009__x0009__x0009__x000d__x000a__x0009_year(hcfprodviews.ClaimHeaderV.PaidDate) as PaidCalYear,_x0009__x0009__x0009__x000d__x000a__x0009__x0009__x0009__x0009__x000d__x000a__x0009_/* Paid Calendar Quarter */_x0009__x0009__x0009__x000d__x000a__x0009_Quarter(hcfprodviews.ClaimHeaderV.PaidDate) as PaidCalQtr,_x0009__x0009__x0009__x000d__x000a__x0009__x0009__x0009__x0009__x000d__x000a__x0009_/* Paid State Fiscal Year */_x0009__x0009__x0009__x000d__x000a__x0009_Case_x0009__x0009__x0009__x000d__x000a__x0009__x0009_When Month(hcfprodviews.ClaimHeaderV.PaidDate) &gt;= 7 Then Year(hcfprodviews.ClaimHeaderV.PaidDate) +1_x0009__x0009__x000d__x000a__x0009__x0009_Else Year(hcfprodviews.ClaimHeaderV.PaidDate) _x0009__x0009__x000d__x000a__x0009_End as PaidStateFiscalYear, _x0009__x0009__x0009__x000d__x000a__x0009__x0009__x0009__x0009__x000d__x000a__x0009_/* Paid State Quarter */_x0009__x0009__x0009__x000d__x000a__x0009_Case_x0009__x0009__x0009__x000d__x000a__x0009__x0009_When Month(hcfprodviews.ClaimHeaderV.PaidDate) IN (1, 2, 3) Then 3_x0009__x0009__x000d__x000a__x0009__x0009_When Month(hcfprodviews.ClaimHeaderV.PaidDate) IN (4, 5, 6) Then 4_x0009__x0009__x000d__x000a__x0009__x0009_When Month(hcfprodviews.ClaimHeaderV.PaidDate) IN (7, 8, 9) Then 1_x0009__x0009__x000d__x000a__x0009__x0009_When Month(hcfprodviews.ClaimHeaderV.PaidDate) IN (10, 11, 12) Then 2_x0009__x0009__x000d__x000a__x0009_End as PaidStateQtr,_x0009__x0009__x0009__x000d__x000a__x0009__x0009__x0009__x0009__x000d__x000a__x0009_/* Paid Federal Fiscal Year */_x0009__x0009__x0009__x000d__x000a__x0009_Case_x0009__x0009__x0009__x000d__x000a__x0009__x0009_When Month(hcfprodviews.ClaimHeaderV.PaidDate) &gt;= 10 Then Year(hcfprodviews.ClaimHeaderV.PaidDate) +1_x0009__x0009__x000d__x000a__x0009__x0009_Else Year(hcfprodviews.ClaimHeaderV.PaidDate) _x0009__x0009__x000d__x000a__x0009_End as PaidFederalFiscalYear, _x0009__x0009__x0009__x000d__x000a__x0009__x0009__x0009__x0009__x000d__x000a__x0009_/* Paid Federal Quarter */_x0009__x0009__x0009__x000d__x000a__x0009_Case_x0009__x0009__x0009__x000d__x000a__x0009__x0009_When Month(hcfprodviews.ClaimHeaderV.PaidDate) IN (1, 2, 3) Then 2_x0009__x0009__x000d__x000a__x0009__x0009_When Month(hcfprodviews.ClaimHeaderV.PaidDate) IN (4, 5, 6) Then 3_x0009__x0009__x000d__x000a__x0009__x0009_When Month(hcfprodviews.ClaimHeaderV.PaidDate) IN (7, 8, 9) Then 4_x0009__x0009__x000d__x000a__x0009__x0009_When Month(hcfprodviews.ClaimHeaderV.PaidDate) IN (10, 11, 12) Then 1_x0009__x0009__x000d__x000a__x0009_End as PaidFederalQtr,_x0009__x0009__x0009__x000d__x000a__x0009__x0009__x0009__x0009__x000d__x000a__x0009_/* Service Month */_x0009__x0009__x0009__x000d__x000a__x0009_({ fn concat( trim(({fn year(hcfprodviews.ClaimHeaderV.ServiceEndDate)}) ), '-', _x0009__x0009__x0009__x000d__x000a__x0009__x0009_case _x0009__x0009__x000d__x000a__x0009__x0009__x0009_when trim(({fn month(hcfprodviews.ClaimHeaderV.ServiceEndDate )}) )  &lt; 10 then ({fn concat( '0', trim({fn month(hcfprodviews.ClaimHeaderV.ServiceEndDate)}  )  ) })  _x0009__x000d__x000a__x0009__x0009__x0009_else trim( ({ fn month(hcfprodviews.ClaimHeaderV.ServiceEndDate )} ) ) _x0009__x000d__x000a__x0009__x0009_end  )  })  as SrvcMnth,_x0009__x0009__x000d__x000a__x0009__x0009__x0009__x0009__x000d__x000a__x0009_/* Service Calendar Year */_x0009__x0009__x0009__x000d__x000a__x0009_year(hcfprodviews.ClaimHeaderV.ServiceEndDate) as SrvcCalYear,_x0009__x0009__x0009__x000d__x000a__x0009__x0009__x0009__x0009__x000d__x000a__x0009_/* Service Calendar Quarter */_x0009__x0009__x0009__x000d__x000a__x0009_Quarter(hcfprodviews.ClaimHeaderV.ServiceEndDate) as SrvcCalQtr,_x0009__x0009__x0009__x000d__x000a__x0009__x0009__x0009__x0009__x000d__x000a__x0009_/* Service State Fiscal Year */_x0009__x0009__x0009__x000d__x000a__x0009_Case_x0009__x0009__x0009__x000d__x000a__x0009__x0009_When Month(hcfprodviews.ClaimHeaderV.ServiceEndDate) &gt;= 7 Then Year(hcfprodviews.ClaimHeaderV.ServiceEndDate) +1_x0009__x0009__x000d__x000a__x0009__x0009_Else Year(hcfprodviews.ClaimHeaderV.ServiceEndDate) _x0009__x0009__x000d__x000a__x0009_End as SrvcStateFiscalYear, _x0009__x0009__x0009__x000d__x000a__x0009__x0009__x0009__x0009__x000d__x000a__x0009_/* Service State Quarter */_x0009__x0009__x0009__x000d__x000a__x0009_Case_x0009__x0009__x0009__x000d__x000a__x0009__x0009_When Month(hcfprodviews.ClaimHeaderV.ServiceEndDate) IN (1, 2, 3) Then 3_x0009__x0009__x000d__x000a__x0009__x0009_When Month(hcfprodviews.ClaimHeaderV.ServiceEndDate) IN (4, 5, 6) Then 4_x0009__x0009__x000d__x000a__x0009__x0009_When Month(hcfprodviews.ClaimHeaderV.ServiceEndDate) IN (7, 8, 9) Then 1_x0009__x0009__x000d__x000a__x0009__x0009_When Month(hcfprodviews.ClaimHeaderV.ServiceEndDate) IN (10, 11, 12) Then 2_x0009__x0009__x000d__x000a__x0009_End as SrvcStateQtr,_x0009__x0009__x0009__x000d__x000a__x0009__x0009__x0009__x0009__x000d__x000a__x0009_/* Service Federal Fiscal Year */_x0009__x0009__x0009__x000d__x000a__x0009_Case_x0009__x0009__x0009__x000d__x000a__x0009__x0009_When Month(hcfprodviews.ClaimHeaderV.ServiceEndDate) &gt;= 10 Then Year(hcfprodviews.ClaimHeaderV.ServiceEndDate) +1_x0009__x0009__x000d__x000a__x0009__x0009_Else Year(hcfprodviews.ClaimHeaderV.ServiceEndDate) _x0009__x0009__x000d__x000a__x0009_End as SrvcFederalFiscalYear, _x0009__x0009__x0009__x000d__x000a__x0009__x0009__x0009__x0009__x000d__x000a__x0009_/* Service Federal Quarter */_x0009__x0009__x0009__x000d__x000a__x0009_Case_x0009__x0009__x0009__x000d__x000a__x0009__x0009_When Month(hcfprodviews.ClaimHeaderV.ServiceEndDate) IN (1, 2, 3) Then 2_x0009__x0009__x000d__x000a__x0009__x0009_When Month(hcfprodviews.ClaimHeaderV.ServiceEndDate) IN (4, 5, 6) Then 3_x0009__x0009__x000d__x000a__x0009__x0009_When Month(hcfprodviews.ClaimHeaderV.ServiceEndDate) IN (7, 8, 9) Then 4_x0009__x0009__x000d__x000a__x0009__x0009_When Month(hcfprodviews.ClaimHeaderV.ServiceEndDate) IN (10, 11, 12) Then 1_x0009__x0009__x000d__x000a__x0009_End as SrvcFederalQtr,_x0009__x0009__x0009__x000d__x000a__x0009__x0009__x0009__x0009__x000d__x000a__x0009_hcfprodviews.ClaimHeaderV.ProviderID, _x0009__x0009__x0009__x000d__x000a__x0009_hcfprodviews.PaymentContractsV.Name, _x0009__x0009__x0009__x000d__x000a__x0009_hcfprodviews.ClaimHeaderV.ProviderCountyCd, _x0009__x0009__x0009__x000d__x000a__x0009_hcfprodviews.ClaimHeaderV.TotalClaimCharge, _x0009__x0009__x0009__x000d__x000a__x0009_hcfprodviews.ClaimHeaderV.AllowedCharge, _x0009__x0009__x0009__x000d__x000a__x0009_hcfprodviews.ClaimHeaderV.CoPaymentAmount, _x0009__x0009__x0009__x000d__x000a__x0009_hcfprodviews.ClaimHeaderV.ThirdPartyPaymentAmount, _x0009__x0009__x0009__x000d__x000a__x0009_hcfprodviews.ClaimHeaderV.ReimbursementAmount _x0009__x0009__x0009__x000d__x000a__x0009__x0009__x0009__x0009__x000d__x000a_FROM _x0009__x0009__x0009__x0009__x000d__x000a__x0009_hcfprodviews.ClaimHeaderV _x0009__x0009__x0009__x000d__x000a__x0009__x0009__x0009__x0009__x000d__x000a_INNER JOIN _x0009__x0009__x0009__x0009__x000d__x000a__x0009_hcfprodviews.PaymentContractsV _x0009__x0009__x0009__x000d__x000a_ON _x0009__x0009__x0009__x0009__x000d__x000a__x0009_hcfprodviews.ClaimHeaderV.ProviderID = hcfprodviews.PaymentContractsV.ContractId_x0009__x0009__x0009__x000d__x000a__x0009__x0009__x0009__x0009__x000d__x000a_WHERE _x0009__x0009__x0009__x0009__x000d__x000a__x0009_hcfprodviews.ClaimHeaderV.PaidDate &gt;= date '2009-07-01' AND _x0009__x0009__x0009__x000d__x000a__x0009_hcfprodviews.ClaimHeaderV.ProviderCountyCd &lt; '30' AND _x0009__x0009__x0009__x000d__x000a__x0009_hcfprodviews.ClaimHeaderV.ReimbursementAmount &gt; 0 AND _x0009__x0009__x0009__x000d__x000a__x0009_hcfprodviews.ClaimHeaderV.ClaimInputMediumInd Not In ('p','x','y','z') AND _x0009__x0009__x0009__x000d__x000a__x0009_hcfprodviews.ClaimHeaderV.ClaimStatus='M' AND _x0009__x0009__x0009__x000d__x000a__x0009_hcfprodviews.ClaimHeaderV.FinalClaimInd='Y' AND _x0009__x0009__x0009__x000d__x000a__x0009_hcfprodviews.ClaimHeaderV.ProviderCategoryOfService In ('01','03','05') AND _x0009__x0009__x0009__x000d__x000a__x0009_hcfprodviews.ClaimHeaderV.ProviderType In ('01','02')_x0009_ and_x000d__x000a__x0009_hcfprodviews.ClaimHeaderV.RecipientFundType = '1'"/>
  </connection>
</connections>
</file>

<file path=xl/sharedStrings.xml><?xml version="1.0" encoding="utf-8"?>
<sst xmlns="http://schemas.openxmlformats.org/spreadsheetml/2006/main" count="145" uniqueCount="141">
  <si>
    <t>ProviderID</t>
  </si>
  <si>
    <t>Name</t>
  </si>
  <si>
    <t>364288180033</t>
  </si>
  <si>
    <t>CACHE VALLEY SPEC HOSP</t>
  </si>
  <si>
    <t>621650573021</t>
  </si>
  <si>
    <t>ST MARKS HOSPITAL</t>
  </si>
  <si>
    <t>621762357001</t>
  </si>
  <si>
    <t>CASTLEVIEW HOSPITAL LLC</t>
  </si>
  <si>
    <t>621762532020</t>
  </si>
  <si>
    <t>ASHLEY REGIONAL MED CNTR</t>
  </si>
  <si>
    <t>621795214002</t>
  </si>
  <si>
    <t>SALT LAKE REG MED CNTR</t>
  </si>
  <si>
    <t>DAVIS HOSPITAL &amp; MED CNTR</t>
  </si>
  <si>
    <t>621831495013</t>
  </si>
  <si>
    <t>TIMPANOGOS REGIONAL HOSP</t>
  </si>
  <si>
    <t>680562507001</t>
  </si>
  <si>
    <t>721254895009</t>
  </si>
  <si>
    <t>OGDEN REGIONAL MEDICAL CTR</t>
  </si>
  <si>
    <t>820588653001</t>
  </si>
  <si>
    <t>JORDAN VALLEY HOSP LP</t>
  </si>
  <si>
    <t>870212456005</t>
  </si>
  <si>
    <t>GUNNISON VALLEY HOSPITAL</t>
  </si>
  <si>
    <t>MILFORD VALLEY MEM HOSP</t>
  </si>
  <si>
    <t>870269232020</t>
  </si>
  <si>
    <t>ALTA VIEW HOSPITAL</t>
  </si>
  <si>
    <t>870269232033</t>
  </si>
  <si>
    <t>OREM COMMUNITY HOSPITAL</t>
  </si>
  <si>
    <t>870269232162</t>
  </si>
  <si>
    <t>UTAH VALLEY REG MED CNTR</t>
  </si>
  <si>
    <t>870269232176</t>
  </si>
  <si>
    <t>LOGAN REGIONAL MED CENTER</t>
  </si>
  <si>
    <t>870269232180</t>
  </si>
  <si>
    <t>FILLMORE HOSPITAL</t>
  </si>
  <si>
    <t>870269232209</t>
  </si>
  <si>
    <t>LDS HOSPITAL</t>
  </si>
  <si>
    <t>870269232212</t>
  </si>
  <si>
    <t>AMERICAN FORK HOSPITAL</t>
  </si>
  <si>
    <t>870269232257</t>
  </si>
  <si>
    <t>DELTA COMMUNITY MED CNTR</t>
  </si>
  <si>
    <t>870269232261</t>
  </si>
  <si>
    <t>DIXIE MEDICAL CENTER</t>
  </si>
  <si>
    <t>870269232274</t>
  </si>
  <si>
    <t>MCKAY DEE HOSPITAL</t>
  </si>
  <si>
    <t>870269232288</t>
  </si>
  <si>
    <t>SANPETE VALLEY HOSPITAL</t>
  </si>
  <si>
    <t>870269232291</t>
  </si>
  <si>
    <t>BEAR RIVER VALLEY HOSPITAL</t>
  </si>
  <si>
    <t>870269232307</t>
  </si>
  <si>
    <t>VALLEY VIEW MEDICAL CTR</t>
  </si>
  <si>
    <t>870269232324</t>
  </si>
  <si>
    <t>SEVIER VALLEY MEDICAL CNTR</t>
  </si>
  <si>
    <t>870269232338</t>
  </si>
  <si>
    <t>INTERMOUNTAIN MEDICAL CENTER</t>
  </si>
  <si>
    <t>870269232341</t>
  </si>
  <si>
    <t>HEBER VALLEY MEDICAL CTR</t>
  </si>
  <si>
    <t>870269232565</t>
  </si>
  <si>
    <t>LDS HOSPITAL-PSYCH</t>
  </si>
  <si>
    <t>870270956005</t>
  </si>
  <si>
    <t>870271937004</t>
  </si>
  <si>
    <t>BEAVER VALLEY HOSPITAL</t>
  </si>
  <si>
    <t>870276435005</t>
  </si>
  <si>
    <t>UINTAH BASIN MEDICAL CNTR</t>
  </si>
  <si>
    <t>870318837007</t>
  </si>
  <si>
    <t>BRIGHAM CITY COMM HOSP</t>
  </si>
  <si>
    <t>870322019001</t>
  </si>
  <si>
    <t>LAKEVIEW HOSPITAL</t>
  </si>
  <si>
    <t>870333048001</t>
  </si>
  <si>
    <t>870467930003</t>
  </si>
  <si>
    <t>KANE COUNTY HOSPITAL</t>
  </si>
  <si>
    <t>870619248011</t>
  </si>
  <si>
    <t>MOUNTAIN WEST MEDICAL CNTR</t>
  </si>
  <si>
    <t>876000309018</t>
  </si>
  <si>
    <t>GARFIELD MEMORIAL HOSP</t>
  </si>
  <si>
    <t>876000525088</t>
  </si>
  <si>
    <t>UNIVERSITY OF UTAH HOSP</t>
  </si>
  <si>
    <t>876000525494</t>
  </si>
  <si>
    <t>UNIVERSITY HOSPITAL PSYCH</t>
  </si>
  <si>
    <t>876000525500</t>
  </si>
  <si>
    <t>UNIVERSITY HOSPITAL REHAB</t>
  </si>
  <si>
    <t>876000545001</t>
  </si>
  <si>
    <t>UTAH STATE HOSPITAL</t>
  </si>
  <si>
    <t>876000616019</t>
  </si>
  <si>
    <t>SAN JUAN HOSPITAL</t>
  </si>
  <si>
    <t>876000887008</t>
  </si>
  <si>
    <t>CENTRAL VALLEY MEDICAL CTR</t>
  </si>
  <si>
    <t>942854057033</t>
  </si>
  <si>
    <t>ORTHOPEDIC SPECIALTY HOSP</t>
  </si>
  <si>
    <t>942854057066</t>
  </si>
  <si>
    <t>MCKAY DEE HOSP PSYCH UNIT</t>
  </si>
  <si>
    <t>942854057083</t>
  </si>
  <si>
    <t>MCKAY DEE HOSP REHAB UNIT</t>
  </si>
  <si>
    <t>942854057178</t>
  </si>
  <si>
    <t>942854057201</t>
  </si>
  <si>
    <t>UTAH VALLEY HOSP PSYCH</t>
  </si>
  <si>
    <t>942854057911</t>
  </si>
  <si>
    <t>UTAH VALLEY REHABILITATION</t>
  </si>
  <si>
    <t>942854058113</t>
  </si>
  <si>
    <t>INTERMOUNTAIN MED CNTR REHAB</t>
  </si>
  <si>
    <t>942854058211</t>
  </si>
  <si>
    <t>PRIMARY CHILDRENS MED CNTR</t>
  </si>
  <si>
    <t>Grand Total</t>
  </si>
  <si>
    <t>Utah Medicaid</t>
  </si>
  <si>
    <t>621795214033</t>
  </si>
  <si>
    <t>BLUE MOUNTAIN HOSPITAL</t>
  </si>
  <si>
    <t>200743054001</t>
  </si>
  <si>
    <t>PARK CITY MEDICAL CENTER</t>
  </si>
  <si>
    <t>942854057197</t>
  </si>
  <si>
    <t>SALT LAKE REG MED REHAB</t>
  </si>
  <si>
    <t>IHC RIVERTON HOSPITAL</t>
  </si>
  <si>
    <t>942854057207</t>
  </si>
  <si>
    <t>PRIMARY CHILDRENS REHAB</t>
  </si>
  <si>
    <t>Add-On</t>
  </si>
  <si>
    <t>Supplemental</t>
  </si>
  <si>
    <t>870222074005</t>
  </si>
  <si>
    <t>Additional DSH from Pool</t>
  </si>
  <si>
    <t>01 - Rural</t>
  </si>
  <si>
    <t>01 - Rural Total</t>
  </si>
  <si>
    <t>02 - Urban</t>
  </si>
  <si>
    <t>02 - Urban Total</t>
  </si>
  <si>
    <t>03 - Childrens</t>
  </si>
  <si>
    <t>03 - Childrens Total</t>
  </si>
  <si>
    <t>04 - Teaching</t>
  </si>
  <si>
    <t>04 - Teaching Total</t>
  </si>
  <si>
    <t>Total DSH Payment</t>
  </si>
  <si>
    <t>Provider Group</t>
  </si>
  <si>
    <t>Disproportionate Share Dollars Paid During FFY2011</t>
  </si>
  <si>
    <t>SALT LAKE REG MED PSYCH</t>
  </si>
  <si>
    <t>621795214003</t>
  </si>
  <si>
    <t>SHRINERS HOSP FOR CHILDREN</t>
  </si>
  <si>
    <t>362193608001</t>
  </si>
  <si>
    <t>MOAB REGIONAL HOSPITAL</t>
  </si>
  <si>
    <t>10/1/2010 to 09/30/2011</t>
  </si>
  <si>
    <t>DAVIS HOSP MED CNTR PSYCH</t>
  </si>
  <si>
    <t>680562507004</t>
  </si>
  <si>
    <t>MOUNTAIN VIEW HOSPITAL</t>
  </si>
  <si>
    <t>DSH Allotment</t>
  </si>
  <si>
    <t>Under/(Over) Allotment</t>
  </si>
  <si>
    <t xml:space="preserve"> State Hospital</t>
  </si>
  <si>
    <t>Federal Funds Max Allowed</t>
  </si>
  <si>
    <t>Federal Match Rate</t>
  </si>
  <si>
    <t>Total Funds Allowed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</si>
</sst>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">
    <xf numFmtId="0" fontId="0" fillId="0" borderId="0"/>
    <xf numFmtId="0" fontId="7" fillId="0" borderId="0"/>
    <xf numFmtId="0" fontId="5" fillId="0" borderId="0"/>
    <xf numFmtId="9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1" fillId="5" borderId="0" applyNumberFormat="0" applyBorder="0" applyAlignment="0" applyProtection="0"/>
    <xf numFmtId="0" fontId="12" fillId="22" borderId="15" applyNumberFormat="0" applyAlignment="0" applyProtection="0"/>
    <xf numFmtId="0" fontId="6" fillId="23" borderId="16" applyNumberFormat="0" applyAlignment="0" applyProtection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9" borderId="15" applyNumberFormat="0" applyAlignment="0" applyProtection="0"/>
    <xf numFmtId="0" fontId="19" fillId="0" borderId="20" applyNumberFormat="0" applyFill="0" applyAlignment="0" applyProtection="0"/>
    <xf numFmtId="0" fontId="20" fillId="24" borderId="0" applyNumberFormat="0" applyBorder="0" applyAlignment="0" applyProtection="0"/>
    <xf numFmtId="0" fontId="1" fillId="25" borderId="21" applyNumberFormat="0" applyFont="0" applyAlignment="0" applyProtection="0"/>
    <xf numFmtId="0" fontId="21" fillId="22" borderId="22" applyNumberFormat="0" applyAlignment="0" applyProtection="0"/>
    <xf numFmtId="0" fontId="22" fillId="0" borderId="0" applyNumberFormat="0" applyFill="0" applyBorder="0" applyAlignment="0" applyProtection="0"/>
    <xf numFmtId="0" fontId="23" fillId="0" borderId="23" applyNumberFormat="0" applyFill="0" applyAlignment="0" applyProtection="0"/>
    <xf numFmtId="0" fontId="24" fillId="0" borderId="0" applyNumberFormat="0" applyFill="0" applyBorder="0" applyAlignment="0" applyProtection="0"/>
  </cellStyleXfs>
  <cellXfs count="46">
    <xf numFmtId="0" fontId="0" fillId="0" borderId="0" xfId="0"/>
    <xf numFmtId="3" fontId="0" fillId="0" borderId="0" xfId="0" applyNumberFormat="1"/>
    <xf numFmtId="3" fontId="2" fillId="0" borderId="0" xfId="0" applyNumberFormat="1" applyFont="1"/>
    <xf numFmtId="3" fontId="3" fillId="0" borderId="0" xfId="0" quotePrefix="1" applyNumberFormat="1" applyFont="1" applyAlignment="1">
      <alignment horizontal="left"/>
    </xf>
    <xf numFmtId="0" fontId="0" fillId="0" borderId="9" xfId="0" applyBorder="1"/>
    <xf numFmtId="0" fontId="0" fillId="0" borderId="8" xfId="0" applyBorder="1"/>
    <xf numFmtId="3" fontId="0" fillId="0" borderId="8" xfId="0" applyNumberFormat="1" applyBorder="1"/>
    <xf numFmtId="3" fontId="0" fillId="0" borderId="10" xfId="0" applyNumberFormat="1" applyBorder="1"/>
    <xf numFmtId="0" fontId="0" fillId="0" borderId="11" xfId="0" applyBorder="1"/>
    <xf numFmtId="0" fontId="0" fillId="0" borderId="3" xfId="0" applyBorder="1"/>
    <xf numFmtId="3" fontId="0" fillId="0" borderId="3" xfId="0" applyNumberFormat="1" applyBorder="1"/>
    <xf numFmtId="3" fontId="0" fillId="0" borderId="1" xfId="0" applyNumberFormat="1" applyBorder="1"/>
    <xf numFmtId="3" fontId="0" fillId="0" borderId="7" xfId="0" applyNumberFormat="1" applyBorder="1"/>
    <xf numFmtId="3" fontId="0" fillId="0" borderId="5" xfId="0" applyNumberFormat="1" applyBorder="1"/>
    <xf numFmtId="3" fontId="0" fillId="0" borderId="9" xfId="0" applyNumberFormat="1" applyBorder="1"/>
    <xf numFmtId="3" fontId="0" fillId="0" borderId="11" xfId="0" applyNumberFormat="1" applyBorder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3" fontId="2" fillId="2" borderId="7" xfId="0" applyNumberFormat="1" applyFont="1" applyFill="1" applyBorder="1"/>
    <xf numFmtId="3" fontId="2" fillId="2" borderId="1" xfId="0" applyNumberFormat="1" applyFont="1" applyFill="1" applyBorder="1"/>
    <xf numFmtId="3" fontId="2" fillId="2" borderId="5" xfId="0" applyNumberFormat="1" applyFont="1" applyFill="1" applyBorder="1"/>
    <xf numFmtId="3" fontId="1" fillId="0" borderId="0" xfId="0" applyNumberFormat="1" applyFont="1"/>
    <xf numFmtId="3" fontId="2" fillId="2" borderId="0" xfId="0" applyNumberFormat="1" applyFont="1" applyFill="1"/>
    <xf numFmtId="44" fontId="0" fillId="0" borderId="0" xfId="4" applyFont="1"/>
    <xf numFmtId="44" fontId="2" fillId="2" borderId="2" xfId="4" applyFont="1" applyFill="1" applyBorder="1" applyAlignment="1">
      <alignment horizontal="center" wrapText="1"/>
    </xf>
    <xf numFmtId="44" fontId="2" fillId="2" borderId="7" xfId="4" applyFont="1" applyFill="1" applyBorder="1" applyAlignment="1">
      <alignment horizontal="center" wrapText="1"/>
    </xf>
    <xf numFmtId="44" fontId="0" fillId="0" borderId="14" xfId="4" applyFont="1" applyBorder="1"/>
    <xf numFmtId="44" fontId="0" fillId="0" borderId="9" xfId="4" applyFont="1" applyBorder="1"/>
    <xf numFmtId="44" fontId="0" fillId="0" borderId="0" xfId="4" applyFont="1" applyBorder="1"/>
    <xf numFmtId="44" fontId="0" fillId="0" borderId="8" xfId="4" applyFont="1" applyBorder="1"/>
    <xf numFmtId="44" fontId="0" fillId="0" borderId="6" xfId="4" applyFont="1" applyBorder="1"/>
    <xf numFmtId="44" fontId="2" fillId="2" borderId="2" xfId="4" applyFont="1" applyFill="1" applyBorder="1"/>
    <xf numFmtId="44" fontId="2" fillId="2" borderId="7" xfId="4" applyFont="1" applyFill="1" applyBorder="1"/>
    <xf numFmtId="44" fontId="0" fillId="0" borderId="12" xfId="4" applyFont="1" applyBorder="1"/>
    <xf numFmtId="44" fontId="0" fillId="0" borderId="4" xfId="4" applyFont="1" applyBorder="1"/>
    <xf numFmtId="44" fontId="0" fillId="0" borderId="13" xfId="4" applyFont="1" applyBorder="1"/>
    <xf numFmtId="44" fontId="2" fillId="2" borderId="5" xfId="4" applyFont="1" applyFill="1" applyBorder="1"/>
    <xf numFmtId="44" fontId="1" fillId="0" borderId="4" xfId="4" applyFont="1" applyBorder="1"/>
    <xf numFmtId="44" fontId="0" fillId="0" borderId="2" xfId="4" applyFont="1" applyBorder="1"/>
    <xf numFmtId="44" fontId="2" fillId="2" borderId="0" xfId="4" applyFont="1" applyFill="1"/>
    <xf numFmtId="44" fontId="0" fillId="3" borderId="2" xfId="4" applyFont="1" applyFill="1" applyBorder="1"/>
    <xf numFmtId="10" fontId="0" fillId="3" borderId="2" xfId="3" applyNumberFormat="1" applyFont="1" applyFill="1" applyBorder="1"/>
    <xf numFmtId="49" fontId="0" fillId="0" borderId="12" xfId="0" applyNumberFormat="1" applyBorder="1"/>
    <xf numFmtId="49" fontId="0" fillId="0" borderId="4" xfId="0" applyNumberFormat="1" applyBorder="1"/>
    <xf numFmtId="49" fontId="2" fillId="2" borderId="5" xfId="0" applyNumberFormat="1" applyFont="1" applyFill="1" applyBorder="1"/>
    <xf numFmtId="44" fontId="1" fillId="0" borderId="0" xfId="4" applyFont="1" applyFill="1" applyBorder="1"/>
  </cellXfs>
  <cellStyles count="51">
    <cellStyle name="£Z_x0004_Ç_x0006_^_x0004_" xfId="7"/>
    <cellStyle name="£Z_x0004_Ç_x0006_^_x0004_ 2" xfId="8"/>
    <cellStyle name="20% - Accent1 2" xfId="9"/>
    <cellStyle name="20% - Accent2 2" xfId="10"/>
    <cellStyle name="20% - Accent3 2" xfId="11"/>
    <cellStyle name="20% - Accent4 2" xfId="12"/>
    <cellStyle name="20% - Accent5 2" xfId="13"/>
    <cellStyle name="20% - Accent6 2" xfId="14"/>
    <cellStyle name="40% - Accent1 2" xfId="15"/>
    <cellStyle name="40% - Accent2 2" xfId="16"/>
    <cellStyle name="40% - Accent3 2" xfId="17"/>
    <cellStyle name="40% - Accent4 2" xfId="18"/>
    <cellStyle name="40% - Accent5 2" xfId="19"/>
    <cellStyle name="40% - Accent6 2" xfId="20"/>
    <cellStyle name="60% - Accent1 2" xfId="21"/>
    <cellStyle name="60% - Accent2 2" xfId="22"/>
    <cellStyle name="60% - Accent3 2" xfId="23"/>
    <cellStyle name="60% - Accent4 2" xfId="24"/>
    <cellStyle name="60% - Accent5 2" xfId="25"/>
    <cellStyle name="60% - Accent6 2" xfId="26"/>
    <cellStyle name="Accent1 2" xfId="27"/>
    <cellStyle name="Accent2 2" xfId="28"/>
    <cellStyle name="Accent3 2" xfId="29"/>
    <cellStyle name="Accent4 2" xfId="30"/>
    <cellStyle name="Accent5 2" xfId="31"/>
    <cellStyle name="Accent6 2" xfId="32"/>
    <cellStyle name="Bad 2" xfId="33"/>
    <cellStyle name="Calculation 2" xfId="34"/>
    <cellStyle name="Check Cell 2" xfId="35"/>
    <cellStyle name="Comma 2" xfId="36"/>
    <cellStyle name="Currency" xfId="4" builtinId="4"/>
    <cellStyle name="Explanatory Text 2" xfId="37"/>
    <cellStyle name="Good 2" xfId="38"/>
    <cellStyle name="Heading 1 2" xfId="39"/>
    <cellStyle name="Heading 2 2" xfId="40"/>
    <cellStyle name="Heading 3 2" xfId="41"/>
    <cellStyle name="Heading 4 2" xfId="42"/>
    <cellStyle name="Input 2" xfId="43"/>
    <cellStyle name="Linked Cell 2" xfId="44"/>
    <cellStyle name="Neutral 2" xfId="45"/>
    <cellStyle name="Normal" xfId="0" builtinId="0"/>
    <cellStyle name="Normal 2" xfId="1"/>
    <cellStyle name="Normal 2 2" xfId="5"/>
    <cellStyle name="Normal 3" xfId="2"/>
    <cellStyle name="Note 2" xfId="46"/>
    <cellStyle name="Output 2" xfId="47"/>
    <cellStyle name="Percent" xfId="3" builtinId="5"/>
    <cellStyle name="Percent 2" xfId="6"/>
    <cellStyle name="Title 2" xfId="48"/>
    <cellStyle name="Total 2" xfId="49"/>
    <cellStyle name="Warning Text 2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tabSelected="1" zoomScale="110" zoomScaleNormal="110" workbookViewId="0"/>
  </sheetViews>
  <sheetFormatPr defaultRowHeight="12.75" x14ac:dyDescent="0.2"/>
  <cols>
    <col min="1" max="1" width="14.5703125" style="1" customWidth="1"/>
    <col min="2" max="2" width="42.42578125" style="1" bestFit="1" customWidth="1"/>
    <col min="3" max="3" width="17" style="1" bestFit="1" customWidth="1"/>
    <col min="4" max="4" width="22.5703125" style="23" bestFit="1" customWidth="1"/>
    <col min="5" max="5" width="23.42578125" style="23" bestFit="1" customWidth="1"/>
    <col min="6" max="6" width="22" style="23" customWidth="1"/>
    <col min="7" max="7" width="23.42578125" style="23" bestFit="1" customWidth="1"/>
    <col min="8" max="16384" width="9.140625" style="1"/>
  </cols>
  <sheetData>
    <row r="1" spans="1:7" x14ac:dyDescent="0.2">
      <c r="A1" s="2" t="s">
        <v>101</v>
      </c>
    </row>
    <row r="2" spans="1:7" ht="20.25" x14ac:dyDescent="0.3">
      <c r="A2" s="3" t="s">
        <v>125</v>
      </c>
    </row>
    <row r="3" spans="1:7" x14ac:dyDescent="0.2">
      <c r="A3" s="21" t="s">
        <v>131</v>
      </c>
    </row>
    <row r="5" spans="1:7" x14ac:dyDescent="0.2">
      <c r="A5"/>
    </row>
    <row r="6" spans="1:7" x14ac:dyDescent="0.2">
      <c r="A6"/>
      <c r="B6"/>
      <c r="C6"/>
    </row>
    <row r="7" spans="1:7" ht="25.5" x14ac:dyDescent="0.2">
      <c r="A7" s="16" t="s">
        <v>124</v>
      </c>
      <c r="B7" s="17" t="s">
        <v>1</v>
      </c>
      <c r="C7" s="17" t="s">
        <v>0</v>
      </c>
      <c r="D7" s="24" t="s">
        <v>111</v>
      </c>
      <c r="E7" s="24" t="s">
        <v>112</v>
      </c>
      <c r="F7" s="24" t="s">
        <v>114</v>
      </c>
      <c r="G7" s="25" t="s">
        <v>123</v>
      </c>
    </row>
    <row r="8" spans="1:7" x14ac:dyDescent="0.2">
      <c r="A8" s="4" t="s">
        <v>115</v>
      </c>
      <c r="B8" s="8" t="s">
        <v>9</v>
      </c>
      <c r="C8" s="42" t="s">
        <v>8</v>
      </c>
      <c r="D8" s="26">
        <v>0</v>
      </c>
      <c r="E8" s="26"/>
      <c r="F8" s="26"/>
      <c r="G8" s="27">
        <f>SUM(D8:F8)</f>
        <v>0</v>
      </c>
    </row>
    <row r="9" spans="1:7" x14ac:dyDescent="0.2">
      <c r="A9" s="5"/>
      <c r="B9" s="9" t="s">
        <v>46</v>
      </c>
      <c r="C9" s="43" t="s">
        <v>45</v>
      </c>
      <c r="D9" s="28">
        <v>62506.11</v>
      </c>
      <c r="E9" s="28"/>
      <c r="F9" s="28"/>
      <c r="G9" s="29">
        <f t="shared" ref="G9:G66" si="0">SUM(D9:F9)</f>
        <v>62506.11</v>
      </c>
    </row>
    <row r="10" spans="1:7" x14ac:dyDescent="0.2">
      <c r="A10" s="5"/>
      <c r="B10" s="9" t="s">
        <v>59</v>
      </c>
      <c r="C10" s="43" t="s">
        <v>58</v>
      </c>
      <c r="D10" s="28">
        <v>46220.586943733797</v>
      </c>
      <c r="E10" s="28">
        <v>872915.67366400175</v>
      </c>
      <c r="F10" s="28"/>
      <c r="G10" s="29">
        <f t="shared" si="0"/>
        <v>919136.26060773549</v>
      </c>
    </row>
    <row r="11" spans="1:7" x14ac:dyDescent="0.2">
      <c r="A11" s="5"/>
      <c r="B11" s="9" t="s">
        <v>103</v>
      </c>
      <c r="C11" s="43" t="s">
        <v>104</v>
      </c>
      <c r="D11" s="28">
        <v>0</v>
      </c>
      <c r="E11" s="28"/>
      <c r="F11" s="28"/>
      <c r="G11" s="29">
        <f t="shared" si="0"/>
        <v>0</v>
      </c>
    </row>
    <row r="12" spans="1:7" x14ac:dyDescent="0.2">
      <c r="A12" s="5"/>
      <c r="B12" s="9" t="s">
        <v>63</v>
      </c>
      <c r="C12" s="43" t="s">
        <v>62</v>
      </c>
      <c r="D12" s="28">
        <v>0</v>
      </c>
      <c r="E12" s="28"/>
      <c r="F12" s="28"/>
      <c r="G12" s="29">
        <f t="shared" si="0"/>
        <v>0</v>
      </c>
    </row>
    <row r="13" spans="1:7" x14ac:dyDescent="0.2">
      <c r="A13" s="5"/>
      <c r="B13" s="9" t="s">
        <v>7</v>
      </c>
      <c r="C13" s="43" t="s">
        <v>6</v>
      </c>
      <c r="D13" s="28">
        <v>0</v>
      </c>
      <c r="E13" s="28"/>
      <c r="F13" s="28"/>
      <c r="G13" s="29">
        <f t="shared" si="0"/>
        <v>0</v>
      </c>
    </row>
    <row r="14" spans="1:7" x14ac:dyDescent="0.2">
      <c r="A14" s="5"/>
      <c r="B14" s="9" t="s">
        <v>84</v>
      </c>
      <c r="C14" s="43" t="s">
        <v>83</v>
      </c>
      <c r="D14" s="28">
        <v>0</v>
      </c>
      <c r="E14" s="28"/>
      <c r="F14" s="28"/>
      <c r="G14" s="29">
        <f t="shared" si="0"/>
        <v>0</v>
      </c>
    </row>
    <row r="15" spans="1:7" x14ac:dyDescent="0.2">
      <c r="A15" s="5"/>
      <c r="B15" s="9" t="s">
        <v>38</v>
      </c>
      <c r="C15" s="43" t="s">
        <v>37</v>
      </c>
      <c r="D15" s="28">
        <v>0</v>
      </c>
      <c r="E15" s="28"/>
      <c r="F15" s="28"/>
      <c r="G15" s="29">
        <f t="shared" si="0"/>
        <v>0</v>
      </c>
    </row>
    <row r="16" spans="1:7" x14ac:dyDescent="0.2">
      <c r="A16" s="5"/>
      <c r="B16" s="9" t="s">
        <v>32</v>
      </c>
      <c r="C16" s="43" t="s">
        <v>31</v>
      </c>
      <c r="D16" s="28">
        <v>10640.55</v>
      </c>
      <c r="E16" s="28"/>
      <c r="F16" s="28"/>
      <c r="G16" s="29">
        <f t="shared" si="0"/>
        <v>10640.55</v>
      </c>
    </row>
    <row r="17" spans="1:7" x14ac:dyDescent="0.2">
      <c r="A17" s="5"/>
      <c r="B17" s="9" t="s">
        <v>72</v>
      </c>
      <c r="C17" s="43" t="s">
        <v>71</v>
      </c>
      <c r="D17" s="28">
        <v>25335.347052901459</v>
      </c>
      <c r="E17" s="28">
        <v>167225.07002567357</v>
      </c>
      <c r="F17" s="28"/>
      <c r="G17" s="29">
        <f t="shared" si="0"/>
        <v>192560.41707857503</v>
      </c>
    </row>
    <row r="18" spans="1:7" x14ac:dyDescent="0.2">
      <c r="A18" s="5"/>
      <c r="B18" s="9" t="s">
        <v>21</v>
      </c>
      <c r="C18" s="43" t="s">
        <v>20</v>
      </c>
      <c r="D18" s="28">
        <v>58426.69843065794</v>
      </c>
      <c r="E18" s="28">
        <f>39712+396051.77</f>
        <v>435763.77</v>
      </c>
      <c r="F18" s="28"/>
      <c r="G18" s="29">
        <f t="shared" si="0"/>
        <v>494190.46843065799</v>
      </c>
    </row>
    <row r="19" spans="1:7" x14ac:dyDescent="0.2">
      <c r="A19" s="6"/>
      <c r="B19" s="10" t="s">
        <v>54</v>
      </c>
      <c r="C19" s="43" t="s">
        <v>53</v>
      </c>
      <c r="D19" s="28">
        <v>0</v>
      </c>
      <c r="E19" s="28"/>
      <c r="F19" s="28"/>
      <c r="G19" s="29">
        <f t="shared" si="0"/>
        <v>0</v>
      </c>
    </row>
    <row r="20" spans="1:7" x14ac:dyDescent="0.2">
      <c r="A20" s="6"/>
      <c r="B20" s="10" t="s">
        <v>68</v>
      </c>
      <c r="C20" s="43" t="s">
        <v>67</v>
      </c>
      <c r="D20" s="28">
        <v>19088.615581987437</v>
      </c>
      <c r="E20" s="28">
        <v>469053.68002235703</v>
      </c>
      <c r="F20" s="28"/>
      <c r="G20" s="29">
        <f t="shared" si="0"/>
        <v>488142.29560434446</v>
      </c>
    </row>
    <row r="21" spans="1:7" x14ac:dyDescent="0.2">
      <c r="A21" s="6"/>
      <c r="B21" s="10" t="s">
        <v>22</v>
      </c>
      <c r="C21" s="43" t="s">
        <v>113</v>
      </c>
      <c r="D21" s="28">
        <v>1242.3281716468912</v>
      </c>
      <c r="E21" s="28">
        <f>248162+23440.43</f>
        <v>271602.43</v>
      </c>
      <c r="F21" s="28"/>
      <c r="G21" s="29">
        <f t="shared" ref="G21:G29" si="1">SUM(D21:F21)</f>
        <v>272844.75817164686</v>
      </c>
    </row>
    <row r="22" spans="1:7" x14ac:dyDescent="0.2">
      <c r="A22" s="10"/>
      <c r="B22" s="10" t="s">
        <v>130</v>
      </c>
      <c r="C22" s="43" t="s">
        <v>57</v>
      </c>
      <c r="D22" s="28">
        <v>67015.841250548794</v>
      </c>
      <c r="E22" s="45">
        <f>856200+199112.55</f>
        <v>1055312.55</v>
      </c>
      <c r="F22" s="28"/>
      <c r="G22" s="29">
        <f t="shared" si="1"/>
        <v>1122328.3912505489</v>
      </c>
    </row>
    <row r="23" spans="1:7" x14ac:dyDescent="0.2">
      <c r="A23" s="6"/>
      <c r="B23" s="10" t="s">
        <v>70</v>
      </c>
      <c r="C23" s="43" t="s">
        <v>69</v>
      </c>
      <c r="D23" s="28">
        <v>0</v>
      </c>
      <c r="E23" s="28"/>
      <c r="F23" s="28"/>
      <c r="G23" s="29">
        <f t="shared" si="1"/>
        <v>0</v>
      </c>
    </row>
    <row r="24" spans="1:7" x14ac:dyDescent="0.2">
      <c r="A24" s="6"/>
      <c r="B24" s="10" t="s">
        <v>105</v>
      </c>
      <c r="C24" s="43" t="s">
        <v>106</v>
      </c>
      <c r="D24" s="28">
        <v>12610.71</v>
      </c>
      <c r="E24" s="28"/>
      <c r="F24" s="28"/>
      <c r="G24" s="29">
        <f t="shared" si="1"/>
        <v>12610.71</v>
      </c>
    </row>
    <row r="25" spans="1:7" x14ac:dyDescent="0.2">
      <c r="A25" s="6"/>
      <c r="B25" s="10" t="s">
        <v>82</v>
      </c>
      <c r="C25" s="43" t="s">
        <v>81</v>
      </c>
      <c r="D25" s="28">
        <v>28247.190189609766</v>
      </c>
      <c r="E25" s="28">
        <v>338408.70777410473</v>
      </c>
      <c r="F25" s="28"/>
      <c r="G25" s="29">
        <f t="shared" si="1"/>
        <v>366655.89796371449</v>
      </c>
    </row>
    <row r="26" spans="1:7" x14ac:dyDescent="0.2">
      <c r="A26" s="6"/>
      <c r="B26" s="10" t="s">
        <v>44</v>
      </c>
      <c r="C26" s="43" t="s">
        <v>43</v>
      </c>
      <c r="D26" s="28">
        <v>0</v>
      </c>
      <c r="E26" s="28"/>
      <c r="F26" s="28"/>
      <c r="G26" s="29">
        <f t="shared" si="1"/>
        <v>0</v>
      </c>
    </row>
    <row r="27" spans="1:7" x14ac:dyDescent="0.2">
      <c r="A27" s="6"/>
      <c r="B27" s="10" t="s">
        <v>50</v>
      </c>
      <c r="C27" s="43" t="s">
        <v>49</v>
      </c>
      <c r="D27" s="28">
        <v>0</v>
      </c>
      <c r="E27" s="28"/>
      <c r="F27" s="28"/>
      <c r="G27" s="29">
        <f t="shared" si="1"/>
        <v>0</v>
      </c>
    </row>
    <row r="28" spans="1:7" x14ac:dyDescent="0.2">
      <c r="A28" s="6"/>
      <c r="B28" s="10" t="s">
        <v>61</v>
      </c>
      <c r="C28" s="43" t="s">
        <v>60</v>
      </c>
      <c r="D28" s="28">
        <v>0</v>
      </c>
      <c r="E28" s="28"/>
      <c r="F28" s="28"/>
      <c r="G28" s="29">
        <f t="shared" si="1"/>
        <v>0</v>
      </c>
    </row>
    <row r="29" spans="1:7" x14ac:dyDescent="0.2">
      <c r="A29" s="7"/>
      <c r="B29" s="10" t="s">
        <v>48</v>
      </c>
      <c r="C29" s="43" t="s">
        <v>47</v>
      </c>
      <c r="D29" s="28">
        <v>0</v>
      </c>
      <c r="E29" s="28"/>
      <c r="F29" s="28"/>
      <c r="G29" s="29">
        <f t="shared" si="1"/>
        <v>0</v>
      </c>
    </row>
    <row r="30" spans="1:7" x14ac:dyDescent="0.2">
      <c r="A30" s="18" t="s">
        <v>116</v>
      </c>
      <c r="B30" s="19"/>
      <c r="C30" s="44"/>
      <c r="D30" s="31">
        <f>SUM(D8:D29)</f>
        <v>331333.97762108612</v>
      </c>
      <c r="E30" s="31">
        <f>SUM(E8:E29)</f>
        <v>3610281.8814861374</v>
      </c>
      <c r="F30" s="31">
        <f>SUM(F8:F29)</f>
        <v>0</v>
      </c>
      <c r="G30" s="32">
        <f t="shared" si="0"/>
        <v>3941615.8591072233</v>
      </c>
    </row>
    <row r="31" spans="1:7" x14ac:dyDescent="0.2">
      <c r="A31" s="14" t="s">
        <v>117</v>
      </c>
      <c r="B31" s="10" t="s">
        <v>24</v>
      </c>
      <c r="C31" s="43" t="s">
        <v>23</v>
      </c>
      <c r="D31" s="26">
        <v>16614.018844297982</v>
      </c>
      <c r="E31" s="26"/>
      <c r="F31" s="33"/>
      <c r="G31" s="29">
        <f t="shared" si="0"/>
        <v>16614.018844297982</v>
      </c>
    </row>
    <row r="32" spans="1:7" x14ac:dyDescent="0.2">
      <c r="A32" s="6"/>
      <c r="B32" s="10" t="s">
        <v>36</v>
      </c>
      <c r="C32" s="43" t="s">
        <v>35</v>
      </c>
      <c r="D32" s="28">
        <v>0</v>
      </c>
      <c r="E32" s="28"/>
      <c r="F32" s="34"/>
      <c r="G32" s="29">
        <f t="shared" si="0"/>
        <v>0</v>
      </c>
    </row>
    <row r="33" spans="1:7" x14ac:dyDescent="0.2">
      <c r="A33" s="6"/>
      <c r="B33" s="10" t="s">
        <v>3</v>
      </c>
      <c r="C33" s="43" t="s">
        <v>2</v>
      </c>
      <c r="D33" s="28">
        <v>0</v>
      </c>
      <c r="E33" s="28"/>
      <c r="F33" s="34"/>
      <c r="G33" s="29">
        <f t="shared" si="0"/>
        <v>0</v>
      </c>
    </row>
    <row r="34" spans="1:7" x14ac:dyDescent="0.2">
      <c r="A34" s="6"/>
      <c r="B34" s="10" t="s">
        <v>12</v>
      </c>
      <c r="C34" s="43" t="s">
        <v>15</v>
      </c>
      <c r="D34" s="28">
        <v>19076.247114509999</v>
      </c>
      <c r="E34" s="28"/>
      <c r="F34" s="34"/>
      <c r="G34" s="29">
        <f t="shared" si="0"/>
        <v>19076.247114509999</v>
      </c>
    </row>
    <row r="35" spans="1:7" x14ac:dyDescent="0.2">
      <c r="A35" s="6"/>
      <c r="B35" s="10" t="s">
        <v>40</v>
      </c>
      <c r="C35" s="43" t="s">
        <v>39</v>
      </c>
      <c r="D35" s="28">
        <v>0</v>
      </c>
      <c r="E35" s="28"/>
      <c r="F35" s="34"/>
      <c r="G35" s="29">
        <f t="shared" si="0"/>
        <v>0</v>
      </c>
    </row>
    <row r="36" spans="1:7" x14ac:dyDescent="0.2">
      <c r="A36" s="6"/>
      <c r="B36" s="10" t="s">
        <v>97</v>
      </c>
      <c r="C36" s="43" t="s">
        <v>96</v>
      </c>
      <c r="D36" s="28">
        <v>0</v>
      </c>
      <c r="E36" s="28"/>
      <c r="F36" s="34"/>
      <c r="G36" s="29">
        <f t="shared" si="0"/>
        <v>0</v>
      </c>
    </row>
    <row r="37" spans="1:7" x14ac:dyDescent="0.2">
      <c r="A37" s="6"/>
      <c r="B37" s="10" t="s">
        <v>52</v>
      </c>
      <c r="C37" s="43" t="s">
        <v>51</v>
      </c>
      <c r="D37" s="28">
        <v>213087.60555626929</v>
      </c>
      <c r="E37" s="28"/>
      <c r="F37" s="34"/>
      <c r="G37" s="29">
        <f t="shared" si="0"/>
        <v>213087.60555626929</v>
      </c>
    </row>
    <row r="38" spans="1:7" x14ac:dyDescent="0.2">
      <c r="A38" s="6"/>
      <c r="B38" s="10" t="s">
        <v>19</v>
      </c>
      <c r="C38" s="43" t="s">
        <v>18</v>
      </c>
      <c r="D38" s="28">
        <v>0</v>
      </c>
      <c r="E38" s="28"/>
      <c r="F38" s="34"/>
      <c r="G38" s="29">
        <f t="shared" si="0"/>
        <v>0</v>
      </c>
    </row>
    <row r="39" spans="1:7" x14ac:dyDescent="0.2">
      <c r="A39" s="6"/>
      <c r="B39" s="10" t="s">
        <v>65</v>
      </c>
      <c r="C39" s="43" t="s">
        <v>64</v>
      </c>
      <c r="D39" s="28">
        <v>10704.321710321488</v>
      </c>
      <c r="E39" s="28"/>
      <c r="F39" s="34"/>
      <c r="G39" s="29">
        <f t="shared" si="0"/>
        <v>10704.321710321488</v>
      </c>
    </row>
    <row r="40" spans="1:7" x14ac:dyDescent="0.2">
      <c r="A40" s="6"/>
      <c r="B40" s="10" t="s">
        <v>34</v>
      </c>
      <c r="C40" s="43" t="s">
        <v>33</v>
      </c>
      <c r="D40" s="28">
        <v>86919.475649909145</v>
      </c>
      <c r="E40" s="28"/>
      <c r="F40" s="34"/>
      <c r="G40" s="29">
        <f t="shared" si="0"/>
        <v>86919.475649909145</v>
      </c>
    </row>
    <row r="41" spans="1:7" x14ac:dyDescent="0.2">
      <c r="A41" s="6"/>
      <c r="B41" s="10" t="s">
        <v>56</v>
      </c>
      <c r="C41" s="43" t="s">
        <v>55</v>
      </c>
      <c r="D41" s="28">
        <v>0</v>
      </c>
      <c r="E41" s="28"/>
      <c r="F41" s="34"/>
      <c r="G41" s="29">
        <f t="shared" si="0"/>
        <v>0</v>
      </c>
    </row>
    <row r="42" spans="1:7" x14ac:dyDescent="0.2">
      <c r="A42" s="6"/>
      <c r="B42" s="10" t="s">
        <v>30</v>
      </c>
      <c r="C42" s="43" t="s">
        <v>29</v>
      </c>
      <c r="D42" s="28">
        <v>0</v>
      </c>
      <c r="E42" s="28"/>
      <c r="F42" s="34"/>
      <c r="G42" s="29">
        <f t="shared" si="0"/>
        <v>0</v>
      </c>
    </row>
    <row r="43" spans="1:7" x14ac:dyDescent="0.2">
      <c r="A43" s="6"/>
      <c r="B43" s="10" t="s">
        <v>88</v>
      </c>
      <c r="C43" s="43" t="s">
        <v>87</v>
      </c>
      <c r="D43" s="28">
        <v>0</v>
      </c>
      <c r="E43" s="28"/>
      <c r="F43" s="34"/>
      <c r="G43" s="29">
        <f t="shared" si="0"/>
        <v>0</v>
      </c>
    </row>
    <row r="44" spans="1:7" x14ac:dyDescent="0.2">
      <c r="A44" s="6"/>
      <c r="B44" s="10" t="s">
        <v>90</v>
      </c>
      <c r="C44" s="43" t="s">
        <v>89</v>
      </c>
      <c r="D44" s="28">
        <v>0</v>
      </c>
      <c r="E44" s="28"/>
      <c r="F44" s="34"/>
      <c r="G44" s="29">
        <f t="shared" si="0"/>
        <v>0</v>
      </c>
    </row>
    <row r="45" spans="1:7" x14ac:dyDescent="0.2">
      <c r="A45" s="6"/>
      <c r="B45" s="10" t="s">
        <v>42</v>
      </c>
      <c r="C45" s="43" t="s">
        <v>41</v>
      </c>
      <c r="D45" s="28">
        <v>122690.20505364668</v>
      </c>
      <c r="E45" s="28"/>
      <c r="F45" s="34"/>
      <c r="G45" s="29">
        <f t="shared" si="0"/>
        <v>122690.20505364668</v>
      </c>
    </row>
    <row r="46" spans="1:7" x14ac:dyDescent="0.2">
      <c r="A46" s="6"/>
      <c r="B46" s="10" t="s">
        <v>17</v>
      </c>
      <c r="C46" s="43" t="s">
        <v>16</v>
      </c>
      <c r="D46" s="28">
        <v>0</v>
      </c>
      <c r="E46" s="28"/>
      <c r="F46" s="34"/>
      <c r="G46" s="29">
        <f t="shared" si="0"/>
        <v>0</v>
      </c>
    </row>
    <row r="47" spans="1:7" x14ac:dyDescent="0.2">
      <c r="A47" s="6"/>
      <c r="B47" s="10" t="s">
        <v>26</v>
      </c>
      <c r="C47" s="43" t="s">
        <v>25</v>
      </c>
      <c r="D47" s="28">
        <v>25081.806071045496</v>
      </c>
      <c r="E47" s="28"/>
      <c r="F47" s="34"/>
      <c r="G47" s="29">
        <f t="shared" si="0"/>
        <v>25081.806071045496</v>
      </c>
    </row>
    <row r="48" spans="1:7" x14ac:dyDescent="0.2">
      <c r="A48" s="6"/>
      <c r="B48" s="10" t="s">
        <v>86</v>
      </c>
      <c r="C48" s="43" t="s">
        <v>85</v>
      </c>
      <c r="D48" s="28">
        <v>0</v>
      </c>
      <c r="E48" s="28"/>
      <c r="F48" s="34"/>
      <c r="G48" s="29">
        <f t="shared" si="0"/>
        <v>0</v>
      </c>
    </row>
    <row r="49" spans="1:7" x14ac:dyDescent="0.2">
      <c r="A49" s="6"/>
      <c r="B49" s="10" t="s">
        <v>11</v>
      </c>
      <c r="C49" s="43" t="s">
        <v>10</v>
      </c>
      <c r="D49" s="28">
        <v>0</v>
      </c>
      <c r="E49" s="28"/>
      <c r="F49" s="34"/>
      <c r="G49" s="29">
        <f t="shared" si="0"/>
        <v>0</v>
      </c>
    </row>
    <row r="50" spans="1:7" x14ac:dyDescent="0.2">
      <c r="A50" s="6"/>
      <c r="B50" s="10" t="s">
        <v>107</v>
      </c>
      <c r="C50" s="43" t="s">
        <v>102</v>
      </c>
      <c r="D50" s="28">
        <v>0</v>
      </c>
      <c r="E50" s="28"/>
      <c r="F50" s="34"/>
      <c r="G50" s="29">
        <f t="shared" si="0"/>
        <v>0</v>
      </c>
    </row>
    <row r="51" spans="1:7" x14ac:dyDescent="0.2">
      <c r="A51" s="6"/>
      <c r="B51" s="10" t="s">
        <v>5</v>
      </c>
      <c r="C51" s="43" t="s">
        <v>4</v>
      </c>
      <c r="D51" s="28">
        <v>0</v>
      </c>
      <c r="E51" s="28"/>
      <c r="F51" s="34"/>
      <c r="G51" s="29">
        <f t="shared" si="0"/>
        <v>0</v>
      </c>
    </row>
    <row r="52" spans="1:7" x14ac:dyDescent="0.2">
      <c r="A52" s="6"/>
      <c r="B52" s="10" t="s">
        <v>14</v>
      </c>
      <c r="C52" s="43" t="s">
        <v>13</v>
      </c>
      <c r="D52" s="28">
        <v>0</v>
      </c>
      <c r="E52" s="28"/>
      <c r="F52" s="34"/>
      <c r="G52" s="29">
        <f t="shared" si="0"/>
        <v>0</v>
      </c>
    </row>
    <row r="53" spans="1:7" x14ac:dyDescent="0.2">
      <c r="A53" s="6"/>
      <c r="B53" s="10" t="s">
        <v>93</v>
      </c>
      <c r="C53" s="43" t="s">
        <v>92</v>
      </c>
      <c r="D53" s="28">
        <v>0</v>
      </c>
      <c r="E53" s="28"/>
      <c r="F53" s="34"/>
      <c r="G53" s="29">
        <f t="shared" si="0"/>
        <v>0</v>
      </c>
    </row>
    <row r="54" spans="1:7" x14ac:dyDescent="0.2">
      <c r="A54" s="6"/>
      <c r="B54" s="10" t="s">
        <v>28</v>
      </c>
      <c r="C54" s="43" t="s">
        <v>27</v>
      </c>
      <c r="D54" s="28">
        <v>0</v>
      </c>
      <c r="E54" s="28"/>
      <c r="F54" s="34"/>
      <c r="G54" s="29">
        <f t="shared" si="0"/>
        <v>0</v>
      </c>
    </row>
    <row r="55" spans="1:7" x14ac:dyDescent="0.2">
      <c r="A55" s="6"/>
      <c r="B55" s="10" t="s">
        <v>95</v>
      </c>
      <c r="C55" s="43" t="s">
        <v>94</v>
      </c>
      <c r="D55" s="28">
        <v>0</v>
      </c>
      <c r="E55" s="28"/>
      <c r="F55" s="34"/>
      <c r="G55" s="29">
        <f t="shared" si="0"/>
        <v>0</v>
      </c>
    </row>
    <row r="56" spans="1:7" x14ac:dyDescent="0.2">
      <c r="A56" s="6"/>
      <c r="B56" s="10" t="s">
        <v>108</v>
      </c>
      <c r="C56" s="43" t="s">
        <v>109</v>
      </c>
      <c r="D56" s="28">
        <v>0</v>
      </c>
      <c r="E56" s="28"/>
      <c r="F56" s="34"/>
      <c r="G56" s="29">
        <f t="shared" si="0"/>
        <v>0</v>
      </c>
    </row>
    <row r="57" spans="1:7" x14ac:dyDescent="0.2">
      <c r="A57" s="6"/>
      <c r="B57" s="10" t="s">
        <v>126</v>
      </c>
      <c r="C57" s="43" t="s">
        <v>127</v>
      </c>
      <c r="D57" s="28">
        <v>0</v>
      </c>
      <c r="E57" s="28"/>
      <c r="F57" s="34"/>
      <c r="G57" s="29">
        <f t="shared" si="0"/>
        <v>0</v>
      </c>
    </row>
    <row r="58" spans="1:7" x14ac:dyDescent="0.2">
      <c r="A58" s="6"/>
      <c r="B58" s="10" t="s">
        <v>128</v>
      </c>
      <c r="C58" s="43" t="s">
        <v>129</v>
      </c>
      <c r="D58" s="28">
        <v>0</v>
      </c>
      <c r="E58" s="28"/>
      <c r="F58" s="34"/>
      <c r="G58" s="29">
        <f t="shared" si="0"/>
        <v>0</v>
      </c>
    </row>
    <row r="59" spans="1:7" x14ac:dyDescent="0.2">
      <c r="A59" s="6"/>
      <c r="B59" s="10" t="s">
        <v>132</v>
      </c>
      <c r="C59" s="43" t="s">
        <v>133</v>
      </c>
      <c r="D59" s="28">
        <v>0</v>
      </c>
      <c r="E59" s="28"/>
      <c r="F59" s="34"/>
      <c r="G59" s="29">
        <f t="shared" si="0"/>
        <v>0</v>
      </c>
    </row>
    <row r="60" spans="1:7" x14ac:dyDescent="0.2">
      <c r="A60" s="6"/>
      <c r="B60" s="10" t="s">
        <v>134</v>
      </c>
      <c r="C60" s="43" t="s">
        <v>66</v>
      </c>
      <c r="D60" s="30">
        <v>0</v>
      </c>
      <c r="E60" s="30"/>
      <c r="F60" s="35"/>
      <c r="G60" s="29">
        <f t="shared" si="0"/>
        <v>0</v>
      </c>
    </row>
    <row r="61" spans="1:7" s="2" customFormat="1" x14ac:dyDescent="0.2">
      <c r="A61" s="18" t="s">
        <v>118</v>
      </c>
      <c r="B61" s="19"/>
      <c r="C61" s="44"/>
      <c r="D61" s="31">
        <f>SUM(D31:D60)</f>
        <v>494173.68000000011</v>
      </c>
      <c r="E61" s="31">
        <f>SUM(E31:E60)</f>
        <v>0</v>
      </c>
      <c r="F61" s="36">
        <f>SUM(F31:F60)</f>
        <v>0</v>
      </c>
      <c r="G61" s="32">
        <f t="shared" si="0"/>
        <v>494173.68000000011</v>
      </c>
    </row>
    <row r="62" spans="1:7" x14ac:dyDescent="0.2">
      <c r="A62" s="6" t="s">
        <v>119</v>
      </c>
      <c r="B62" s="15" t="s">
        <v>99</v>
      </c>
      <c r="C62" s="42" t="s">
        <v>98</v>
      </c>
      <c r="D62" s="26">
        <v>0</v>
      </c>
      <c r="E62" s="26"/>
      <c r="F62" s="33"/>
      <c r="G62" s="29">
        <f t="shared" si="0"/>
        <v>0</v>
      </c>
    </row>
    <row r="63" spans="1:7" x14ac:dyDescent="0.2">
      <c r="A63" s="6"/>
      <c r="B63" s="10" t="s">
        <v>110</v>
      </c>
      <c r="C63" s="43" t="s">
        <v>91</v>
      </c>
      <c r="D63" s="28">
        <v>0</v>
      </c>
      <c r="E63" s="28"/>
      <c r="F63" s="34"/>
      <c r="G63" s="29">
        <f t="shared" si="0"/>
        <v>0</v>
      </c>
    </row>
    <row r="64" spans="1:7" s="2" customFormat="1" x14ac:dyDescent="0.2">
      <c r="A64" s="18" t="s">
        <v>120</v>
      </c>
      <c r="B64" s="19"/>
      <c r="C64" s="44"/>
      <c r="D64" s="31">
        <f>SUM(D62:D63)</f>
        <v>0</v>
      </c>
      <c r="E64" s="31">
        <f>SUM(E62:E63)</f>
        <v>0</v>
      </c>
      <c r="F64" s="31">
        <f>SUM(F62:F63)</f>
        <v>0</v>
      </c>
      <c r="G64" s="32">
        <f t="shared" si="0"/>
        <v>0</v>
      </c>
    </row>
    <row r="65" spans="1:7" x14ac:dyDescent="0.2">
      <c r="A65" s="6" t="s">
        <v>121</v>
      </c>
      <c r="B65" s="10" t="s">
        <v>76</v>
      </c>
      <c r="C65" s="43" t="s">
        <v>75</v>
      </c>
      <c r="D65" s="26">
        <v>0</v>
      </c>
      <c r="E65" s="26"/>
      <c r="F65" s="33"/>
      <c r="G65" s="29">
        <f t="shared" si="0"/>
        <v>0</v>
      </c>
    </row>
    <row r="66" spans="1:7" x14ac:dyDescent="0.2">
      <c r="A66" s="6"/>
      <c r="B66" s="10" t="s">
        <v>78</v>
      </c>
      <c r="C66" s="43" t="s">
        <v>77</v>
      </c>
      <c r="D66" s="28">
        <v>0</v>
      </c>
      <c r="E66" s="28"/>
      <c r="F66" s="34"/>
      <c r="G66" s="29">
        <f t="shared" si="0"/>
        <v>0</v>
      </c>
    </row>
    <row r="67" spans="1:7" x14ac:dyDescent="0.2">
      <c r="A67" s="6"/>
      <c r="B67" s="10" t="s">
        <v>74</v>
      </c>
      <c r="C67" s="43" t="s">
        <v>73</v>
      </c>
      <c r="D67" s="28">
        <v>2833064.53</v>
      </c>
      <c r="E67" s="28">
        <f>19365171.23+948590.86</f>
        <v>20313762.09</v>
      </c>
      <c r="F67" s="37">
        <v>0</v>
      </c>
      <c r="G67" s="29">
        <f>SUM(D67:F67)</f>
        <v>23146826.620000001</v>
      </c>
    </row>
    <row r="68" spans="1:7" s="2" customFormat="1" x14ac:dyDescent="0.2">
      <c r="A68" s="18" t="s">
        <v>122</v>
      </c>
      <c r="B68" s="19"/>
      <c r="C68" s="20"/>
      <c r="D68" s="31">
        <f>SUM(D65:D67)</f>
        <v>2833064.53</v>
      </c>
      <c r="E68" s="31">
        <f>SUM(E65:E67)</f>
        <v>20313762.09</v>
      </c>
      <c r="F68" s="36">
        <f>SUM(F65:F67)</f>
        <v>0</v>
      </c>
      <c r="G68" s="32">
        <f>SUM(D68:F68)</f>
        <v>23146826.620000001</v>
      </c>
    </row>
    <row r="69" spans="1:7" x14ac:dyDescent="0.2">
      <c r="A69" s="18" t="s">
        <v>100</v>
      </c>
      <c r="B69" s="19"/>
      <c r="C69" s="20"/>
      <c r="D69" s="31">
        <f>D30+D61+D64+D68</f>
        <v>3658572.1876210859</v>
      </c>
      <c r="E69" s="31">
        <f t="shared" ref="E69:G69" si="2">E30+E61+E64+E68</f>
        <v>23924043.971486136</v>
      </c>
      <c r="F69" s="31">
        <f t="shared" si="2"/>
        <v>0</v>
      </c>
      <c r="G69" s="32">
        <f t="shared" si="2"/>
        <v>27582616.159107223</v>
      </c>
    </row>
    <row r="71" spans="1:7" x14ac:dyDescent="0.2">
      <c r="A71" s="22" t="s">
        <v>135</v>
      </c>
      <c r="B71" s="22"/>
      <c r="C71" s="22"/>
      <c r="D71" s="39"/>
      <c r="E71" s="39"/>
      <c r="F71" s="39"/>
      <c r="G71" s="39">
        <v>27582716.153521702</v>
      </c>
    </row>
    <row r="73" spans="1:7" x14ac:dyDescent="0.2">
      <c r="A73" s="22" t="s">
        <v>136</v>
      </c>
      <c r="B73" s="22"/>
      <c r="C73" s="22"/>
      <c r="D73" s="39"/>
      <c r="E73" s="39"/>
      <c r="F73" s="39"/>
      <c r="G73" s="39">
        <f>G71-G69</f>
        <v>99.994414478540421</v>
      </c>
    </row>
    <row r="77" spans="1:7" ht="25.5" x14ac:dyDescent="0.2">
      <c r="A77" s="16" t="s">
        <v>124</v>
      </c>
      <c r="B77" s="17" t="s">
        <v>1</v>
      </c>
      <c r="C77" s="17" t="s">
        <v>0</v>
      </c>
      <c r="D77" s="24" t="s">
        <v>138</v>
      </c>
      <c r="E77" s="24" t="s">
        <v>139</v>
      </c>
      <c r="F77" s="24" t="s">
        <v>140</v>
      </c>
      <c r="G77" s="24" t="s">
        <v>112</v>
      </c>
    </row>
    <row r="78" spans="1:7" x14ac:dyDescent="0.2">
      <c r="A78" s="12" t="s">
        <v>137</v>
      </c>
      <c r="B78" s="11" t="s">
        <v>80</v>
      </c>
      <c r="C78" s="13" t="s">
        <v>79</v>
      </c>
      <c r="D78" s="40">
        <v>664771</v>
      </c>
      <c r="E78" s="41">
        <f>1-0.2901</f>
        <v>0.70989999999999998</v>
      </c>
      <c r="F78" s="38">
        <f>D78/E78</f>
        <v>936429.07451753772</v>
      </c>
      <c r="G78" s="40">
        <v>936429.07</v>
      </c>
    </row>
  </sheetData>
  <phoneticPr fontId="4" type="noConversion"/>
  <printOptions horizontalCentered="1" verticalCentered="1"/>
  <pageMargins left="0.5" right="0.5" top="0.5" bottom="1" header="0.5" footer="0.5"/>
  <pageSetup scale="62" orientation="portrait" verticalDpi="300" r:id="rId1"/>
  <headerFooter alignWithMargins="0">
    <oddFooter>&amp;L&amp;8Prepared by Scott Ellis&amp;C&amp;8State of Utah, Department of Health
Division of Medicaid and Health Financing
Reimbursement Unit&amp;R&amp;8[&amp;F],[&amp;A]
&amp;D
Page &amp;P of &amp;N</oddFooter>
  </headerFooter>
  <ignoredErrors>
    <ignoredError sqref="C68 C8:C20 C30:C6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FinalDistribution</vt:lpstr>
    </vt:vector>
  </TitlesOfParts>
  <Company>UT Dept of Health/DHCF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rbaker</dc:creator>
  <cp:lastModifiedBy>Steven Jones</cp:lastModifiedBy>
  <cp:lastPrinted>2012-02-01T17:38:24Z</cp:lastPrinted>
  <dcterms:created xsi:type="dcterms:W3CDTF">1999-05-11T15:17:57Z</dcterms:created>
  <dcterms:modified xsi:type="dcterms:W3CDTF">2015-09-10T23:18:37Z</dcterms:modified>
</cp:coreProperties>
</file>