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hidePivotFieldList="1" defaultThemeVersion="124226"/>
  <mc:AlternateContent xmlns:mc="http://schemas.openxmlformats.org/markup-compatibility/2006">
    <mc:Choice Requires="x15">
      <x15ac:absPath xmlns:x15ac="http://schemas.microsoft.com/office/spreadsheetml/2010/11/ac" url="C:\Users\michaelashby\Desktop\"/>
    </mc:Choice>
  </mc:AlternateContent>
  <xr:revisionPtr revIDLastSave="0" documentId="13_ncr:1_{582A6005-4CF0-40D3-BF95-4049DEBB92A9}" xr6:coauthVersionLast="47" xr6:coauthVersionMax="47" xr10:uidLastSave="{00000000-0000-0000-0000-000000000000}"/>
  <bookViews>
    <workbookView xWindow="-120" yWindow="-120" windowWidth="29040" windowHeight="15840" activeTab="1" xr2:uid="{00000000-000D-0000-FFFF-FFFF00000000}"/>
  </bookViews>
  <sheets>
    <sheet name="Instructions" sheetId="32" r:id="rId1"/>
    <sheet name="Part1" sheetId="31" r:id="rId2"/>
  </sheets>
  <externalReferences>
    <externalReference r:id="rId3"/>
  </externalReferences>
  <definedNames>
    <definedName name="Default__HospitalList" localSheetId="1" hidden="1">Part1!#REF!</definedName>
    <definedName name="HealthDataCommittee">[1]Data!$B$55:$D$96</definedName>
    <definedName name="Hospital_List">Part1!$J$210:$W$276</definedName>
    <definedName name="INPATIENTALL2">[1]Data!$W$10:$AD$110</definedName>
    <definedName name="INPATIENTRNG2">[1]Data!$N$73:$U$123</definedName>
    <definedName name="_xlnm.Print_Area" localSheetId="1">Part1!$A$1:$E$141</definedName>
    <definedName name="Query_from_HCF_DW" localSheetId="1" hidden="1">Part1!$J$210:$X$276</definedName>
    <definedName name="UMAPRNG">[1]Data!$B$8:$I$42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31" l="1"/>
  <c r="B30" i="31"/>
  <c r="B28" i="31"/>
  <c r="B26" i="31"/>
  <c r="B22" i="31"/>
  <c r="B21" i="31"/>
  <c r="B20" i="31"/>
  <c r="B27" i="31"/>
  <c r="B25" i="31"/>
  <c r="B24" i="31"/>
  <c r="C21" i="31"/>
  <c r="B23" i="31"/>
  <c r="B31" i="31" l="1"/>
  <c r="D118" i="31"/>
  <c r="D120" i="31" s="1"/>
  <c r="D47" i="31"/>
  <c r="A128" i="31"/>
  <c r="E138" i="31"/>
  <c r="B32" i="31"/>
  <c r="B11" i="32"/>
  <c r="E119" i="31"/>
  <c r="C118" i="31"/>
  <c r="E117" i="31"/>
  <c r="E107" i="31"/>
  <c r="E108" i="31" s="1"/>
  <c r="E101" i="31"/>
  <c r="E102" i="31" s="1"/>
  <c r="D79" i="31"/>
  <c r="C43" i="31"/>
  <c r="C47" i="31" s="1"/>
  <c r="A2" i="31"/>
  <c r="A5" i="31"/>
  <c r="C72" i="31"/>
  <c r="C67" i="31"/>
  <c r="C69" i="31" s="1"/>
  <c r="C73" i="31" s="1"/>
  <c r="C75" i="31" s="1"/>
  <c r="C120" i="31" l="1"/>
  <c r="E118" i="31"/>
  <c r="E120" i="31" s="1"/>
  <c r="E113" i="31"/>
  <c r="E125"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Jones</author>
    <author>Michael Ashby</author>
    <author>JSPHELPS</author>
  </authors>
  <commentList>
    <comment ref="A93" authorId="0" shapeId="0" xr:uid="{00000000-0006-0000-0100-000001000000}">
      <text>
        <r>
          <rPr>
            <b/>
            <sz val="9"/>
            <color indexed="81"/>
            <rFont val="Tahoma"/>
            <family val="2"/>
          </rPr>
          <t>Line 1--Enter the of cost-to-charge ratio resulting from Worksheet C, Part I, line 200, column 3 divided by Worksheet C, Part I, line 200, column 8.</t>
        </r>
      </text>
    </comment>
    <comment ref="A95" authorId="0" shapeId="0" xr:uid="{00000000-0006-0000-0100-000002000000}">
      <text>
        <r>
          <rPr>
            <b/>
            <sz val="9"/>
            <color indexed="81"/>
            <rFont val="Tahoma"/>
            <family val="2"/>
          </rPr>
          <t>NOTE: The amount on line 18 should not include the amounts on lines 2 and 5. That is, the amounts on lines 2 and 5 are mutually exclusive from the amount on line 18.</t>
        </r>
      </text>
    </comment>
    <comment ref="A96" authorId="0" shapeId="0" xr:uid="{00000000-0006-0000-0100-000003000000}">
      <text>
        <r>
          <rPr>
            <b/>
            <sz val="9"/>
            <color indexed="81"/>
            <rFont val="Tahoma"/>
            <family val="2"/>
          </rPr>
          <t>Line 2--Enter the inpatient and outpatient payments received or expected for Title XIX covered services delivered during this cost reporting period. Include payments for an expansion SCHIP program, which covers recipients who would have been eligible for coverage under Title XIX. Include payments for all covered services except physician or other professional services, and include payments received from Medicaid managed care programs. If not separately identifiable, disproportionate share (DSH) and supplemental payments should be included in this line. For these payments, report the amount received or expected for the cost reporting period, net of associated provider taxes or assessments.</t>
        </r>
      </text>
    </comment>
    <comment ref="A97" authorId="0" shapeId="0" xr:uid="{00000000-0006-0000-0100-000004000000}">
      <text>
        <r>
          <rPr>
            <b/>
            <sz val="9"/>
            <color indexed="81"/>
            <rFont val="Tahoma"/>
            <family val="2"/>
          </rPr>
          <t>Line 3--Enter “Y” for yes if you received or expect to receive any DSH or supplemental payments from Medicaid relating to this cost reporting period. Otherwise enter “N” for no.</t>
        </r>
      </text>
    </comment>
    <comment ref="A98" authorId="0" shapeId="0" xr:uid="{00000000-0006-0000-0100-000005000000}">
      <text>
        <r>
          <rPr>
            <b/>
            <sz val="9"/>
            <color indexed="81"/>
            <rFont val="Tahoma"/>
            <family val="2"/>
          </rPr>
          <t>Line 4--If you answered yes to question 3, enter “Y” for yes if all of the DSH or supplemental payments you received from Medicaid are included in line 2. Otherwise enter “N” for no and complete line 5.</t>
        </r>
      </text>
    </comment>
    <comment ref="A99" authorId="0" shapeId="0" xr:uid="{00000000-0006-0000-0100-000006000000}">
      <text>
        <r>
          <rPr>
            <b/>
            <sz val="9"/>
            <color indexed="81"/>
            <rFont val="Tahoma"/>
            <family val="2"/>
          </rPr>
          <t>Line 5--If you answered no to question 4, enter the DSH or supplemental payments the hospital received or expects to receive from Medicaid relating to this cost reporting period that were not included in line 2, net of associated provider taxes or assessments.</t>
        </r>
      </text>
    </comment>
    <comment ref="A100" authorId="0" shapeId="0" xr:uid="{00000000-0006-0000-0100-000007000000}">
      <text>
        <r>
          <rPr>
            <b/>
            <sz val="9"/>
            <color indexed="81"/>
            <rFont val="Tahoma"/>
            <family val="2"/>
          </rPr>
          <t>Line 6--Enter all charges (gross revenue) for Title XIX covered services delivered during this cost reporting period. These charges should relate to the services for which payments were reported on line 2.</t>
        </r>
      </text>
    </comment>
    <comment ref="A101" authorId="0" shapeId="0" xr:uid="{00000000-0006-0000-0100-000008000000}">
      <text>
        <r>
          <rPr>
            <b/>
            <sz val="9"/>
            <color indexed="81"/>
            <rFont val="Tahoma"/>
            <family val="2"/>
          </rPr>
          <t>Line 7--Calculate the Medicaid cost by multiplying line 1 times line 6.</t>
        </r>
      </text>
    </comment>
    <comment ref="A102" authorId="0" shapeId="0" xr:uid="{00000000-0006-0000-0100-000009000000}">
      <text>
        <r>
          <rPr>
            <b/>
            <sz val="9"/>
            <color indexed="81"/>
            <rFont val="Tahoma"/>
            <family val="2"/>
          </rPr>
          <t>Line 8--Enter the difference between net revenue and costs for Medicaid by adding line 2 plus line 5 minus line 7.</t>
        </r>
      </text>
    </comment>
    <comment ref="A105" authorId="0" shapeId="0" xr:uid="{00000000-0006-0000-0100-00000A000000}">
      <text>
        <r>
          <rPr>
            <b/>
            <sz val="9"/>
            <color indexed="81"/>
            <rFont val="Tahoma"/>
            <family val="2"/>
          </rPr>
          <t>Line 13--Enter all payments received or expected for services delivered during this cost reporting period for patients covered by a state or local government indigent care program (other than Medicaid or SCHIP), where such payments and associated charges are identified with specific patients and documented through the provider's patient accounting system. Include payments for all covered services except physician or other professional services, and include payments from managed care programs.</t>
        </r>
      </text>
    </comment>
    <comment ref="A106" authorId="0" shapeId="0" xr:uid="{00000000-0006-0000-0100-00000B000000}">
      <text>
        <r>
          <rPr>
            <b/>
            <sz val="9"/>
            <color indexed="81"/>
            <rFont val="Tahoma"/>
            <family val="2"/>
          </rPr>
          <t>Line 14--Enter all charges (gross revenue) for services delivered during this cost reporting period for patients covered by a state or local government program, where such charges and associated payments are documented through the provider's patient accounting system. These charges should relate to the services for which payments were reported on line 13.</t>
        </r>
      </text>
    </comment>
    <comment ref="A107" authorId="0" shapeId="0" xr:uid="{00000000-0006-0000-0100-00000C000000}">
      <text>
        <r>
          <rPr>
            <b/>
            <sz val="9"/>
            <color indexed="81"/>
            <rFont val="Tahoma"/>
            <family val="2"/>
          </rPr>
          <t>Line 15--Calculate the costs for patients covered by a state or local government program by multiplying line 1 times line 14.</t>
        </r>
      </text>
    </comment>
    <comment ref="A108" authorId="0" shapeId="0" xr:uid="{00000000-0006-0000-0100-00000D000000}">
      <text>
        <r>
          <rPr>
            <b/>
            <sz val="9"/>
            <color indexed="81"/>
            <rFont val="Tahoma"/>
            <family val="2"/>
          </rPr>
          <t>Line 16--Calculate the difference between net revenue and costs for patients covered by a state or local government program by subtracting line 15 from line 13.</t>
        </r>
      </text>
    </comment>
    <comment ref="A111" authorId="0" shapeId="0" xr:uid="{00000000-0006-0000-0100-00000E000000}">
      <text>
        <r>
          <rPr>
            <b/>
            <sz val="9"/>
            <color indexed="81"/>
            <rFont val="Tahoma"/>
            <family val="2"/>
          </rPr>
          <t>Line 17--Enter the value of all non-government grants, gifts and investment income received during this cost reporting period that were restricted to funding uncompensated or indigent care. Include interest or other income earned from any endowment fund for which the income is restricted to funding uncompensated or indigent care.</t>
        </r>
      </text>
    </comment>
    <comment ref="A112" authorId="0" shapeId="0" xr:uid="{00000000-0006-0000-0100-00000F000000}">
      <text>
        <r>
          <rPr>
            <b/>
            <sz val="9"/>
            <color indexed="81"/>
            <rFont val="Tahoma"/>
            <family val="2"/>
          </rPr>
          <t>Line 18--Enter all grants, appropriations or transfers received or expected from government entities for this cost reporting period for purposes related to operation of the hospital, including funds for general operating support as well as for special purposes (including but not limited to funding uncompensated care). Include funds from the Federal Section 1011 program, if applicable, which helps hospitals finance emergency health services for undocumented aliens. While Federal Section 1011 funds were allotted for federal fiscal years 2005 through 2008, any unexpended funds will remain available after that time period until fully expended even after federal fiscal year 2008. If applicable, report amounts received from charity care pools net of related provider taxes or assessments. Do not include funds from government entities designated for non-operating purposes, such as research or capital projects.</t>
        </r>
      </text>
    </comment>
    <comment ref="A113" authorId="0" shapeId="0" xr:uid="{00000000-0006-0000-0100-000010000000}">
      <text>
        <r>
          <rPr>
            <b/>
            <sz val="9"/>
            <color indexed="81"/>
            <rFont val="Tahoma"/>
            <family val="2"/>
          </rPr>
          <t>Line 19--Calculate the total unreimbursed cost for Medicaid, SCHIP and state and local indigent care programs by entering the sum of lines 8 and 16.</t>
        </r>
      </text>
    </comment>
    <comment ref="A117" authorId="0" shapeId="0" xr:uid="{00000000-0006-0000-0100-000011000000}">
      <text>
        <r>
          <rPr>
            <b/>
            <sz val="9"/>
            <color indexed="81"/>
            <rFont val="Tahoma"/>
            <family val="2"/>
          </rPr>
          <t>Line 20--Enter the actual charge amounts for the entire facility (except physician and other professional services) of uninsured patients who were given full or partial discounts that were: (1) determined in accordance with the hospital’s charity care criteria/policy or FAP, and (2) written off during this cost reporting period, regardless of when the services were provided. Do not include charges for patients given courtesy discounts or charges for uninsured patients with or without full or partial discounts who do not meet the hospital’s charity care criteria or FAP. Charges for non-covered services provided to patients eligible for Medicaid or other indigent care program (including charges for days exceeding a length of stay limit) can be included, if such inclusion is specified in the hospital’s charity care policy and the patient meets the hospital’s charity care criteria.
Enter in column 1, the total charges, or the portion of the total charges, written off to charity care, for uninsured patients, and patients with coverage from an entity that does not have a contractual relationship with the provider who meet the hospital’s charity care policy or FAP. In addition, enter in column 1, charges for non-covered services provided to patients eligible for Medicaid or other indigent care programs, if such inclusion is specified in the hospital’s charity care policy or FAP and the patient meets the hospital’s policy criteria. The total charges or the portion of total charges is the amount the patient is not responsible for paying (e.g., 100% of charges if the patient qualified for 100% discount or 70% of charges if the patient qualified for a 70% partial discount).
Enter in column 2, the deductible and coinsurance payments required by the payer for insured patients covered by a public program or private insurer with which the provider has a contractual relationship that were written off to charity care. In addition, enter in column 2, the non-covered charges for days exceeding a length-of-stay limit for patients covered by Medicaid or other indigent care programs if such inclusion is specified in the hospital’s charity care policy or FAP and the patient meets the hospital’s policy criteria. Do not include in column 2 amounts of deductible and coinsurance claimed as Medicare bad debt.
Note: When reporting charity care or uninsured discounts for cost reporting periods beginning on or after October 1, 2016, amounts a hospital received for charity care charges reported on line 20 of a prior cost reporting period and not reported on line 22 of a prior cost reporting period, must be offset on line 22 of the current cost report. Lines 20 and 22 must be completed independently. Do not record on line 20 net charity care charges; line 20 must include all charges and line 22 must include all receipts.</t>
        </r>
      </text>
    </comment>
    <comment ref="A118" authorId="0" shapeId="0" xr:uid="{00000000-0006-0000-0100-000012000000}">
      <text>
        <r>
          <rPr>
            <b/>
            <sz val="9"/>
            <color indexed="81"/>
            <rFont val="Tahoma"/>
            <family val="2"/>
          </rPr>
          <t>Line 21--Enter in column 1, the cost of uninsured patients approved for charity care and uninsured discounts by multiplying line 20, column 1, times the CCR on line 1. Enter in column 2, the deductibles and coinsurance not subject to the CCR on line 1 for insured patients approved for charity care (line 20, column 2, minus line 25), plus the non-covered charges for insured patients for days exceeding a length-of-stay limit that are subject to the CCR on line 1 (line 25 multiplied by line 1).</t>
        </r>
      </text>
    </comment>
    <comment ref="A119" authorId="0" shapeId="0" xr:uid="{00000000-0006-0000-0100-000013000000}">
      <text>
        <r>
          <rPr>
            <b/>
            <sz val="9"/>
            <color indexed="81"/>
            <rFont val="Tahoma"/>
            <family val="2"/>
          </rPr>
          <t>Line 22--Enter payments received or expected from patients who have been approved for partial charity care for services delivered during this cost reporting period. Include such payments for all services except physician or other professional services. Payments from payers should not be included on this line. Use column 1 for uninsured patients, including patients with coverage from an entity that does not have a contractual relationship with the provider, and use column 2 for patients covered by a public program or private insurer with which the provider has a contractual relationship.</t>
        </r>
      </text>
    </comment>
    <comment ref="A120" authorId="0" shapeId="0" xr:uid="{00000000-0006-0000-0100-000014000000}">
      <text>
        <r>
          <rPr>
            <b/>
            <sz val="9"/>
            <color indexed="81"/>
            <rFont val="Tahoma"/>
            <family val="2"/>
          </rPr>
          <t>Line 23--Calculate the cost of charity care by subtracting line 22 from line 21. Use column 1 for uninsured patients, including patients with coverage from an entity that does not have a contractual relationship with the provider, and use column 2 for patients covered by a public program or private insurer with which the provider has a contractual relationship.</t>
        </r>
      </text>
    </comment>
    <comment ref="A122" authorId="1" shapeId="0" xr:uid="{00000000-0006-0000-0100-000015000000}">
      <text>
        <r>
          <rPr>
            <b/>
            <sz val="9"/>
            <color indexed="81"/>
            <rFont val="Tahoma"/>
            <family val="2"/>
          </rPr>
          <t>Line 24--Enter “Y” for yes if any charges for patient days beyond a length-of-stay limit imposed on patients covered by Medicaid or other indigent care program are included in the amount reported on line 20, column 2, and complete line 25. Otherwise enter “N” for no.</t>
        </r>
      </text>
    </comment>
    <comment ref="E122" authorId="2" shapeId="0" xr:uid="{00000000-0006-0000-0100-000016000000}">
      <text>
        <r>
          <rPr>
            <sz val="12"/>
            <color indexed="81"/>
            <rFont val="Tahoma"/>
            <family val="2"/>
          </rPr>
          <t>Please use drop down menu</t>
        </r>
        <r>
          <rPr>
            <sz val="8"/>
            <color indexed="81"/>
            <rFont val="Tahoma"/>
            <family val="2"/>
          </rPr>
          <t xml:space="preserve">
</t>
        </r>
      </text>
    </comment>
    <comment ref="A123" authorId="1" shapeId="0" xr:uid="{00000000-0006-0000-0100-000017000000}">
      <text>
        <r>
          <rPr>
            <b/>
            <sz val="9"/>
            <color indexed="81"/>
            <rFont val="Tahoma"/>
            <family val="2"/>
          </rPr>
          <t>Line 25--If you answered yes to question 24, enter charges for patient days beyond a length-of-stay limit imposed on patients covered by Medicaid or other indigent care program for services delivered during this cost reporting period. The amount must match the amount of such charges included in line 20, column 2.</t>
        </r>
      </text>
    </comment>
    <comment ref="A125" authorId="0" shapeId="0" xr:uid="{00000000-0006-0000-0100-000018000000}">
      <text>
        <r>
          <rPr>
            <b/>
            <sz val="9"/>
            <color indexed="81"/>
            <rFont val="Tahoma"/>
            <family val="2"/>
          </rPr>
          <t>Line 31--Calculate the cost of unreimbursed and uncompensated care and by entering the sum of lines 19 and 30.</t>
        </r>
      </text>
    </comment>
    <comment ref="C129" authorId="2" shapeId="0" xr:uid="{00000000-0006-0000-0100-000019000000}">
      <text>
        <r>
          <rPr>
            <sz val="12"/>
            <color indexed="81"/>
            <rFont val="Tahoma"/>
            <family val="2"/>
          </rPr>
          <t>Please use drop down menu</t>
        </r>
        <r>
          <rPr>
            <sz val="8"/>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HCF-DW" type="1" refreshedVersion="8" background="1" saveData="1">
    <dbPr connection="DSN=DMHF-DW-EXD;UID=mashby;DBQ=EXADW;DBA=W;APA=T;EXC=F;FEN=T;QTO=T;FRC=10;FDL=10;LOB=T;RST=T;BTD=F;BNF=F;BAM=IfAllSuccessful;NUM=NLS;DPM=F;MTS=T;MDI=F;CSR=F;FWC=F;FBS=64000;TLO=O;MLD=0;ODA=F;STE=F;TSZ=8192;AST=FLOAT;LPS=8192;" command="SELECT_x0009__x000d__x000a_    hl.NPI as Provider_ID,_x000d__x000a__x0009_hl.Hospital_Name, _x000d__x000a__x0009_hl.Urban_Rural,_x000d__x000a__x0009_dc.Address1, _x000d__x000a__x0009_dc.Address2,_x000d__x000a__x0009_dc.City, _x000d__x000a__x0009_dc.ZIP, _x000d__x000a__x0009_dc.Email1, _x000d__x000a__x0009_dc.Email2, _x000d__x000a__x0009_dc.cc1, _x000d__x000a__x0009_dc.cc2, _x000d__x000a__x0009_dc.Phone1, _x000d__x000a__x0009_dc.Phone2, _x000d__x000a__x0009_dc.Contact_Name,_x000d__x000a_    hl.Provider_ID as Medicaid_ID_x000d__x000a__x000d__x000a_    _x000d__x000a_FROM _x000d__x000a__x0009_hcfsharedtables.HospitalList hl_x000d__x000a__x0009__x000d__x000a_LEFT JOIN_x000d__x000a__x0009_hcfsharedtables.DSH_Contacts dc_x000d__x000a__x0009_ON hl.Provider_ID = dc.Provider_ID_x000d__x000a__x000d__x000a_WHERE_x000d__x000a__x0009_hl.EndDate &gt; CURRENT_DATE_x000d__x000a_    and hl.npi is not null_x000d__x000a__x0009__x000d__x000a_ORDER BY_x000d__x000a__x0009_1"/>
  </connection>
</connections>
</file>

<file path=xl/sharedStrings.xml><?xml version="1.0" encoding="utf-8"?>
<sst xmlns="http://schemas.openxmlformats.org/spreadsheetml/2006/main" count="897" uniqueCount="531">
  <si>
    <t>Utah Medicaid</t>
  </si>
  <si>
    <t>Hospital Name:</t>
  </si>
  <si>
    <r>
      <t xml:space="preserve">Fiscal Year End: </t>
    </r>
    <r>
      <rPr>
        <b/>
        <sz val="9"/>
        <rFont val="Arial"/>
        <family val="2"/>
      </rPr>
      <t>(Should coincide with the latest "filed" Medicare cost report)</t>
    </r>
    <r>
      <rPr>
        <b/>
        <sz val="10"/>
        <rFont val="Arial"/>
        <family val="2"/>
      </rPr>
      <t xml:space="preserve"> </t>
    </r>
  </si>
  <si>
    <t>MEDICAID (TRADITIONAL,HMO,PCN, UMAP Etc.) PATIENT DAYS &amp; OTHER INFORMATION</t>
  </si>
  <si>
    <t>(NOT INCLUDING SNF, INTERMEDIATE CARE NOR SWING BED DAYS)</t>
  </si>
  <si>
    <t>Days</t>
  </si>
  <si>
    <t>Utah Medicaid -Fee For Service (Regular Medicaid)</t>
  </si>
  <si>
    <t>Utah Medicaid - Managed Care or HMO Claims</t>
  </si>
  <si>
    <t>Other States Medicaid -Fee For Service (Regular Medicaid)</t>
  </si>
  <si>
    <t>Other States Medicaid - Managed Care or HMO Claims</t>
  </si>
  <si>
    <t>Total</t>
  </si>
  <si>
    <t>Medicaid Inpatient Utilization Rate</t>
  </si>
  <si>
    <r>
      <t xml:space="preserve">Qualifying Information: Obstetrical Care </t>
    </r>
    <r>
      <rPr>
        <b/>
        <u/>
        <sz val="12"/>
        <rFont val="Arial"/>
        <family val="2"/>
      </rPr>
      <t>(Required / Mandatory - Cannot Qualify w/o this section)</t>
    </r>
  </si>
  <si>
    <t>Names of Qualifying OB Physicians</t>
  </si>
  <si>
    <t xml:space="preserve">Physician #1: </t>
  </si>
  <si>
    <t xml:space="preserve">Physician #2: </t>
  </si>
  <si>
    <t>Section 4:  Low Income Utilization Rate</t>
  </si>
  <si>
    <r>
      <t xml:space="preserve">Per §413 of the Utah State Medicaid Plan a provider may qualify if its low income utilization rate (LIUR) exceeds 25%.  Therefore this factor must be calculated below in order to qualify under this criteria.  Note:  The provider may choose to not qualify under this criteria. </t>
    </r>
    <r>
      <rPr>
        <i/>
        <sz val="10"/>
        <rFont val="Arial"/>
        <family val="2"/>
      </rPr>
      <t>Definition:  Low Income Utilization Rate (LIUR is the percentage derived by dividing total Medicaid revenues (including Medicaid managed care revenues) plus UMAP revenues by total revenues and adding the percentage to the percentage derived from dividing total charges for charity care by total charges.</t>
    </r>
    <r>
      <rPr>
        <sz val="10"/>
        <rFont val="Arial"/>
        <family val="2"/>
      </rPr>
      <t xml:space="preserve"> </t>
    </r>
  </si>
  <si>
    <t>1.  Allowable inpatient total Medicaid payments</t>
  </si>
  <si>
    <t>2.  Cash subsidies for patient services received from state &amp; local governments</t>
  </si>
  <si>
    <t>3.  Total low income payments for patient care (line 1 plus line 2)</t>
  </si>
  <si>
    <t>5.  Low income revenue percentage (line 3 divided by line 4)</t>
  </si>
  <si>
    <t>7.  Total amount of inpatient hospital charges (gross revenue per Worksheet G-2 of the Medicare cost report less SNF - or financial statements)</t>
  </si>
  <si>
    <t>8.  Charity care charge percentage (line 6 divided by line 7)</t>
  </si>
  <si>
    <t>Low Income Utilization Rate (line 5 plus line 8)</t>
  </si>
  <si>
    <t>Minimum low income utilization rate required</t>
  </si>
  <si>
    <t xml:space="preserve">* Definition:  Inpatient Charity Care Charges - Health care services that were never expected to result in cash inflows.  Charity care results from a provider's policy to provide health care services free-of-charge to individuals who meet certain financial criteria.  Source - AICPA </t>
  </si>
  <si>
    <t>Section 5:  Medicaid Returns</t>
  </si>
  <si>
    <t>Medicaid DSH Payments Returned to State</t>
  </si>
  <si>
    <t xml:space="preserve">Reason For Returned DSH Payments:  </t>
  </si>
  <si>
    <t>This section is designed to report the "uncompensated care" that you as a provider have rendered.</t>
  </si>
  <si>
    <r>
      <t>Methodology:</t>
    </r>
    <r>
      <rPr>
        <b/>
        <sz val="10"/>
        <rFont val="Arial"/>
        <family val="2"/>
      </rPr>
      <t xml:space="preserve">  Extraction of Uncompensated Care as File on the Latest Filed Cost Report For your Facility</t>
    </r>
  </si>
  <si>
    <t>Uncompensated Care Costs - As Extracted From Your Last Filed Medicare Cost Report (Worksheet S-10)</t>
  </si>
  <si>
    <t>I declare that I have examined this worksheet, and to the best of my knowledge and belief, it is true, correct, complete, and in agreement with the books and records maintained by the facility.</t>
  </si>
  <si>
    <t xml:space="preserve">Signature of Officer / Administrator </t>
  </si>
  <si>
    <t xml:space="preserve">Date:  </t>
  </si>
  <si>
    <t>Title</t>
  </si>
  <si>
    <t>Chief Financial Officer</t>
  </si>
  <si>
    <t>4.  Total  inpatient net revenues &amp; cash subsides for patient services (gross revenues less contractual)</t>
  </si>
  <si>
    <t>Provider Qualified under LIUR</t>
  </si>
  <si>
    <t>BEAVER VALLEY HOSPITAL</t>
  </si>
  <si>
    <t>CASTLEVIEW HOSPITAL LLC</t>
  </si>
  <si>
    <t>LOGAN REGIONAL MED CENTER</t>
  </si>
  <si>
    <t>MOUNTAIN WEST MEDICAL CNTR</t>
  </si>
  <si>
    <t>OGDEN REGIONAL MEDICAL CTR</t>
  </si>
  <si>
    <t>OREM COMMUNITY HOSPITAL</t>
  </si>
  <si>
    <t>SALT LAKE REG MED CNTR</t>
  </si>
  <si>
    <t>SAN JUAN HOSPITAL</t>
  </si>
  <si>
    <t>SANPETE VALLEY HOSPITAL</t>
  </si>
  <si>
    <t>ST MARKS HOSPITAL</t>
  </si>
  <si>
    <t>TIMPANOGOS REGIONAL HOSP</t>
  </si>
  <si>
    <t>UINTAH BASIN MEDICAL CNTR</t>
  </si>
  <si>
    <t>UNIVERSITY OF UTAH HOSP</t>
  </si>
  <si>
    <t>ALTA VIEW HOSPITAL</t>
  </si>
  <si>
    <t>AMERICAN FORK HOSPITAL</t>
  </si>
  <si>
    <t>ASHLEY REGIONAL MED CNTR</t>
  </si>
  <si>
    <t>BEAR RIVER VALLEY HOSPITAL</t>
  </si>
  <si>
    <t>BRIGHAM CITY COMM HOSP</t>
  </si>
  <si>
    <t>CENTRAL VALLEY MEDICAL CTR</t>
  </si>
  <si>
    <t>GARFIELD MEMORIAL HOSP</t>
  </si>
  <si>
    <t>GUNNISON VALLEY HOSPITAL</t>
  </si>
  <si>
    <t>HEBER VALLEY MEDICAL CTR</t>
  </si>
  <si>
    <t>INTERMOUNTAIN MEDICAL CENTER</t>
  </si>
  <si>
    <t>KANE COUNTY HOSPITAL</t>
  </si>
  <si>
    <t>LAKEVIEW HOSPITAL</t>
  </si>
  <si>
    <t>LDS HOSPITAL</t>
  </si>
  <si>
    <t>MCKAY DEE HOSPITAL</t>
  </si>
  <si>
    <t>BLUE MOUNTAIN HOSPITAL</t>
  </si>
  <si>
    <t>INTERMOUNTAIN MED CNTR REHAB</t>
  </si>
  <si>
    <t>JORDAN VALLEY HOSP LP</t>
  </si>
  <si>
    <t>UNIVERSITY HOSPITAL PSYCH</t>
  </si>
  <si>
    <t>UNIVERSITY HOSPITAL REHAB</t>
  </si>
  <si>
    <t>Address 1:</t>
  </si>
  <si>
    <t>Address 2:</t>
  </si>
  <si>
    <t xml:space="preserve">E-mail Address of contact person:  </t>
  </si>
  <si>
    <t>Location Type:</t>
  </si>
  <si>
    <t>To qualify hospitals must meet the following criteria:</t>
  </si>
  <si>
    <t>1. MIUR is one standard deviation above mean MIUR</t>
  </si>
  <si>
    <t>2. LIUR &gt; 25%</t>
  </si>
  <si>
    <t>3. MIUR &gt; 14%</t>
  </si>
  <si>
    <t>4. PCN charges &gt; 10% of total Utah PCN Charges</t>
  </si>
  <si>
    <t>5. Be located in a rural county (Urban counties are Cache, Davis, Salt Lake, Utah, Washington, and Weber)</t>
  </si>
  <si>
    <t xml:space="preserve">Please Provide the following information for the LATEST COMPLETED FISCAL YEAR OF YOUR FACILITY. </t>
  </si>
  <si>
    <t xml:space="preserve"> MEDICAID UTILIZATION INFORMATION </t>
  </si>
  <si>
    <r>
      <t xml:space="preserve">TOTAL INPATIENT DAYS </t>
    </r>
    <r>
      <rPr>
        <b/>
        <sz val="9"/>
        <rFont val="Arial"/>
        <family val="2"/>
      </rPr>
      <t>(</t>
    </r>
    <r>
      <rPr>
        <b/>
        <u/>
        <sz val="9"/>
        <rFont val="Arial"/>
        <family val="2"/>
      </rPr>
      <t xml:space="preserve">All Payer Sources, Inpatient Hospital Only - does not include SNF, Swing bed SNF, ICF, or observation bed days) </t>
    </r>
  </si>
  <si>
    <t>See Utah State Plan, Attachment 4.19-A, Section 411
(http://www.health.utah.gov/medicaid/stplan/A_4-19-A.pdf)</t>
  </si>
  <si>
    <r>
      <t>Names of Qualifying Other Non-Obstetrical Physicians who supply non-emergency obstetric services (</t>
    </r>
    <r>
      <rPr>
        <b/>
        <u/>
        <sz val="10"/>
        <rFont val="Arial"/>
        <family val="2"/>
      </rPr>
      <t>Rural Areas Only</t>
    </r>
    <r>
      <rPr>
        <sz val="10"/>
        <rFont val="Arial"/>
        <family val="2"/>
      </rPr>
      <t>)</t>
    </r>
  </si>
  <si>
    <t>This requirement does not apply to children’s hospitals or to hospitals which did not offer non-emergency obstetrical services as of December 22, 1987.</t>
  </si>
  <si>
    <t>6.  Amount of Inpatient hospital charges attributable to charity care* (not including contractual allowances and discounts)</t>
  </si>
  <si>
    <t>See Utah State Plan, Attachment 4.19-A, Section 410 for a definition of uncompensated care</t>
  </si>
  <si>
    <t>(http://www.health.utah.gov/medicaid/stplan/A_4-19-A.pdf)</t>
  </si>
  <si>
    <t>Uncompensated and indigent care cost computation</t>
  </si>
  <si>
    <t>Medicaid (see instructions for each line)</t>
  </si>
  <si>
    <t>Uncompensated care (see instructions for each line)</t>
  </si>
  <si>
    <t>Uninsured patients</t>
  </si>
  <si>
    <t>Insured patients</t>
  </si>
  <si>
    <t>Total (col.1 + col. 2)</t>
  </si>
  <si>
    <t>Yes</t>
  </si>
  <si>
    <t>No</t>
  </si>
  <si>
    <t>R</t>
  </si>
  <si>
    <t>N</t>
  </si>
  <si>
    <t>U</t>
  </si>
  <si>
    <t>F</t>
  </si>
  <si>
    <t>SALT LAKE REG MED REHAB</t>
  </si>
  <si>
    <t>UTAH VALLEY REHABILITATION</t>
  </si>
  <si>
    <t>MILFORD VALLEY MEM HOSP</t>
  </si>
  <si>
    <t>JORDAN VALLEY MED PSYCH</t>
  </si>
  <si>
    <t>UTAH VALLEY HOSP PSYCH</t>
  </si>
  <si>
    <t>SALT LAKE REG MED PSYCH</t>
  </si>
  <si>
    <t>LDS HOSPITAL-PSYCH</t>
  </si>
  <si>
    <t>MOUNTAIN VIEW HOSPITAL</t>
  </si>
  <si>
    <t>DAVIS HOSP MED CNTR PSYCH</t>
  </si>
  <si>
    <t>PRIMARY CHILDRENS REHAB</t>
  </si>
  <si>
    <t>UTAH VALLEY SPECIALTY HOSP</t>
  </si>
  <si>
    <t xml:space="preserve">EXEMPT UNDER THIS EXCEPTION (INITIAL OF HOSPITAL OFFICER/AUTHORIZED PERSON)
 __________________             _____/_____/_______
(Initial Above)                          (Date Above) </t>
  </si>
  <si>
    <t xml:space="preserve"> (NOTE: URBAN HOSPITALS HAVE NO OBLIGATION TO COMPLETE THIS SECTION IF HOSPITAL HAS QUALIFIED UNDER  SECTION 2A)</t>
  </si>
  <si>
    <t>For uninsured persons only - Other state or local government indigent care program (see instructions for each line)</t>
  </si>
  <si>
    <t>DO NOT INCLUDE SCHIP IN AMOUNTS</t>
  </si>
  <si>
    <t>Line 1: Cost to charge ratio (Worksheet C, Part I line 200 column 3 divided by line 200 column 8)</t>
  </si>
  <si>
    <t>Line 2: Net revenue from Medicaid</t>
  </si>
  <si>
    <t>Line 3: Did you receive DSH or supplemental payments from Medicaid?</t>
  </si>
  <si>
    <t>Line 4: If line 3 is yes, does line 2 include all DSH or supplemental payments from Medicaid?</t>
  </si>
  <si>
    <t>Line 5: If line 4 is no, enter DSH or supplemental payments for Medicaid</t>
  </si>
  <si>
    <t>Line 6: Medicaid charges</t>
  </si>
  <si>
    <t>Line 7: Medicaid cost (line 1 time line 6)</t>
  </si>
  <si>
    <t>Line 8: Difference between net revenue and costs for Medicaid program (line 2 plus line 5 minus line 7)</t>
  </si>
  <si>
    <t>Line 13: Net revenue from state or local indigent care program (not included on lines 2, 5, or 9)</t>
  </si>
  <si>
    <t>Line 14: Charges for patients covered under state or local indigent care program (not included in lines 6 or 10)</t>
  </si>
  <si>
    <t>Line 15: State or local indigent care program cost (line 1 time line 14)</t>
  </si>
  <si>
    <t>Line 17: Private grants, donations, or endowment income restricted to funding charity care</t>
  </si>
  <si>
    <t>Line 18: Government grants, appropriations or transfers for support of hospital operations</t>
  </si>
  <si>
    <t>Line 19: Total unreimbursed cost for Medicaid, state and local indigent care programs (sum of lines 8 and 16)</t>
  </si>
  <si>
    <t>Line 23: Cost of charity care (line 21 minus line 22)</t>
  </si>
  <si>
    <t>Line 31: Total unreimbursed and uncompensated are cost (line 19 plus line 23, column 1)</t>
  </si>
  <si>
    <t>Instructions for completing the Annual DSH (Disproportionate Share Hospital) Survey</t>
  </si>
  <si>
    <t>If you have questions, please contact:</t>
  </si>
  <si>
    <t>Please complete all required sections in Part1 in this spreadsheet</t>
  </si>
  <si>
    <t>The printed copy needs to be signed</t>
  </si>
  <si>
    <t>The signed copy needs to be sent by August 1st</t>
  </si>
  <si>
    <t>Send to:</t>
  </si>
  <si>
    <t>email</t>
  </si>
  <si>
    <t>or</t>
  </si>
  <si>
    <t>288 North 1460 West</t>
  </si>
  <si>
    <t>PO Box 143102</t>
  </si>
  <si>
    <t>Salt Lake City, UT 84114-3102</t>
  </si>
  <si>
    <t>Regular mail</t>
  </si>
  <si>
    <t>Overnight mail</t>
  </si>
  <si>
    <t>Once you have completed the survey, print out all pages on the Part1 tab of the spreadsheet (4 pages)</t>
  </si>
  <si>
    <t>The signed copy can be scanned to create a pdf to send by email</t>
  </si>
  <si>
    <t>C</t>
  </si>
  <si>
    <t>UTAH STATE HOSPITAL</t>
  </si>
  <si>
    <t>S</t>
  </si>
  <si>
    <t>Section 1:  Hospital Information (Required)</t>
  </si>
  <si>
    <t>Section 2:  Volumes and Revenues (Required)</t>
  </si>
  <si>
    <t>Section 3:  Qualifying Information (Required)</t>
  </si>
  <si>
    <t>Section 6:  Total Uncompensated Care (Required)</t>
  </si>
  <si>
    <t>Section 8:  Certification (Required)</t>
  </si>
  <si>
    <t>Section 7:  Participation (Required response)</t>
  </si>
  <si>
    <t>INSTRUCTIONS:  URBAN HOSPITALS COMPLETE ALL SECTIONS  AS OUTLINED.  RURAL HOSPITAL COMPLETE ONLY SECTIONs 1, 2, 3, 6, 7 &amp; 8. (gold colored cells)</t>
  </si>
  <si>
    <t>MOAB REGIONAL HOSPITAL</t>
  </si>
  <si>
    <t>LONE PEAK HOSPITAL</t>
  </si>
  <si>
    <t>ST MARKS HOSPITAL PSYCH</t>
  </si>
  <si>
    <t>CEDAR CITY HOSPITAL</t>
  </si>
  <si>
    <t>CACHE VALLEY HOSPITAL</t>
  </si>
  <si>
    <t>ST MARKS REHAB HOSP</t>
  </si>
  <si>
    <t>Michael Ashby</t>
  </si>
  <si>
    <t>801-538-6107</t>
  </si>
  <si>
    <t>michaelashby@utah.gov</t>
  </si>
  <si>
    <t>Attn: Michael Ashby</t>
  </si>
  <si>
    <t>NORTHERN UTAH REHAB HOSP</t>
  </si>
  <si>
    <t>Line 24: Does the amount in line 20 column 2 include charges for patient days beyond a length of stay limit imposed on patients covered by Medicaid or other indigent care program?</t>
  </si>
  <si>
    <t>Line 25: If line 24 is yes, enter the charges for patient days beyond the indigent care program's length of stay limit</t>
  </si>
  <si>
    <t>Line 20: Charity care charges and uninsured discounts for the entire facility</t>
  </si>
  <si>
    <t>Line 22: Payments received from patients for amounts previously written off as charity care</t>
  </si>
  <si>
    <t>Line 21: Cost of patients approved for charity care and uninsured discounts
Column 1 = (line 1 times line 20)
Column 2 = ([line 20 minus line 25] plus [line 25 times line 1])</t>
  </si>
  <si>
    <t>Current Information</t>
  </si>
  <si>
    <t>Corrections (If Necessary)</t>
  </si>
  <si>
    <t>E-mail Address 2</t>
  </si>
  <si>
    <t>E-mail Address 3</t>
  </si>
  <si>
    <t>E-mail Address 4</t>
  </si>
  <si>
    <t>City</t>
  </si>
  <si>
    <t>ZIP</t>
  </si>
  <si>
    <t>IHC Health Services, Inc.</t>
  </si>
  <si>
    <t>36 South State, Suite 1600</t>
  </si>
  <si>
    <t>Salt Lake City</t>
  </si>
  <si>
    <t>84111</t>
  </si>
  <si>
    <t>Allan.Coffman@imail.org</t>
  </si>
  <si>
    <t>Brett.Bateman@imail.org</t>
  </si>
  <si>
    <t>(801) 357-7242</t>
  </si>
  <si>
    <t>HCA Mountain Star - Mountain Division</t>
  </si>
  <si>
    <t>84047</t>
  </si>
  <si>
    <t>(801) 255-9222</t>
  </si>
  <si>
    <t>HealthSouth Rehab Hospital</t>
  </si>
  <si>
    <t>8074 South 1300 East</t>
  </si>
  <si>
    <t>Sandy</t>
  </si>
  <si>
    <t>84094</t>
  </si>
  <si>
    <t>Scott.Jackson2@healthsouth.com</t>
  </si>
  <si>
    <t>(801) 561-3400</t>
  </si>
  <si>
    <t>127 South 500 East</t>
  </si>
  <si>
    <t>Suite 200</t>
  </si>
  <si>
    <t>84102</t>
  </si>
  <si>
    <t>joni.nebeker@hsc.utah.edu</t>
  </si>
  <si>
    <t>Murray</t>
  </si>
  <si>
    <t>84107</t>
  </si>
  <si>
    <t>PO Box 759</t>
  </si>
  <si>
    <t>64 East 100 North</t>
  </si>
  <si>
    <t>Gunnison</t>
  </si>
  <si>
    <t>84634</t>
  </si>
  <si>
    <t>brianm@gvhospital.org</t>
  </si>
  <si>
    <t>(435) 528-2146</t>
  </si>
  <si>
    <t>(435) 528-7246</t>
  </si>
  <si>
    <t>Brian C Murray</t>
  </si>
  <si>
    <t>450 West Williams Way</t>
  </si>
  <si>
    <t>Moab</t>
  </si>
  <si>
    <t>84532</t>
  </si>
  <si>
    <t>jennifers@mrhmoab.org</t>
  </si>
  <si>
    <t>PO Box 1670</t>
  </si>
  <si>
    <t>Beaver</t>
  </si>
  <si>
    <t>84713</t>
  </si>
  <si>
    <t>tmoss@beaverhospital.net</t>
  </si>
  <si>
    <t>sal@beaverhospital.net</t>
  </si>
  <si>
    <t>802 South 200 West</t>
  </si>
  <si>
    <t>Blanding</t>
  </si>
  <si>
    <t>84511</t>
  </si>
  <si>
    <t>jlyman@bmhutah.org</t>
  </si>
  <si>
    <t>dkturek@bmhutah.org</t>
  </si>
  <si>
    <t>(435) 678-4616</t>
  </si>
  <si>
    <t>Jeremy Lyman</t>
  </si>
  <si>
    <t>Central Valley Medical Center, 48 W 1500 N</t>
  </si>
  <si>
    <t>P.O. Box 412</t>
  </si>
  <si>
    <t>Nephi</t>
  </si>
  <si>
    <t>84648</t>
  </si>
  <si>
    <t>bdavis@cvmed.net</t>
  </si>
  <si>
    <t>(435) 623-3111</t>
  </si>
  <si>
    <t>(435) 623-3102</t>
  </si>
  <si>
    <t>Brent Davis</t>
  </si>
  <si>
    <t>200 North 400 East</t>
  </si>
  <si>
    <t>Panguitch</t>
  </si>
  <si>
    <t>84759</t>
  </si>
  <si>
    <t>(435) 251-2149</t>
  </si>
  <si>
    <t>(435) 676-8811</t>
  </si>
  <si>
    <t>355 North Main Street</t>
  </si>
  <si>
    <t>Kanab</t>
  </si>
  <si>
    <t>84741</t>
  </si>
  <si>
    <t>showells@kchosp.net</t>
  </si>
  <si>
    <t>(435) 644-5811</t>
  </si>
  <si>
    <t>(435) 689-0130</t>
  </si>
  <si>
    <t>Stephen Howells</t>
  </si>
  <si>
    <t>IASIS Healthcare Corporation</t>
  </si>
  <si>
    <t>406 West South Jordan Parkway, Ste 500</t>
  </si>
  <si>
    <t>South Jordan</t>
  </si>
  <si>
    <t>84095</t>
  </si>
  <si>
    <t>(801) 984-3395</t>
  </si>
  <si>
    <t>Sandy Price</t>
  </si>
  <si>
    <t>Mountain West Medical Center</t>
  </si>
  <si>
    <t>2055 North Main Street</t>
  </si>
  <si>
    <t>Tooele</t>
  </si>
  <si>
    <t>84074</t>
  </si>
  <si>
    <t>(435) 833-0782</t>
  </si>
  <si>
    <t>1300 East Center Street</t>
  </si>
  <si>
    <t>Provo</t>
  </si>
  <si>
    <t>(801) 344-4212</t>
  </si>
  <si>
    <t>Castleview Hospital</t>
  </si>
  <si>
    <t>300 N Hospital Dr</t>
  </si>
  <si>
    <t>Price</t>
  </si>
  <si>
    <t>84501</t>
  </si>
  <si>
    <t>terry.panter@lpnt.net</t>
  </si>
  <si>
    <t>Joshua.Crutcher@LPNT.net</t>
  </si>
  <si>
    <t>Utah Valley Specialty Hospital</t>
  </si>
  <si>
    <t>306 West River Bend Lane</t>
  </si>
  <si>
    <t>84604</t>
  </si>
  <si>
    <t>cherylfreeman@ernesthealth.com</t>
  </si>
  <si>
    <t>(801) 226-5846</t>
  </si>
  <si>
    <t>Cheyl Freeman</t>
  </si>
  <si>
    <t>Uintah Basin Medical Center</t>
  </si>
  <si>
    <t>250 West 300 North</t>
  </si>
  <si>
    <t>Roosevelt</t>
  </si>
  <si>
    <t>84066</t>
  </si>
  <si>
    <t>Ashley Regional Medical Center</t>
  </si>
  <si>
    <t>150 West 100 North</t>
  </si>
  <si>
    <t>Vernal</t>
  </si>
  <si>
    <t>84078</t>
  </si>
  <si>
    <t>Terry.Panter@LPNT.net</t>
  </si>
  <si>
    <t>Box 308</t>
  </si>
  <si>
    <t>364 West 100 North</t>
  </si>
  <si>
    <t>Monticello</t>
  </si>
  <si>
    <t>84535</t>
  </si>
  <si>
    <t>State</t>
  </si>
  <si>
    <t>Zip Code</t>
  </si>
  <si>
    <t>Utah</t>
  </si>
  <si>
    <t>Phone Numbers</t>
  </si>
  <si>
    <t>Contact</t>
  </si>
  <si>
    <t>therring@bmhutah.org</t>
  </si>
  <si>
    <t>6985 Union Park Center, Ste 500</t>
  </si>
  <si>
    <t>Cottonwood Heights</t>
  </si>
  <si>
    <t>Ryan.Pugh@lpnt.net</t>
  </si>
  <si>
    <t>richard.ford@steward.org</t>
  </si>
  <si>
    <t>(205) 970-3543</t>
  </si>
  <si>
    <t>DAVIS HOSPITAL AND MED CNTR</t>
  </si>
  <si>
    <t>PO Box 640</t>
  </si>
  <si>
    <t>Milford</t>
  </si>
  <si>
    <t>84751</t>
  </si>
  <si>
    <t>(435) 438-7209</t>
  </si>
  <si>
    <t>Tyler Moss</t>
  </si>
  <si>
    <t>heri.sutanto@imail.org</t>
  </si>
  <si>
    <t>UTAH VALLEY HOSPITAL</t>
  </si>
  <si>
    <t>FILLMORE COMMUNITY HOSPITAL</t>
  </si>
  <si>
    <t>brian.farr@imail.org</t>
  </si>
  <si>
    <t>DELTA COMMUNITY HOSPITAL</t>
  </si>
  <si>
    <t>holly.schmutz@imail.org</t>
  </si>
  <si>
    <t>SEVIER VALLEY HOSPITAL</t>
  </si>
  <si>
    <t>tom.defa@imail.org</t>
  </si>
  <si>
    <t>brent_hales@ubh.org</t>
  </si>
  <si>
    <t>kelli_weldon@ubh.org</t>
  </si>
  <si>
    <t>(435) 722-6164</t>
  </si>
  <si>
    <t>Brent Hales</t>
  </si>
  <si>
    <t>Holly Schmutz</t>
  </si>
  <si>
    <t>Leslie.Kurys@hsc.utah.edu</t>
  </si>
  <si>
    <t>84606</t>
  </si>
  <si>
    <t>ORTHOPEDIC SPECIALTY HOSP (TOSH)</t>
  </si>
  <si>
    <t>PARK CITY HOSPITAL</t>
  </si>
  <si>
    <t>IHC RIVERTON HOSPITAL</t>
  </si>
  <si>
    <t>PRIMARY CHILDRENS HOSP</t>
  </si>
  <si>
    <t>Line 16: Difference between net revenue and costs for state or local indigent care program (line 15 minus line 13; if &lt; zero then enter zero)</t>
  </si>
  <si>
    <t>PROVIDER_ID</t>
  </si>
  <si>
    <t>HOSPITAL_NAME</t>
  </si>
  <si>
    <t>URBAN_RURAL</t>
  </si>
  <si>
    <t>ADDRESS1</t>
  </si>
  <si>
    <t>ADDRESS2</t>
  </si>
  <si>
    <t>CITY</t>
  </si>
  <si>
    <t>EMAIL1</t>
  </si>
  <si>
    <t>EMAIL2</t>
  </si>
  <si>
    <t>CC1</t>
  </si>
  <si>
    <t>CC2</t>
  </si>
  <si>
    <t>PHONE1</t>
  </si>
  <si>
    <t>PHONE2</t>
  </si>
  <si>
    <t>CONTACT_NAME</t>
  </si>
  <si>
    <t>BrynnBeck@ernesthealth.com</t>
  </si>
  <si>
    <t>michael.gingras@mountainstarhealth.com</t>
  </si>
  <si>
    <t>Mike Gingras</t>
  </si>
  <si>
    <t>(435) 637-4800 x4007</t>
  </si>
  <si>
    <t>Ryan Pugh</t>
  </si>
  <si>
    <t>Candace.Wilson@encompasshealth.com</t>
  </si>
  <si>
    <t>Candi Wilson</t>
  </si>
  <si>
    <t>Eight Avenue and C Street</t>
  </si>
  <si>
    <t>84143</t>
  </si>
  <si>
    <t>zachw@mrhmoab.org</t>
  </si>
  <si>
    <t>scrofts@sanjuanhealth.org</t>
  </si>
  <si>
    <t>(435) 587-1115</t>
  </si>
  <si>
    <t>Farley Crofts</t>
  </si>
  <si>
    <t>5848 South Fashion Blvd.</t>
  </si>
  <si>
    <t>3741 West 12600 South</t>
  </si>
  <si>
    <t>Riverton</t>
  </si>
  <si>
    <t>84065</t>
  </si>
  <si>
    <t>LAYTON HOSPITAL</t>
  </si>
  <si>
    <t>frank.burns@hcahealthcare.com</t>
  </si>
  <si>
    <t>KPC PROMISE HOSPITAL OF SALT LAKE</t>
  </si>
  <si>
    <t>CMorgan@kpcph.com</t>
  </si>
  <si>
    <t>Cora Morgan</t>
  </si>
  <si>
    <t>Cindy.Morris@imail.org</t>
  </si>
  <si>
    <t>Sehee.Jeong@imail.org</t>
  </si>
  <si>
    <t>Brett Bateman</t>
  </si>
  <si>
    <t>Michael.Hales@hsc.utah.edu</t>
  </si>
  <si>
    <t>(801) 587-6434</t>
  </si>
  <si>
    <t>Michael Hales</t>
  </si>
  <si>
    <t>thomasriley@utah.gov</t>
  </si>
  <si>
    <t>fcrofts@sanjuanhealth.org</t>
  </si>
  <si>
    <t>cholt@sanjuanhealth.org</t>
  </si>
  <si>
    <t>Maintain MIUR of at least 1% and meet obstetrical requirements (or be exempt from obstetrical requirements) and meet one of the following requirements:</t>
  </si>
  <si>
    <t>Brandon.Olsen@Mountainstarhealth.com</t>
  </si>
  <si>
    <t>adam.dunyon@mountainstarhealth.com</t>
  </si>
  <si>
    <t>4252 Birkhill Blvd</t>
  </si>
  <si>
    <t>(385) 427-0073</t>
  </si>
  <si>
    <t>WESTERN PEAKS SPECIALTY HOSPITAL</t>
  </si>
  <si>
    <t>(801) 442-2853</t>
  </si>
  <si>
    <t>Keri.Hartline@imail.org</t>
  </si>
  <si>
    <t>(435) 719-3558</t>
  </si>
  <si>
    <t>Zach Wojcieszek</t>
  </si>
  <si>
    <t>kloveless@kchosp.net</t>
  </si>
  <si>
    <t>HMangeot02@qhcus.com</t>
  </si>
  <si>
    <t>mbrockman@qhcus.com</t>
  </si>
  <si>
    <t>peaton@qhcus.com</t>
  </si>
  <si>
    <t>cjjohnson@qhcus.com</t>
  </si>
  <si>
    <t>(615) 221-3869</t>
  </si>
  <si>
    <t>jtolley@utah.gov</t>
  </si>
  <si>
    <t>SPANISH FORK HOSPITAL</t>
  </si>
  <si>
    <t>1033159603</t>
  </si>
  <si>
    <t>Daniel.Olvera@steward.org</t>
  </si>
  <si>
    <t>Brian.Bodi@steward.org</t>
  </si>
  <si>
    <t>1043220650</t>
  </si>
  <si>
    <t>1053732024</t>
  </si>
  <si>
    <t>1114025491</t>
  </si>
  <si>
    <t>1124090659</t>
  </si>
  <si>
    <t>Heather Mangeot</t>
  </si>
  <si>
    <t>1124661384</t>
  </si>
  <si>
    <t>1154438596</t>
  </si>
  <si>
    <t>Raymond.Thompson@imail.org</t>
  </si>
  <si>
    <t>1154551919</t>
  </si>
  <si>
    <t>1154985695</t>
  </si>
  <si>
    <t>1164469243</t>
  </si>
  <si>
    <t>1174979108</t>
  </si>
  <si>
    <t>1194749580</t>
  </si>
  <si>
    <t>1235148594</t>
  </si>
  <si>
    <t>1245282227</t>
  </si>
  <si>
    <t>1316055205</t>
  </si>
  <si>
    <t>taylor.deveraux@imail.org</t>
  </si>
  <si>
    <t>1336256775</t>
  </si>
  <si>
    <t>1366452880</t>
  </si>
  <si>
    <t>ST GEORGE REGIONAL HOSPITAL</t>
  </si>
  <si>
    <t>1386728665</t>
  </si>
  <si>
    <t>1396036695</t>
  </si>
  <si>
    <t>1407964398</t>
  </si>
  <si>
    <t>1417064205</t>
  </si>
  <si>
    <t>1417460205</t>
  </si>
  <si>
    <t>brandy.loomis@imail.org</t>
  </si>
  <si>
    <t>1417988833</t>
  </si>
  <si>
    <t>1427064211</t>
  </si>
  <si>
    <t>1447296249</t>
  </si>
  <si>
    <t>1457794323</t>
  </si>
  <si>
    <t>1467425173</t>
  </si>
  <si>
    <t>ENCOMPASS HEALTH REHABILITATION HOSPITAL OF UTAH</t>
  </si>
  <si>
    <t>1477876902</t>
  </si>
  <si>
    <t>1487607669</t>
  </si>
  <si>
    <t>1497702195</t>
  </si>
  <si>
    <t>1508836867</t>
  </si>
  <si>
    <t>DeAnn.Brown@imail.org</t>
  </si>
  <si>
    <t>1528010451</t>
  </si>
  <si>
    <t>1528078581</t>
  </si>
  <si>
    <t>1538178801</t>
  </si>
  <si>
    <t>1548205818</t>
  </si>
  <si>
    <t>1558513812</t>
  </si>
  <si>
    <t>1568619963</t>
  </si>
  <si>
    <t>1588656870</t>
  </si>
  <si>
    <t>1609886126</t>
  </si>
  <si>
    <t>1679582944</t>
  </si>
  <si>
    <t>rashelle.tooley@imail.org</t>
  </si>
  <si>
    <t>1699889576</t>
  </si>
  <si>
    <t>1720031636</t>
  </si>
  <si>
    <t>1740519370</t>
  </si>
  <si>
    <t>1760412530</t>
  </si>
  <si>
    <t>1770513236</t>
  </si>
  <si>
    <t>trooperball@hotmail.com</t>
  </si>
  <si>
    <t>robinap@mrhmoab.org</t>
  </si>
  <si>
    <t>1770821571</t>
  </si>
  <si>
    <t>1801903240</t>
  </si>
  <si>
    <t>keri.hartline@imail.org</t>
  </si>
  <si>
    <t>1811978620</t>
  </si>
  <si>
    <t>Jacob Tolley</t>
  </si>
  <si>
    <t>1831108497</t>
  </si>
  <si>
    <t>sehee.jeong@imail.org</t>
  </si>
  <si>
    <t>1851530984</t>
  </si>
  <si>
    <t>1871556217</t>
  </si>
  <si>
    <t>1881658110</t>
  </si>
  <si>
    <t>1881708766</t>
  </si>
  <si>
    <t>1912014358</t>
  </si>
  <si>
    <t>1942251459</t>
  </si>
  <si>
    <t>1952463036</t>
  </si>
  <si>
    <t>1952703472</t>
  </si>
  <si>
    <t>1962412486</t>
  </si>
  <si>
    <t>1962504068</t>
  </si>
  <si>
    <t>1972879609</t>
  </si>
  <si>
    <t>1982647103</t>
  </si>
  <si>
    <t>NPI</t>
  </si>
  <si>
    <t>MEDICAID_ID</t>
  </si>
  <si>
    <t>ScottGunter@centura.org</t>
  </si>
  <si>
    <t>820588653001</t>
  </si>
  <si>
    <t>942854058113</t>
  </si>
  <si>
    <t>870269232338</t>
  </si>
  <si>
    <t>462249421001</t>
  </si>
  <si>
    <t>870269232162</t>
  </si>
  <si>
    <t>942854057911</t>
  </si>
  <si>
    <t>942854057201</t>
  </si>
  <si>
    <t>870619248011</t>
  </si>
  <si>
    <t>942854136001</t>
  </si>
  <si>
    <t>870269232180</t>
  </si>
  <si>
    <t>942854057207</t>
  </si>
  <si>
    <t>834141873001</t>
  </si>
  <si>
    <t>621650573021</t>
  </si>
  <si>
    <t>870271937100</t>
  </si>
  <si>
    <t>870269232274</t>
  </si>
  <si>
    <t>942854057178</t>
  </si>
  <si>
    <t>942854058211</t>
  </si>
  <si>
    <t>870318837007</t>
  </si>
  <si>
    <t>870269232341</t>
  </si>
  <si>
    <t>870269232324</t>
  </si>
  <si>
    <t>870269232261</t>
  </si>
  <si>
    <t>621795214033</t>
  </si>
  <si>
    <t>820588653004</t>
  </si>
  <si>
    <t>870269232288</t>
  </si>
  <si>
    <t>621762357001</t>
  </si>
  <si>
    <t>942854107001</t>
  </si>
  <si>
    <t>621795214002</t>
  </si>
  <si>
    <t>870222074005</t>
  </si>
  <si>
    <t>621762532020</t>
  </si>
  <si>
    <t>621650573002</t>
  </si>
  <si>
    <t>631105917038</t>
  </si>
  <si>
    <t>680562507004</t>
  </si>
  <si>
    <t>870333048001</t>
  </si>
  <si>
    <t>621831495013</t>
  </si>
  <si>
    <t>876000309018</t>
  </si>
  <si>
    <t>870322019001</t>
  </si>
  <si>
    <t>870269232565</t>
  </si>
  <si>
    <t>870269232209</t>
  </si>
  <si>
    <t>870269232307</t>
  </si>
  <si>
    <t>680562507001</t>
  </si>
  <si>
    <t>200743054001</t>
  </si>
  <si>
    <t>621795214003</t>
  </si>
  <si>
    <t>876000525088</t>
  </si>
  <si>
    <t>942854057033</t>
  </si>
  <si>
    <t>870269232291</t>
  </si>
  <si>
    <t>876000525494</t>
  </si>
  <si>
    <t>721254895009</t>
  </si>
  <si>
    <t>870467930003</t>
  </si>
  <si>
    <t>203800889001</t>
  </si>
  <si>
    <t>870270956005</t>
  </si>
  <si>
    <t>251925376001</t>
  </si>
  <si>
    <t>870269232033</t>
  </si>
  <si>
    <t>876000545001</t>
  </si>
  <si>
    <t>870269232176</t>
  </si>
  <si>
    <t>942854057197</t>
  </si>
  <si>
    <t>870276435005</t>
  </si>
  <si>
    <t>876000887008</t>
  </si>
  <si>
    <t>876000525500</t>
  </si>
  <si>
    <t>870269232212</t>
  </si>
  <si>
    <t>876000616019</t>
  </si>
  <si>
    <t>870212456005</t>
  </si>
  <si>
    <t>471210615001</t>
  </si>
  <si>
    <t>870269232020</t>
  </si>
  <si>
    <t>870269232257</t>
  </si>
  <si>
    <t>621650573001</t>
  </si>
  <si>
    <t>870257692016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</si>
</sst>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409]mmmm\ d\,\ yyyy;@"/>
  </numFmts>
  <fonts count="32">
    <font>
      <sz val="11"/>
      <color theme="1"/>
      <name val="Calibri"/>
      <family val="2"/>
      <scheme val="minor"/>
    </font>
    <font>
      <sz val="11"/>
      <color indexed="8"/>
      <name val="Calibri"/>
      <family val="2"/>
    </font>
    <font>
      <b/>
      <sz val="20"/>
      <name val="Arial"/>
      <family val="2"/>
    </font>
    <font>
      <b/>
      <sz val="16"/>
      <name val="Arial"/>
      <family val="2"/>
    </font>
    <font>
      <b/>
      <u/>
      <sz val="10"/>
      <name val="Arial"/>
      <family val="2"/>
    </font>
    <font>
      <b/>
      <sz val="10"/>
      <name val="Arial"/>
      <family val="2"/>
    </font>
    <font>
      <sz val="10"/>
      <color indexed="12"/>
      <name val="Arial"/>
      <family val="2"/>
    </font>
    <font>
      <u/>
      <sz val="12"/>
      <color indexed="12"/>
      <name val="Arial"/>
      <family val="2"/>
    </font>
    <font>
      <b/>
      <sz val="9"/>
      <name val="Arial"/>
      <family val="2"/>
    </font>
    <font>
      <b/>
      <sz val="14"/>
      <name val="Arial"/>
      <family val="2"/>
    </font>
    <font>
      <sz val="12"/>
      <name val="Arial"/>
      <family val="2"/>
    </font>
    <font>
      <b/>
      <sz val="12"/>
      <name val="Arial"/>
      <family val="2"/>
    </font>
    <font>
      <b/>
      <u/>
      <sz val="12"/>
      <name val="Arial"/>
      <family val="2"/>
    </font>
    <font>
      <i/>
      <sz val="10"/>
      <name val="Arial"/>
      <family val="2"/>
    </font>
    <font>
      <sz val="10"/>
      <name val="Arial"/>
      <family val="2"/>
    </font>
    <font>
      <sz val="9"/>
      <name val="Arial"/>
      <family val="2"/>
    </font>
    <font>
      <b/>
      <u/>
      <sz val="12"/>
      <color indexed="10"/>
      <name val="Arial"/>
      <family val="2"/>
    </font>
    <font>
      <b/>
      <sz val="9"/>
      <color indexed="10"/>
      <name val="Arial"/>
      <family val="2"/>
    </font>
    <font>
      <b/>
      <u/>
      <sz val="9"/>
      <name val="Arial"/>
      <family val="2"/>
    </font>
    <font>
      <sz val="8"/>
      <color indexed="81"/>
      <name val="Tahoma"/>
      <family val="2"/>
    </font>
    <font>
      <sz val="12"/>
      <color indexed="81"/>
      <name val="Tahoma"/>
      <family val="2"/>
    </font>
    <font>
      <b/>
      <sz val="11"/>
      <name val="Arial"/>
      <family val="2"/>
    </font>
    <font>
      <b/>
      <sz val="9"/>
      <color indexed="81"/>
      <name val="Tahoma"/>
      <family val="2"/>
    </font>
    <font>
      <b/>
      <sz val="10"/>
      <color indexed="10"/>
      <name val="Arial"/>
      <family val="2"/>
    </font>
    <font>
      <sz val="11"/>
      <color theme="1"/>
      <name val="Calibri"/>
      <family val="2"/>
      <scheme val="minor"/>
    </font>
    <font>
      <sz val="11"/>
      <color theme="1"/>
      <name val="Arial"/>
      <family val="2"/>
    </font>
    <font>
      <sz val="12"/>
      <color theme="1"/>
      <name val="Arial"/>
      <family val="2"/>
    </font>
    <font>
      <b/>
      <sz val="11"/>
      <color theme="1"/>
      <name val="Arial"/>
      <family val="2"/>
    </font>
    <font>
      <b/>
      <sz val="18"/>
      <color theme="1"/>
      <name val="Arial"/>
      <family val="2"/>
    </font>
    <font>
      <sz val="11"/>
      <color theme="1"/>
      <name val="Arial"/>
      <family val="2"/>
    </font>
    <font>
      <sz val="10"/>
      <color rgb="FF000000"/>
      <name val="Arial Unicode MS"/>
    </font>
    <font>
      <sz val="11"/>
      <color theme="1"/>
      <name val="Arial"/>
    </font>
  </fonts>
  <fills count="3">
    <fill>
      <patternFill patternType="none"/>
    </fill>
    <fill>
      <patternFill patternType="gray125"/>
    </fill>
    <fill>
      <patternFill patternType="solid">
        <fgColor rgb="FFFFC000"/>
        <bgColor indexed="64"/>
      </patternFill>
    </fill>
  </fills>
  <borders count="3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22"/>
      </left>
      <right style="double">
        <color indexed="64"/>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22"/>
      </right>
      <top/>
      <bottom/>
      <diagonal/>
    </border>
    <border>
      <left style="thin">
        <color indexed="22"/>
      </left>
      <right style="thin">
        <color indexed="22"/>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22"/>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right/>
      <top style="thick">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165" fontId="0" fillId="0" borderId="0"/>
    <xf numFmtId="44" fontId="1" fillId="0" borderId="0" applyFont="0" applyFill="0" applyBorder="0" applyAlignment="0" applyProtection="0"/>
    <xf numFmtId="44" fontId="24" fillId="0" borderId="0" applyFont="0" applyFill="0" applyBorder="0" applyAlignment="0" applyProtection="0"/>
    <xf numFmtId="165" fontId="7" fillId="0" borderId="0" applyNumberFormat="0" applyFill="0" applyBorder="0" applyAlignment="0" applyProtection="0">
      <alignment vertical="top"/>
      <protection locked="0"/>
    </xf>
    <xf numFmtId="165" fontId="14" fillId="0" borderId="0"/>
    <xf numFmtId="165" fontId="14" fillId="0" borderId="0"/>
    <xf numFmtId="165" fontId="14" fillId="0" borderId="0"/>
    <xf numFmtId="165" fontId="14" fillId="0" borderId="0"/>
    <xf numFmtId="165" fontId="14" fillId="0" borderId="0"/>
    <xf numFmtId="0" fontId="24" fillId="0" borderId="0"/>
    <xf numFmtId="0" fontId="24" fillId="0" borderId="0"/>
    <xf numFmtId="9" fontId="24" fillId="0" borderId="0" applyFont="0" applyFill="0" applyBorder="0" applyAlignment="0" applyProtection="0"/>
  </cellStyleXfs>
  <cellXfs count="188">
    <xf numFmtId="165" fontId="0" fillId="0" borderId="0" xfId="0"/>
    <xf numFmtId="3" fontId="2" fillId="0" borderId="0" xfId="0" quotePrefix="1" applyNumberFormat="1" applyFont="1" applyAlignment="1">
      <alignment horizontal="centerContinuous"/>
    </xf>
    <xf numFmtId="3" fontId="3" fillId="0" borderId="0" xfId="0" quotePrefix="1" applyNumberFormat="1" applyFont="1" applyAlignment="1">
      <alignment horizontal="left"/>
    </xf>
    <xf numFmtId="3" fontId="5" fillId="0" borderId="0" xfId="0" applyNumberFormat="1" applyFont="1"/>
    <xf numFmtId="3" fontId="6" fillId="0" borderId="1" xfId="0" applyNumberFormat="1" applyFont="1" applyBorder="1" applyAlignment="1">
      <alignment horizontal="left"/>
    </xf>
    <xf numFmtId="3" fontId="6" fillId="0" borderId="2" xfId="0" applyNumberFormat="1" applyFont="1" applyBorder="1" applyAlignment="1">
      <alignment horizontal="left"/>
    </xf>
    <xf numFmtId="3" fontId="6" fillId="0" borderId="2" xfId="0" applyNumberFormat="1" applyFont="1" applyBorder="1"/>
    <xf numFmtId="3" fontId="6" fillId="0" borderId="3" xfId="0" applyNumberFormat="1" applyFont="1" applyBorder="1" applyAlignment="1">
      <alignment horizontal="left"/>
    </xf>
    <xf numFmtId="3" fontId="6" fillId="0" borderId="0" xfId="0" applyNumberFormat="1" applyFont="1" applyAlignment="1">
      <alignment horizontal="left"/>
    </xf>
    <xf numFmtId="3" fontId="3" fillId="0" borderId="4" xfId="0" quotePrefix="1" applyNumberFormat="1" applyFont="1" applyBorder="1" applyAlignment="1">
      <alignment horizontal="left"/>
    </xf>
    <xf numFmtId="3" fontId="5" fillId="0" borderId="0" xfId="0" quotePrefix="1" applyNumberFormat="1" applyFont="1" applyAlignment="1">
      <alignment horizontal="left" wrapText="1"/>
    </xf>
    <xf numFmtId="3" fontId="3" fillId="0" borderId="5" xfId="0" quotePrefix="1" applyNumberFormat="1" applyFont="1" applyBorder="1" applyAlignment="1">
      <alignment horizontal="left"/>
    </xf>
    <xf numFmtId="3" fontId="5" fillId="0" borderId="0" xfId="0" applyNumberFormat="1" applyFont="1" applyAlignment="1">
      <alignment horizontal="centerContinuous"/>
    </xf>
    <xf numFmtId="3" fontId="11" fillId="0" borderId="0" xfId="0" quotePrefix="1" applyNumberFormat="1" applyFont="1" applyAlignment="1">
      <alignment horizontal="left"/>
    </xf>
    <xf numFmtId="164" fontId="5" fillId="0" borderId="6" xfId="0" applyNumberFormat="1" applyFont="1" applyBorder="1" applyAlignment="1">
      <alignment horizontal="centerContinuous" vertical="center" wrapText="1"/>
    </xf>
    <xf numFmtId="164" fontId="5" fillId="0" borderId="0" xfId="0" applyNumberFormat="1" applyFont="1" applyAlignment="1">
      <alignment horizontal="centerContinuous" vertical="center" wrapText="1"/>
    </xf>
    <xf numFmtId="3" fontId="14" fillId="0" borderId="0" xfId="0" applyNumberFormat="1" applyFont="1" applyAlignment="1">
      <alignment horizontal="centerContinuous"/>
    </xf>
    <xf numFmtId="3" fontId="13" fillId="0" borderId="0" xfId="0" applyNumberFormat="1" applyFont="1" applyAlignment="1">
      <alignment horizontal="centerContinuous" wrapText="1"/>
    </xf>
    <xf numFmtId="3" fontId="14" fillId="0" borderId="0" xfId="0" applyNumberFormat="1" applyFont="1" applyAlignment="1">
      <alignment horizontal="centerContinuous" wrapText="1"/>
    </xf>
    <xf numFmtId="3" fontId="17" fillId="0" borderId="0" xfId="0" applyNumberFormat="1" applyFont="1" applyAlignment="1">
      <alignment horizontal="centerContinuous" wrapText="1"/>
    </xf>
    <xf numFmtId="3" fontId="14" fillId="0" borderId="0" xfId="0" applyNumberFormat="1" applyFont="1" applyAlignment="1">
      <alignment horizontal="left"/>
    </xf>
    <xf numFmtId="3" fontId="14" fillId="0" borderId="0" xfId="0" applyNumberFormat="1" applyFont="1"/>
    <xf numFmtId="10" fontId="14" fillId="0" borderId="7" xfId="0" applyNumberFormat="1" applyFont="1" applyBorder="1"/>
    <xf numFmtId="3" fontId="14" fillId="0" borderId="0" xfId="0" quotePrefix="1" applyNumberFormat="1" applyFont="1" applyAlignment="1">
      <alignment horizontal="left"/>
    </xf>
    <xf numFmtId="3" fontId="5" fillId="0" borderId="8" xfId="0" quotePrefix="1" applyNumberFormat="1" applyFont="1" applyBorder="1" applyAlignment="1">
      <alignment horizontal="left"/>
    </xf>
    <xf numFmtId="3" fontId="5" fillId="0" borderId="0" xfId="0" applyNumberFormat="1" applyFont="1" applyAlignment="1">
      <alignment horizontal="left"/>
    </xf>
    <xf numFmtId="3" fontId="5" fillId="0" borderId="0" xfId="0" applyNumberFormat="1" applyFont="1" applyAlignment="1">
      <alignment horizontal="centerContinuous" wrapText="1"/>
    </xf>
    <xf numFmtId="3" fontId="4" fillId="0" borderId="0" xfId="0" applyNumberFormat="1" applyFont="1" applyAlignment="1">
      <alignment horizontal="centerContinuous" wrapText="1"/>
    </xf>
    <xf numFmtId="3" fontId="14" fillId="0" borderId="0" xfId="0" applyNumberFormat="1" applyFont="1" applyAlignment="1">
      <alignment horizontal="left" wrapText="1"/>
    </xf>
    <xf numFmtId="3" fontId="5" fillId="0" borderId="0" xfId="0" applyNumberFormat="1" applyFont="1" applyAlignment="1">
      <alignment wrapText="1"/>
    </xf>
    <xf numFmtId="164" fontId="14" fillId="0" borderId="0" xfId="0" applyNumberFormat="1" applyFont="1" applyAlignment="1">
      <alignment horizontal="left" wrapText="1"/>
    </xf>
    <xf numFmtId="3" fontId="14" fillId="0" borderId="0" xfId="0" applyNumberFormat="1" applyFont="1" applyAlignment="1">
      <alignment horizontal="right"/>
    </xf>
    <xf numFmtId="164" fontId="14" fillId="0" borderId="0" xfId="0" applyNumberFormat="1" applyFont="1" applyAlignment="1">
      <alignment horizontal="left"/>
    </xf>
    <xf numFmtId="3" fontId="9" fillId="0" borderId="0" xfId="0" applyNumberFormat="1" applyFont="1" applyAlignment="1">
      <alignment horizontal="centerContinuous" wrapText="1"/>
    </xf>
    <xf numFmtId="3" fontId="5" fillId="0" borderId="9" xfId="0" applyNumberFormat="1" applyFont="1" applyBorder="1"/>
    <xf numFmtId="164" fontId="10" fillId="0" borderId="7" xfId="0" applyNumberFormat="1" applyFont="1" applyBorder="1"/>
    <xf numFmtId="164" fontId="14" fillId="0" borderId="7" xfId="0" applyNumberFormat="1" applyFont="1" applyBorder="1" applyAlignment="1">
      <alignment horizontal="left"/>
    </xf>
    <xf numFmtId="10" fontId="14" fillId="0" borderId="7" xfId="0" applyNumberFormat="1" applyFont="1" applyBorder="1" applyAlignment="1">
      <alignment horizontal="left"/>
    </xf>
    <xf numFmtId="10" fontId="14" fillId="0" borderId="0" xfId="0" applyNumberFormat="1" applyFont="1" applyAlignment="1">
      <alignment horizontal="center" vertical="center" wrapText="1"/>
    </xf>
    <xf numFmtId="3" fontId="25" fillId="0" borderId="0" xfId="0" applyNumberFormat="1" applyFont="1" applyAlignment="1">
      <alignment horizontal="centerContinuous"/>
    </xf>
    <xf numFmtId="3" fontId="25" fillId="0" borderId="0" xfId="0" applyNumberFormat="1" applyFont="1"/>
    <xf numFmtId="3" fontId="25" fillId="0" borderId="0" xfId="0" applyNumberFormat="1" applyFont="1" applyAlignment="1">
      <alignment horizontal="right"/>
    </xf>
    <xf numFmtId="3" fontId="25" fillId="0" borderId="10" xfId="0" applyNumberFormat="1" applyFont="1" applyBorder="1"/>
    <xf numFmtId="3" fontId="25" fillId="0" borderId="10" xfId="0" applyNumberFormat="1" applyFont="1" applyBorder="1" applyAlignment="1">
      <alignment horizontal="right"/>
    </xf>
    <xf numFmtId="3" fontId="25" fillId="0" borderId="11" xfId="0" applyNumberFormat="1" applyFont="1" applyBorder="1"/>
    <xf numFmtId="3" fontId="25" fillId="0" borderId="12" xfId="0" applyNumberFormat="1" applyFont="1" applyBorder="1"/>
    <xf numFmtId="3" fontId="25" fillId="0" borderId="13" xfId="0" applyNumberFormat="1" applyFont="1" applyBorder="1"/>
    <xf numFmtId="3" fontId="25" fillId="0" borderId="13" xfId="0" applyNumberFormat="1" applyFont="1" applyBorder="1" applyAlignment="1">
      <alignment horizontal="right"/>
    </xf>
    <xf numFmtId="3" fontId="25" fillId="0" borderId="14" xfId="0" applyNumberFormat="1" applyFont="1" applyBorder="1"/>
    <xf numFmtId="14" fontId="25" fillId="2" borderId="7" xfId="0" applyNumberFormat="1" applyFont="1" applyFill="1" applyBorder="1" applyAlignment="1" applyProtection="1">
      <alignment horizontal="center" vertical="center"/>
      <protection locked="0"/>
    </xf>
    <xf numFmtId="14" fontId="25" fillId="0" borderId="0" xfId="0" quotePrefix="1" applyNumberFormat="1" applyFont="1" applyAlignment="1">
      <alignment horizontal="left"/>
    </xf>
    <xf numFmtId="3" fontId="25" fillId="0" borderId="5" xfId="0" applyNumberFormat="1" applyFont="1" applyBorder="1"/>
    <xf numFmtId="3" fontId="25" fillId="0" borderId="7" xfId="0" applyNumberFormat="1" applyFont="1" applyBorder="1" applyAlignment="1">
      <alignment horizontal="center" wrapText="1"/>
    </xf>
    <xf numFmtId="3" fontId="25" fillId="0" borderId="16" xfId="0" applyNumberFormat="1" applyFont="1" applyBorder="1"/>
    <xf numFmtId="3" fontId="25" fillId="0" borderId="17" xfId="0" applyNumberFormat="1" applyFont="1" applyBorder="1"/>
    <xf numFmtId="164" fontId="25" fillId="0" borderId="0" xfId="0" applyNumberFormat="1" applyFont="1"/>
    <xf numFmtId="3" fontId="25" fillId="0" borderId="0" xfId="0" applyNumberFormat="1" applyFont="1" applyAlignment="1">
      <alignment horizontal="center"/>
    </xf>
    <xf numFmtId="10" fontId="25" fillId="0" borderId="7" xfId="0" applyNumberFormat="1" applyFont="1" applyBorder="1" applyAlignment="1">
      <alignment horizontal="center"/>
    </xf>
    <xf numFmtId="3" fontId="25" fillId="0" borderId="4" xfId="0" applyNumberFormat="1" applyFont="1" applyBorder="1" applyAlignment="1">
      <alignment horizontal="center"/>
    </xf>
    <xf numFmtId="164" fontId="25" fillId="0" borderId="4" xfId="0" applyNumberFormat="1" applyFont="1" applyBorder="1"/>
    <xf numFmtId="164" fontId="25" fillId="0" borderId="0" xfId="0" applyNumberFormat="1" applyFont="1" applyAlignment="1">
      <alignment horizontal="centerContinuous" wrapText="1"/>
    </xf>
    <xf numFmtId="164" fontId="25" fillId="0" borderId="18" xfId="0" applyNumberFormat="1" applyFont="1" applyBorder="1" applyAlignment="1">
      <alignment horizontal="centerContinuous" vertical="center"/>
    </xf>
    <xf numFmtId="164" fontId="25" fillId="0" borderId="19" xfId="0" applyNumberFormat="1" applyFont="1" applyBorder="1" applyAlignment="1">
      <alignment horizontal="centerContinuous" vertical="center"/>
    </xf>
    <xf numFmtId="3" fontId="25" fillId="0" borderId="0" xfId="0" quotePrefix="1" applyNumberFormat="1" applyFont="1" applyAlignment="1">
      <alignment horizontal="center"/>
    </xf>
    <xf numFmtId="3" fontId="25" fillId="0" borderId="0" xfId="0" quotePrefix="1" applyNumberFormat="1" applyFont="1" applyAlignment="1">
      <alignment horizontal="left"/>
    </xf>
    <xf numFmtId="3" fontId="25" fillId="0" borderId="0" xfId="0" applyNumberFormat="1" applyFont="1" applyAlignment="1">
      <alignment horizontal="left"/>
    </xf>
    <xf numFmtId="164" fontId="25" fillId="0" borderId="0" xfId="0" applyNumberFormat="1" applyFont="1" applyAlignment="1">
      <alignment horizontal="centerContinuous" vertical="center"/>
    </xf>
    <xf numFmtId="3" fontId="25" fillId="0" borderId="0" xfId="0" applyNumberFormat="1" applyFont="1" applyAlignment="1">
      <alignment horizontal="centerContinuous" vertical="center" wrapText="1"/>
    </xf>
    <xf numFmtId="3" fontId="25" fillId="0" borderId="20" xfId="0" applyNumberFormat="1" applyFont="1" applyBorder="1"/>
    <xf numFmtId="165" fontId="26" fillId="0" borderId="0" xfId="0" applyFont="1" applyAlignment="1">
      <alignment wrapText="1"/>
    </xf>
    <xf numFmtId="165" fontId="25" fillId="0" borderId="0" xfId="0" applyFont="1"/>
    <xf numFmtId="3" fontId="25" fillId="2" borderId="7" xfId="0" applyNumberFormat="1" applyFont="1" applyFill="1" applyBorder="1" applyProtection="1">
      <protection locked="0"/>
    </xf>
    <xf numFmtId="10" fontId="25" fillId="2" borderId="21" xfId="11" applyNumberFormat="1" applyFont="1" applyFill="1" applyBorder="1" applyProtection="1">
      <protection locked="0"/>
    </xf>
    <xf numFmtId="44" fontId="25" fillId="2" borderId="7" xfId="2" applyFont="1" applyFill="1" applyBorder="1" applyProtection="1">
      <protection locked="0"/>
    </xf>
    <xf numFmtId="44" fontId="25" fillId="0" borderId="7" xfId="2" applyFont="1" applyBorder="1" applyProtection="1">
      <protection locked="0"/>
    </xf>
    <xf numFmtId="44" fontId="25" fillId="0" borderId="7" xfId="2" applyFont="1" applyFill="1" applyBorder="1"/>
    <xf numFmtId="0" fontId="25" fillId="0" borderId="0" xfId="10" applyFont="1"/>
    <xf numFmtId="0" fontId="27" fillId="0" borderId="0" xfId="10" applyFont="1" applyAlignment="1">
      <alignment vertical="top"/>
    </xf>
    <xf numFmtId="0" fontId="25" fillId="0" borderId="0" xfId="10" applyFont="1" applyAlignment="1">
      <alignment wrapText="1"/>
    </xf>
    <xf numFmtId="0" fontId="25" fillId="0" borderId="0" xfId="10" applyFont="1" applyAlignment="1">
      <alignment horizontal="right" vertical="top"/>
    </xf>
    <xf numFmtId="0" fontId="25" fillId="2" borderId="7" xfId="10" applyFont="1" applyFill="1" applyBorder="1" applyProtection="1">
      <protection locked="0"/>
    </xf>
    <xf numFmtId="44" fontId="25" fillId="0" borderId="7" xfId="10" applyNumberFormat="1" applyFont="1" applyBorder="1"/>
    <xf numFmtId="44" fontId="25" fillId="0" borderId="21" xfId="10" applyNumberFormat="1" applyFont="1" applyBorder="1"/>
    <xf numFmtId="0" fontId="25" fillId="0" borderId="0" xfId="10" applyFont="1" applyAlignment="1">
      <alignment horizontal="left" vertical="top" wrapText="1"/>
    </xf>
    <xf numFmtId="44" fontId="25" fillId="0" borderId="0" xfId="10" applyNumberFormat="1" applyFont="1"/>
    <xf numFmtId="0" fontId="25" fillId="0" borderId="0" xfId="10" applyFont="1" applyAlignment="1">
      <alignment horizontal="center" vertical="top" wrapText="1"/>
    </xf>
    <xf numFmtId="0" fontId="25" fillId="0" borderId="0" xfId="10" applyFont="1" applyAlignment="1">
      <alignment horizontal="center"/>
    </xf>
    <xf numFmtId="44" fontId="27" fillId="0" borderId="21" xfId="10" applyNumberFormat="1" applyFont="1" applyBorder="1"/>
    <xf numFmtId="0" fontId="27" fillId="0" borderId="0" xfId="10" applyFont="1"/>
    <xf numFmtId="3" fontId="25" fillId="2" borderId="7" xfId="0" applyNumberFormat="1" applyFont="1" applyFill="1" applyBorder="1" applyAlignment="1" applyProtection="1">
      <alignment horizontal="right" vertical="center"/>
      <protection locked="0"/>
    </xf>
    <xf numFmtId="44" fontId="14" fillId="2" borderId="7" xfId="1" applyFont="1" applyFill="1" applyBorder="1" applyAlignment="1" applyProtection="1">
      <alignment horizontal="right"/>
      <protection locked="0"/>
    </xf>
    <xf numFmtId="44" fontId="14" fillId="2" borderId="7" xfId="1" applyFont="1" applyFill="1" applyBorder="1" applyAlignment="1" applyProtection="1">
      <alignment horizontal="right" vertical="center"/>
      <protection locked="0"/>
    </xf>
    <xf numFmtId="44" fontId="25" fillId="2" borderId="20" xfId="1" applyFont="1" applyFill="1" applyBorder="1" applyAlignment="1" applyProtection="1">
      <alignment horizontal="right"/>
      <protection locked="0"/>
    </xf>
    <xf numFmtId="164" fontId="14" fillId="2" borderId="7" xfId="0" applyNumberFormat="1" applyFont="1" applyFill="1" applyBorder="1" applyAlignment="1" applyProtection="1">
      <alignment horizontal="center"/>
      <protection locked="0"/>
    </xf>
    <xf numFmtId="165" fontId="28" fillId="0" borderId="0" xfId="0" applyFont="1"/>
    <xf numFmtId="165" fontId="25" fillId="0" borderId="0" xfId="0" quotePrefix="1" applyFont="1"/>
    <xf numFmtId="165" fontId="7" fillId="0" borderId="0" xfId="3" applyAlignment="1" applyProtection="1"/>
    <xf numFmtId="165" fontId="25" fillId="0" borderId="0" xfId="0" applyFont="1" applyAlignment="1">
      <alignment horizontal="right"/>
    </xf>
    <xf numFmtId="165" fontId="25" fillId="0" borderId="0" xfId="0" applyFont="1" applyAlignment="1">
      <alignment horizontal="left"/>
    </xf>
    <xf numFmtId="3" fontId="14" fillId="0" borderId="4" xfId="0" applyNumberFormat="1" applyFont="1" applyBorder="1" applyAlignment="1">
      <alignment horizontal="centerContinuous"/>
    </xf>
    <xf numFmtId="3" fontId="25" fillId="0" borderId="4" xfId="0" applyNumberFormat="1" applyFont="1" applyBorder="1"/>
    <xf numFmtId="3" fontId="14" fillId="0" borderId="4" xfId="0" applyNumberFormat="1" applyFont="1" applyBorder="1" applyAlignment="1">
      <alignment horizontal="centerContinuous" wrapText="1"/>
    </xf>
    <xf numFmtId="164" fontId="14" fillId="0" borderId="4" xfId="0" applyNumberFormat="1" applyFont="1" applyBorder="1" applyAlignment="1">
      <alignment horizontal="left" wrapText="1"/>
    </xf>
    <xf numFmtId="3" fontId="14" fillId="0" borderId="4" xfId="0" applyNumberFormat="1" applyFont="1" applyBorder="1" applyAlignment="1">
      <alignment horizontal="left" wrapText="1"/>
    </xf>
    <xf numFmtId="165" fontId="30" fillId="0" borderId="0" xfId="0" applyFont="1" applyAlignment="1">
      <alignment vertical="center"/>
    </xf>
    <xf numFmtId="49" fontId="25" fillId="0" borderId="0" xfId="0" applyNumberFormat="1" applyFont="1"/>
    <xf numFmtId="49" fontId="25" fillId="0" borderId="0" xfId="10" applyNumberFormat="1" applyFont="1"/>
    <xf numFmtId="49" fontId="29" fillId="0" borderId="0" xfId="0" applyNumberFormat="1" applyFont="1"/>
    <xf numFmtId="14" fontId="25" fillId="2" borderId="15" xfId="0" applyNumberFormat="1" applyFont="1" applyFill="1" applyBorder="1" applyAlignment="1" applyProtection="1">
      <alignment horizontal="center" vertical="center"/>
      <protection locked="0"/>
    </xf>
    <xf numFmtId="3" fontId="25" fillId="0" borderId="7" xfId="0" applyNumberFormat="1" applyFont="1" applyBorder="1"/>
    <xf numFmtId="0" fontId="25" fillId="0" borderId="7" xfId="0" applyNumberFormat="1" applyFont="1" applyBorder="1" applyAlignment="1">
      <alignment horizontal="left"/>
    </xf>
    <xf numFmtId="0" fontId="25" fillId="0" borderId="6" xfId="0" applyNumberFormat="1" applyFont="1" applyBorder="1" applyAlignment="1">
      <alignment horizontal="left"/>
    </xf>
    <xf numFmtId="49" fontId="25" fillId="2" borderId="31" xfId="0" applyNumberFormat="1" applyFont="1" applyFill="1" applyBorder="1" applyAlignment="1" applyProtection="1">
      <alignment horizontal="left"/>
      <protection locked="0"/>
    </xf>
    <xf numFmtId="49" fontId="25" fillId="2" borderId="32" xfId="0" applyNumberFormat="1" applyFont="1" applyFill="1" applyBorder="1" applyAlignment="1" applyProtection="1">
      <alignment horizontal="left"/>
      <protection locked="0"/>
    </xf>
    <xf numFmtId="0" fontId="25" fillId="0" borderId="7" xfId="0" applyNumberFormat="1" applyFont="1" applyBorder="1" applyAlignment="1">
      <alignment horizontal="left"/>
    </xf>
    <xf numFmtId="0" fontId="25" fillId="0" borderId="6" xfId="0" applyNumberFormat="1" applyFont="1" applyBorder="1" applyAlignment="1">
      <alignment horizontal="left"/>
    </xf>
    <xf numFmtId="49" fontId="25" fillId="2" borderId="31" xfId="0" applyNumberFormat="1" applyFont="1" applyFill="1" applyBorder="1" applyAlignment="1" applyProtection="1">
      <alignment horizontal="left" vertical="center" wrapText="1"/>
      <protection locked="0"/>
    </xf>
    <xf numFmtId="49" fontId="25" fillId="2" borderId="32" xfId="0" applyNumberFormat="1" applyFont="1" applyFill="1" applyBorder="1" applyAlignment="1" applyProtection="1">
      <alignment horizontal="left" vertical="center" wrapText="1"/>
      <protection locked="0"/>
    </xf>
    <xf numFmtId="3" fontId="27" fillId="0" borderId="37" xfId="0" applyNumberFormat="1" applyFont="1" applyBorder="1" applyAlignment="1">
      <alignment horizontal="center"/>
    </xf>
    <xf numFmtId="3" fontId="27" fillId="0" borderId="38" xfId="0" applyNumberFormat="1" applyFont="1" applyBorder="1" applyAlignment="1">
      <alignment horizontal="center"/>
    </xf>
    <xf numFmtId="3" fontId="27" fillId="0" borderId="7" xfId="0" applyNumberFormat="1" applyFont="1" applyBorder="1" applyAlignment="1">
      <alignment horizontal="center"/>
    </xf>
    <xf numFmtId="3" fontId="27" fillId="0" borderId="6" xfId="0" applyNumberFormat="1" applyFont="1" applyBorder="1" applyAlignment="1">
      <alignment horizontal="center"/>
    </xf>
    <xf numFmtId="0" fontId="25" fillId="0" borderId="0" xfId="10" applyFont="1" applyAlignment="1">
      <alignment horizontal="left" vertical="top" wrapText="1"/>
    </xf>
    <xf numFmtId="49" fontId="25" fillId="2" borderId="35" xfId="0" applyNumberFormat="1" applyFont="1" applyFill="1" applyBorder="1" applyAlignment="1" applyProtection="1">
      <alignment horizontal="left"/>
      <protection locked="0"/>
    </xf>
    <xf numFmtId="49" fontId="25" fillId="2" borderId="36" xfId="0" applyNumberFormat="1" applyFont="1" applyFill="1" applyBorder="1" applyAlignment="1" applyProtection="1">
      <alignment horizontal="left"/>
      <protection locked="0"/>
    </xf>
    <xf numFmtId="3" fontId="25" fillId="0" borderId="7" xfId="0" applyNumberFormat="1" applyFont="1" applyBorder="1" applyAlignment="1">
      <alignment horizontal="left"/>
    </xf>
    <xf numFmtId="3" fontId="25" fillId="0" borderId="30" xfId="0" applyNumberFormat="1" applyFont="1" applyBorder="1" applyAlignment="1">
      <alignment horizontal="left"/>
    </xf>
    <xf numFmtId="3" fontId="25" fillId="0" borderId="6" xfId="0" applyNumberFormat="1" applyFont="1" applyBorder="1" applyAlignment="1">
      <alignment horizontal="left" vertical="center"/>
    </xf>
    <xf numFmtId="3" fontId="25" fillId="0" borderId="18" xfId="0" applyNumberFormat="1" applyFont="1" applyBorder="1" applyAlignment="1">
      <alignment horizontal="left" vertical="center"/>
    </xf>
    <xf numFmtId="49" fontId="25" fillId="2" borderId="33" xfId="0" applyNumberFormat="1" applyFont="1" applyFill="1" applyBorder="1" applyAlignment="1" applyProtection="1">
      <alignment horizontal="center" vertical="center" wrapText="1"/>
      <protection locked="0"/>
    </xf>
    <xf numFmtId="49" fontId="25" fillId="2" borderId="34" xfId="0" applyNumberFormat="1" applyFont="1" applyFill="1" applyBorder="1" applyAlignment="1" applyProtection="1">
      <alignment horizontal="center" vertical="center" wrapText="1"/>
      <protection locked="0"/>
    </xf>
    <xf numFmtId="0" fontId="25" fillId="0" borderId="12" xfId="10" applyFont="1" applyBorder="1" applyAlignment="1">
      <alignment horizontal="left" vertical="top" wrapText="1"/>
    </xf>
    <xf numFmtId="164" fontId="25" fillId="2" borderId="6" xfId="0" applyNumberFormat="1" applyFont="1" applyFill="1" applyBorder="1" applyAlignment="1" applyProtection="1">
      <alignment horizontal="left"/>
      <protection locked="0"/>
    </xf>
    <xf numFmtId="165" fontId="25" fillId="2" borderId="18" xfId="0" applyFont="1" applyFill="1" applyBorder="1" applyAlignment="1" applyProtection="1">
      <alignment horizontal="left"/>
      <protection locked="0"/>
    </xf>
    <xf numFmtId="165" fontId="25" fillId="2" borderId="19" xfId="0" applyFont="1" applyFill="1" applyBorder="1" applyAlignment="1" applyProtection="1">
      <alignment horizontal="left"/>
      <protection locked="0"/>
    </xf>
    <xf numFmtId="3" fontId="21" fillId="0" borderId="2" xfId="0" applyNumberFormat="1" applyFont="1" applyBorder="1" applyAlignment="1">
      <alignment horizontal="center" wrapText="1"/>
    </xf>
    <xf numFmtId="165" fontId="25" fillId="0" borderId="12" xfId="0" applyFont="1" applyBorder="1"/>
    <xf numFmtId="3" fontId="5" fillId="0" borderId="8" xfId="0" applyNumberFormat="1" applyFont="1" applyBorder="1"/>
    <xf numFmtId="165" fontId="25" fillId="0" borderId="23" xfId="0" applyFont="1" applyBorder="1"/>
    <xf numFmtId="0" fontId="27" fillId="0" borderId="4" xfId="10" applyFont="1" applyBorder="1" applyAlignment="1">
      <alignment horizontal="left" vertical="top" wrapText="1"/>
    </xf>
    <xf numFmtId="0" fontId="27" fillId="0" borderId="22" xfId="10" applyFont="1" applyBorder="1" applyAlignment="1">
      <alignment horizontal="left" vertical="top" wrapText="1"/>
    </xf>
    <xf numFmtId="3" fontId="7" fillId="0" borderId="6" xfId="3" applyNumberFormat="1" applyBorder="1" applyAlignment="1" applyProtection="1">
      <alignment horizontal="center" vertical="top" wrapText="1"/>
    </xf>
    <xf numFmtId="3" fontId="7" fillId="0" borderId="19" xfId="3" applyNumberFormat="1" applyBorder="1" applyAlignment="1" applyProtection="1">
      <alignment horizontal="center" vertical="top" wrapText="1"/>
    </xf>
    <xf numFmtId="165" fontId="12" fillId="0" borderId="10" xfId="0" applyFont="1" applyBorder="1" applyAlignment="1">
      <alignment horizontal="center" wrapText="1"/>
    </xf>
    <xf numFmtId="0" fontId="27" fillId="0" borderId="0" xfId="10" applyFont="1" applyAlignment="1">
      <alignment horizontal="left" vertical="top" wrapText="1"/>
    </xf>
    <xf numFmtId="0" fontId="25" fillId="0" borderId="4" xfId="10" applyFont="1" applyBorder="1" applyAlignment="1">
      <alignment horizontal="left" vertical="top" wrapText="1"/>
    </xf>
    <xf numFmtId="0" fontId="25" fillId="0" borderId="22" xfId="10" applyFont="1" applyBorder="1" applyAlignment="1">
      <alignment horizontal="left" vertical="top" wrapText="1"/>
    </xf>
    <xf numFmtId="3" fontId="14" fillId="0" borderId="0" xfId="0" applyNumberFormat="1" applyFont="1" applyAlignment="1">
      <alignment horizontal="left" vertical="center" wrapText="1"/>
    </xf>
    <xf numFmtId="165" fontId="25" fillId="0" borderId="12" xfId="0" applyFont="1" applyBorder="1" applyAlignment="1">
      <alignment horizontal="left" vertical="center"/>
    </xf>
    <xf numFmtId="3" fontId="25" fillId="0" borderId="20" xfId="0" applyNumberFormat="1" applyFont="1" applyBorder="1" applyAlignment="1">
      <alignment horizontal="left"/>
    </xf>
    <xf numFmtId="3" fontId="25" fillId="0" borderId="24" xfId="0" applyNumberFormat="1" applyFont="1" applyBorder="1" applyAlignment="1">
      <alignment horizontal="left"/>
    </xf>
    <xf numFmtId="3" fontId="7" fillId="0" borderId="0" xfId="3" applyNumberFormat="1" applyBorder="1" applyAlignment="1" applyProtection="1">
      <alignment horizontal="left" vertical="top" wrapText="1"/>
    </xf>
    <xf numFmtId="3" fontId="14" fillId="0" borderId="0" xfId="0" quotePrefix="1" applyNumberFormat="1" applyFont="1" applyAlignment="1">
      <alignment horizontal="left" vertical="center" wrapText="1"/>
    </xf>
    <xf numFmtId="164" fontId="25" fillId="2" borderId="7" xfId="0" quotePrefix="1" applyNumberFormat="1" applyFont="1" applyFill="1" applyBorder="1" applyAlignment="1" applyProtection="1">
      <alignment horizontal="left"/>
      <protection locked="0"/>
    </xf>
    <xf numFmtId="165" fontId="25" fillId="2" borderId="7" xfId="0" applyFont="1" applyFill="1" applyBorder="1" applyProtection="1">
      <protection locked="0"/>
    </xf>
    <xf numFmtId="3" fontId="25" fillId="2" borderId="6" xfId="0" applyNumberFormat="1" applyFont="1" applyFill="1" applyBorder="1" applyAlignment="1" applyProtection="1">
      <alignment horizontal="left"/>
      <protection locked="0"/>
    </xf>
    <xf numFmtId="165" fontId="25" fillId="2" borderId="25" xfId="0" applyFont="1" applyFill="1" applyBorder="1" applyAlignment="1" applyProtection="1">
      <alignment horizontal="left" vertical="top" wrapText="1"/>
      <protection locked="0"/>
    </xf>
    <xf numFmtId="165" fontId="25" fillId="2" borderId="26" xfId="0" applyFont="1" applyFill="1" applyBorder="1" applyAlignment="1" applyProtection="1">
      <alignment horizontal="left" vertical="top" wrapText="1"/>
      <protection locked="0"/>
    </xf>
    <xf numFmtId="165" fontId="25" fillId="2" borderId="27" xfId="0" applyFont="1" applyFill="1" applyBorder="1" applyAlignment="1" applyProtection="1">
      <alignment horizontal="left" vertical="top" wrapText="1"/>
      <protection locked="0"/>
    </xf>
    <xf numFmtId="165" fontId="25" fillId="2" borderId="2" xfId="0" applyFont="1" applyFill="1" applyBorder="1" applyAlignment="1" applyProtection="1">
      <alignment horizontal="left" vertical="top" wrapText="1"/>
      <protection locked="0"/>
    </xf>
    <xf numFmtId="165" fontId="25" fillId="2" borderId="0" xfId="0" applyFont="1" applyFill="1" applyAlignment="1" applyProtection="1">
      <alignment horizontal="left" vertical="top" wrapText="1"/>
      <protection locked="0"/>
    </xf>
    <xf numFmtId="165" fontId="25" fillId="2" borderId="12" xfId="0" applyFont="1" applyFill="1" applyBorder="1" applyAlignment="1" applyProtection="1">
      <alignment horizontal="left" vertical="top" wrapText="1"/>
      <protection locked="0"/>
    </xf>
    <xf numFmtId="165" fontId="25" fillId="2" borderId="3" xfId="0" applyFont="1" applyFill="1" applyBorder="1" applyAlignment="1" applyProtection="1">
      <alignment horizontal="left" vertical="top" wrapText="1"/>
      <protection locked="0"/>
    </xf>
    <xf numFmtId="165" fontId="25" fillId="2" borderId="13" xfId="0" applyFont="1" applyFill="1" applyBorder="1" applyAlignment="1" applyProtection="1">
      <alignment horizontal="left" vertical="top" wrapText="1"/>
      <protection locked="0"/>
    </xf>
    <xf numFmtId="165" fontId="25" fillId="2" borderId="14" xfId="0" applyFont="1" applyFill="1" applyBorder="1" applyAlignment="1" applyProtection="1">
      <alignment horizontal="left" vertical="top" wrapText="1"/>
      <protection locked="0"/>
    </xf>
    <xf numFmtId="3" fontId="14" fillId="0" borderId="0" xfId="0" applyNumberFormat="1" applyFont="1" applyAlignment="1">
      <alignment horizontal="left" vertical="top" wrapText="1"/>
    </xf>
    <xf numFmtId="165" fontId="25" fillId="0" borderId="0" xfId="0" applyFont="1"/>
    <xf numFmtId="3" fontId="14" fillId="0" borderId="0" xfId="0" applyNumberFormat="1" applyFont="1" applyAlignment="1">
      <alignment horizontal="center" vertical="top" wrapText="1"/>
    </xf>
    <xf numFmtId="3" fontId="3" fillId="0" borderId="0" xfId="0" quotePrefix="1" applyNumberFormat="1" applyFont="1" applyAlignment="1">
      <alignment horizontal="center" vertical="top" wrapText="1"/>
    </xf>
    <xf numFmtId="3" fontId="15" fillId="0" borderId="0" xfId="0" applyNumberFormat="1" applyFont="1" applyAlignment="1">
      <alignment horizontal="center" vertical="center" wrapText="1"/>
    </xf>
    <xf numFmtId="3" fontId="16" fillId="0" borderId="0" xfId="0" quotePrefix="1" applyNumberFormat="1" applyFont="1" applyAlignment="1">
      <alignment horizontal="center" wrapText="1"/>
    </xf>
    <xf numFmtId="49" fontId="25" fillId="2" borderId="7" xfId="0" applyNumberFormat="1" applyFont="1" applyFill="1" applyBorder="1" applyAlignment="1" applyProtection="1">
      <alignment horizontal="center" wrapText="1"/>
      <protection locked="0"/>
    </xf>
    <xf numFmtId="165" fontId="25" fillId="2" borderId="7" xfId="0" applyFont="1" applyFill="1" applyBorder="1" applyAlignment="1" applyProtection="1">
      <alignment wrapText="1"/>
      <protection locked="0"/>
    </xf>
    <xf numFmtId="49" fontId="7" fillId="2" borderId="31" xfId="3" applyNumberFormat="1" applyFill="1" applyBorder="1" applyAlignment="1" applyProtection="1">
      <alignment horizontal="left"/>
      <protection locked="0"/>
    </xf>
    <xf numFmtId="49" fontId="7" fillId="2" borderId="32" xfId="3" applyNumberFormat="1" applyFill="1" applyBorder="1" applyAlignment="1" applyProtection="1">
      <alignment horizontal="left"/>
      <protection locked="0"/>
    </xf>
    <xf numFmtId="3" fontId="14" fillId="0" borderId="2" xfId="0" quotePrefix="1" applyNumberFormat="1" applyFont="1" applyBorder="1" applyAlignment="1">
      <alignment horizontal="left"/>
    </xf>
    <xf numFmtId="3" fontId="14" fillId="0" borderId="2" xfId="0" applyNumberFormat="1" applyFont="1" applyBorder="1"/>
    <xf numFmtId="3" fontId="14" fillId="0" borderId="2" xfId="0" applyNumberFormat="1" applyFont="1" applyBorder="1" applyAlignment="1">
      <alignment horizontal="left"/>
    </xf>
    <xf numFmtId="3" fontId="23" fillId="0" borderId="13" xfId="0" quotePrefix="1" applyNumberFormat="1" applyFont="1" applyBorder="1" applyAlignment="1">
      <alignment horizontal="left" vertical="top" wrapText="1"/>
    </xf>
    <xf numFmtId="3" fontId="9" fillId="0" borderId="29" xfId="0" applyNumberFormat="1" applyFont="1" applyBorder="1" applyAlignment="1">
      <alignment horizontal="center"/>
    </xf>
    <xf numFmtId="165" fontId="25" fillId="0" borderId="29" xfId="0" applyFont="1" applyBorder="1" applyAlignment="1">
      <alignment horizontal="center"/>
    </xf>
    <xf numFmtId="3" fontId="5" fillId="0" borderId="0" xfId="0" applyNumberFormat="1" applyFont="1" applyAlignment="1">
      <alignment horizontal="left" wrapText="1"/>
    </xf>
    <xf numFmtId="3" fontId="5" fillId="0" borderId="2" xfId="0" applyNumberFormat="1" applyFont="1" applyBorder="1" applyAlignment="1">
      <alignment horizontal="left" wrapText="1"/>
    </xf>
    <xf numFmtId="3" fontId="14" fillId="2" borderId="4" xfId="0" applyNumberFormat="1" applyFont="1" applyFill="1" applyBorder="1" applyAlignment="1" applyProtection="1">
      <alignment horizontal="left"/>
      <protection locked="0"/>
    </xf>
    <xf numFmtId="165" fontId="25" fillId="0" borderId="0" xfId="0" applyFont="1" applyAlignment="1">
      <alignment horizontal="left" vertical="center"/>
    </xf>
    <xf numFmtId="0" fontId="11" fillId="0" borderId="28" xfId="0" applyNumberFormat="1" applyFont="1" applyBorder="1" applyAlignment="1">
      <alignment horizontal="left" vertical="top" wrapText="1"/>
    </xf>
    <xf numFmtId="3" fontId="14" fillId="0" borderId="2" xfId="0" applyNumberFormat="1" applyFont="1" applyBorder="1" applyAlignment="1">
      <alignment horizontal="left" vertical="top" wrapText="1"/>
    </xf>
    <xf numFmtId="49" fontId="31" fillId="0" borderId="0" xfId="0" applyNumberFormat="1" applyFont="1" applyProtection="1"/>
  </cellXfs>
  <cellStyles count="12">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7" xfId="9" xr:uid="{00000000-0005-0000-0000-000009000000}"/>
    <cellStyle name="Normal 8" xfId="10" xr:uid="{00000000-0005-0000-0000-00000A000000}"/>
    <cellStyle name="Percent 2" xfId="11" xr:uid="{00000000-0005-0000-0000-00000B000000}"/>
  </cellStyles>
  <dxfs count="17">
    <dxf>
      <font>
        <b val="0"/>
        <i val="0"/>
        <strike val="0"/>
        <condense val="0"/>
        <extend val="0"/>
        <outline val="0"/>
        <shadow val="0"/>
        <u val="none"/>
        <vertAlign val="baseline"/>
        <sz val="11"/>
        <color theme="1"/>
        <name val="Arial"/>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family val="2"/>
        <scheme val="none"/>
      </font>
      <numFmt numFmtId="30" formatCode="@"/>
      <protection locked="1" hidden="0"/>
    </dxf>
    <dxf>
      <font>
        <b val="0"/>
        <i val="0"/>
        <strike val="0"/>
        <condense val="0"/>
        <extend val="0"/>
        <outline val="0"/>
        <shadow val="0"/>
        <u val="none"/>
        <vertAlign val="baseline"/>
        <sz val="11"/>
        <color theme="1"/>
        <name val="Arial"/>
        <scheme val="none"/>
      </font>
      <numFmt numFmtId="30" formatCode="@"/>
      <protection locked="1" hidden="0"/>
    </dxf>
    <dxf>
      <font>
        <b val="0"/>
        <i val="0"/>
        <strike val="0"/>
        <condense val="0"/>
        <extend val="0"/>
        <outline val="0"/>
        <shadow val="0"/>
        <u val="none"/>
        <vertAlign val="baseline"/>
        <sz val="11"/>
        <color theme="1"/>
        <name val="Arial"/>
        <scheme val="none"/>
      </font>
      <numFmt numFmtId="30" formatCode="@"/>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1333500</xdr:colOff>
      <xdr:row>58</xdr:row>
      <xdr:rowOff>152400</xdr:rowOff>
    </xdr:from>
    <xdr:to>
      <xdr:col>2</xdr:col>
      <xdr:colOff>57150</xdr:colOff>
      <xdr:row>60</xdr:row>
      <xdr:rowOff>0</xdr:rowOff>
    </xdr:to>
    <xdr:sp macro="" textlink="">
      <xdr:nvSpPr>
        <xdr:cNvPr id="2251" name="AutoShape 2">
          <a:extLst>
            <a:ext uri="{FF2B5EF4-FFF2-40B4-BE49-F238E27FC236}">
              <a16:creationId xmlns:a16="http://schemas.microsoft.com/office/drawing/2014/main" id="{00000000-0008-0000-0100-0000CB080000}"/>
            </a:ext>
          </a:extLst>
        </xdr:cNvPr>
        <xdr:cNvSpPr>
          <a:spLocks/>
        </xdr:cNvSpPr>
      </xdr:nvSpPr>
      <xdr:spPr bwMode="auto">
        <a:xfrm>
          <a:off x="3990975" y="11163300"/>
          <a:ext cx="104775" cy="600075"/>
        </a:xfrm>
        <a:prstGeom prst="rightBrace">
          <a:avLst>
            <a:gd name="adj1" fmla="val 180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imbUnit\DSH\DshQualifyFY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Qualify"/>
      <sheetName val="Distribute"/>
      <sheetName val="IHC Only"/>
      <sheetName val="State Plan Extract"/>
      <sheetName val="Data"/>
      <sheetName val="QualifyII "/>
      <sheetName val="HospTot06-007"/>
      <sheetName val="Qualify 07"/>
      <sheetName val="Qualify 08"/>
      <sheetName val="HospCub06"/>
      <sheetName val="scratch"/>
    </sheetNames>
    <sheetDataSet>
      <sheetData sheetId="0" refreshError="1"/>
      <sheetData sheetId="1" refreshError="1"/>
      <sheetData sheetId="2" refreshError="1"/>
      <sheetData sheetId="3" refreshError="1"/>
      <sheetData sheetId="4" refreshError="1"/>
      <sheetData sheetId="5">
        <row r="8">
          <cell r="B8" t="str">
            <v xml:space="preserve">ALTA VIEW HOSPITAL        </v>
          </cell>
          <cell r="C8">
            <v>16</v>
          </cell>
          <cell r="D8">
            <v>72</v>
          </cell>
          <cell r="E8">
            <v>188624.77</v>
          </cell>
          <cell r="F8">
            <v>0</v>
          </cell>
          <cell r="G8">
            <v>0</v>
          </cell>
          <cell r="H8">
            <v>0</v>
          </cell>
          <cell r="I8">
            <v>0</v>
          </cell>
        </row>
        <row r="9">
          <cell r="B9" t="str">
            <v xml:space="preserve">AMERICAN FORK HOSPITAL    </v>
          </cell>
          <cell r="C9">
            <v>6</v>
          </cell>
          <cell r="D9">
            <v>9</v>
          </cell>
          <cell r="E9">
            <v>17642.39</v>
          </cell>
          <cell r="F9">
            <v>0</v>
          </cell>
          <cell r="G9">
            <v>0</v>
          </cell>
          <cell r="H9">
            <v>0</v>
          </cell>
          <cell r="I9">
            <v>0</v>
          </cell>
        </row>
        <row r="10">
          <cell r="B10" t="str">
            <v>COLUMBIA MTN VIEW HOSPITAL</v>
          </cell>
          <cell r="C10">
            <v>3</v>
          </cell>
          <cell r="D10">
            <v>19</v>
          </cell>
          <cell r="E10">
            <v>73489.009999999995</v>
          </cell>
          <cell r="F10">
            <v>0</v>
          </cell>
          <cell r="G10">
            <v>0</v>
          </cell>
          <cell r="H10">
            <v>0</v>
          </cell>
          <cell r="I10">
            <v>0</v>
          </cell>
          <cell r="W10" t="str">
            <v>ProviderName</v>
          </cell>
          <cell r="X10" t="str">
            <v xml:space="preserve"> Claims</v>
          </cell>
          <cell r="Y10" t="str">
            <v xml:space="preserve"> Days</v>
          </cell>
          <cell r="Z10" t="str">
            <v xml:space="preserve"> Charges</v>
          </cell>
          <cell r="AA10" t="str">
            <v xml:space="preserve"> TPL</v>
          </cell>
          <cell r="AB10" t="str">
            <v xml:space="preserve"> HcfPaid</v>
          </cell>
          <cell r="AC10" t="str">
            <v xml:space="preserve"> TtlPaid</v>
          </cell>
          <cell r="AD10" t="str">
            <v xml:space="preserve"> %Reimb</v>
          </cell>
        </row>
        <row r="11">
          <cell r="B11" t="str">
            <v xml:space="preserve">COTTONWOOD HOSPITAL       </v>
          </cell>
          <cell r="C11">
            <v>22</v>
          </cell>
          <cell r="D11">
            <v>69</v>
          </cell>
          <cell r="E11">
            <v>181952.75</v>
          </cell>
          <cell r="F11">
            <v>0</v>
          </cell>
          <cell r="G11">
            <v>0</v>
          </cell>
          <cell r="H11">
            <v>0</v>
          </cell>
          <cell r="I11">
            <v>0</v>
          </cell>
          <cell r="W11" t="str">
            <v xml:space="preserve">ALTA VIEW HOSPITAL        </v>
          </cell>
          <cell r="X11">
            <v>526</v>
          </cell>
          <cell r="Y11">
            <v>1361</v>
          </cell>
          <cell r="Z11">
            <v>2319849.89</v>
          </cell>
          <cell r="AA11">
            <v>152508.06</v>
          </cell>
          <cell r="AB11">
            <v>1362319.9</v>
          </cell>
          <cell r="AC11">
            <v>1514827.96</v>
          </cell>
          <cell r="AD11">
            <v>0.6529853360468939</v>
          </cell>
        </row>
        <row r="12">
          <cell r="B12" t="str">
            <v xml:space="preserve">DAVIS HOSPITAL &amp; MED CNTR </v>
          </cell>
          <cell r="C12">
            <v>9</v>
          </cell>
          <cell r="D12">
            <v>36</v>
          </cell>
          <cell r="E12">
            <v>133788.68</v>
          </cell>
          <cell r="F12">
            <v>0</v>
          </cell>
          <cell r="G12">
            <v>0</v>
          </cell>
          <cell r="H12">
            <v>0</v>
          </cell>
          <cell r="I12">
            <v>0</v>
          </cell>
          <cell r="W12" t="str">
            <v xml:space="preserve">AMERICAN FORK HOSPITAL    </v>
          </cell>
          <cell r="X12">
            <v>934</v>
          </cell>
          <cell r="Y12">
            <v>2069</v>
          </cell>
          <cell r="Z12">
            <v>3505683.46</v>
          </cell>
          <cell r="AA12">
            <v>499762.91</v>
          </cell>
          <cell r="AB12">
            <v>2136820.61</v>
          </cell>
          <cell r="AC12">
            <v>2636583.52</v>
          </cell>
          <cell r="AD12">
            <v>0.75208830177725172</v>
          </cell>
        </row>
        <row r="13">
          <cell r="B13" t="str">
            <v xml:space="preserve">DIXIE MEDICAL CENTER      </v>
          </cell>
          <cell r="C13">
            <v>29</v>
          </cell>
          <cell r="D13">
            <v>117</v>
          </cell>
          <cell r="E13">
            <v>327223.21000000002</v>
          </cell>
          <cell r="F13">
            <v>120</v>
          </cell>
          <cell r="G13">
            <v>0</v>
          </cell>
          <cell r="H13">
            <v>120</v>
          </cell>
          <cell r="I13">
            <v>3.6672215274704992E-4</v>
          </cell>
          <cell r="W13" t="str">
            <v>COLUMBIA MTN VIEW HOSPITAL</v>
          </cell>
          <cell r="X13">
            <v>479</v>
          </cell>
          <cell r="Y13">
            <v>1308</v>
          </cell>
          <cell r="Z13">
            <v>3512098.86</v>
          </cell>
          <cell r="AA13">
            <v>495048.23</v>
          </cell>
          <cell r="AB13">
            <v>1756992.44</v>
          </cell>
          <cell r="AC13">
            <v>2252040.67</v>
          </cell>
          <cell r="AD13">
            <v>0.64122359870018009</v>
          </cell>
        </row>
        <row r="14">
          <cell r="B14" t="str">
            <v>JORDAN VALLEY HOSPITAL INC</v>
          </cell>
          <cell r="C14">
            <v>10</v>
          </cell>
          <cell r="D14">
            <v>23</v>
          </cell>
          <cell r="E14">
            <v>102313.04</v>
          </cell>
          <cell r="F14">
            <v>0</v>
          </cell>
          <cell r="G14">
            <v>0</v>
          </cell>
          <cell r="H14">
            <v>0</v>
          </cell>
          <cell r="I14">
            <v>0</v>
          </cell>
          <cell r="W14" t="str">
            <v xml:space="preserve">COTTONWOOD HOSPITAL       </v>
          </cell>
          <cell r="X14">
            <v>777</v>
          </cell>
          <cell r="Y14">
            <v>2600</v>
          </cell>
          <cell r="Z14">
            <v>4969389.1100000003</v>
          </cell>
          <cell r="AA14">
            <v>389902.33</v>
          </cell>
          <cell r="AB14">
            <v>2906315.47</v>
          </cell>
          <cell r="AC14">
            <v>3296217.8</v>
          </cell>
          <cell r="AD14">
            <v>0.66330442777502685</v>
          </cell>
        </row>
        <row r="15">
          <cell r="B15" t="str">
            <v xml:space="preserve">LAKEVIEW HOSPITAL         </v>
          </cell>
          <cell r="C15">
            <v>8</v>
          </cell>
          <cell r="D15">
            <v>22</v>
          </cell>
          <cell r="E15">
            <v>63500.92</v>
          </cell>
          <cell r="F15">
            <v>0</v>
          </cell>
          <cell r="G15">
            <v>0</v>
          </cell>
          <cell r="H15">
            <v>0</v>
          </cell>
          <cell r="I15">
            <v>0</v>
          </cell>
          <cell r="W15" t="str">
            <v xml:space="preserve">DAVIS HOSPITAL &amp; MED CNTR </v>
          </cell>
          <cell r="X15">
            <v>280</v>
          </cell>
          <cell r="Y15">
            <v>802</v>
          </cell>
          <cell r="Z15">
            <v>1746402.34</v>
          </cell>
          <cell r="AA15">
            <v>277379.23</v>
          </cell>
          <cell r="AB15">
            <v>769394.04</v>
          </cell>
          <cell r="AC15">
            <v>1046773.27</v>
          </cell>
          <cell r="AD15">
            <v>0.59938838034310016</v>
          </cell>
        </row>
        <row r="16">
          <cell r="B16" t="str">
            <v xml:space="preserve">LDS HOSPITAL              </v>
          </cell>
          <cell r="C16">
            <v>53</v>
          </cell>
          <cell r="D16">
            <v>214</v>
          </cell>
          <cell r="E16">
            <v>685036.66</v>
          </cell>
          <cell r="F16">
            <v>0</v>
          </cell>
          <cell r="G16">
            <v>0</v>
          </cell>
          <cell r="H16">
            <v>0</v>
          </cell>
          <cell r="I16">
            <v>0</v>
          </cell>
          <cell r="W16" t="str">
            <v xml:space="preserve">DIXIE MEDICAL CENTER      </v>
          </cell>
          <cell r="X16">
            <v>1861</v>
          </cell>
          <cell r="Y16">
            <v>4886</v>
          </cell>
          <cell r="Z16">
            <v>8947271.4600000009</v>
          </cell>
          <cell r="AA16">
            <v>814768.11</v>
          </cell>
          <cell r="AB16">
            <v>5827212.1100000003</v>
          </cell>
          <cell r="AC16">
            <v>6641980.2200000007</v>
          </cell>
          <cell r="AD16">
            <v>0.74234701044825568</v>
          </cell>
        </row>
        <row r="17">
          <cell r="B17" t="str">
            <v xml:space="preserve">LOGAN REGIONAL MED CENTER </v>
          </cell>
          <cell r="C17">
            <v>5</v>
          </cell>
          <cell r="D17">
            <v>15</v>
          </cell>
          <cell r="E17">
            <v>33359.26</v>
          </cell>
          <cell r="F17">
            <v>0</v>
          </cell>
          <cell r="G17">
            <v>0</v>
          </cell>
          <cell r="H17">
            <v>0</v>
          </cell>
          <cell r="I17">
            <v>0</v>
          </cell>
          <cell r="W17" t="str">
            <v>JORDAN VALLEY HOSPITAL INC</v>
          </cell>
          <cell r="X17">
            <v>339</v>
          </cell>
          <cell r="Y17">
            <v>1067</v>
          </cell>
          <cell r="Z17">
            <v>2479290.29</v>
          </cell>
          <cell r="AA17">
            <v>535928.52</v>
          </cell>
          <cell r="AB17">
            <v>1070352.3600000001</v>
          </cell>
          <cell r="AC17">
            <v>1606280.88</v>
          </cell>
          <cell r="AD17">
            <v>0.647879309042105</v>
          </cell>
        </row>
        <row r="18">
          <cell r="B18" t="str">
            <v xml:space="preserve">MCKAY DEE HOSPITAL        </v>
          </cell>
          <cell r="C18">
            <v>42</v>
          </cell>
          <cell r="D18">
            <v>135</v>
          </cell>
          <cell r="E18">
            <v>444685.04</v>
          </cell>
          <cell r="F18">
            <v>0</v>
          </cell>
          <cell r="G18">
            <v>0</v>
          </cell>
          <cell r="H18">
            <v>0</v>
          </cell>
          <cell r="I18">
            <v>0</v>
          </cell>
          <cell r="W18" t="str">
            <v xml:space="preserve">LAKEVIEW HOSPITAL         </v>
          </cell>
          <cell r="X18">
            <v>69</v>
          </cell>
          <cell r="Y18">
            <v>175</v>
          </cell>
          <cell r="Z18">
            <v>454873.39</v>
          </cell>
          <cell r="AA18">
            <v>19500.919999999998</v>
          </cell>
          <cell r="AB18">
            <v>237077.85</v>
          </cell>
          <cell r="AC18">
            <v>256578.77</v>
          </cell>
          <cell r="AD18">
            <v>0.56406634382371768</v>
          </cell>
        </row>
        <row r="19">
          <cell r="B19" t="str">
            <v>OGDEN REGIONAL MEDICAL CTR</v>
          </cell>
          <cell r="C19">
            <v>16</v>
          </cell>
          <cell r="D19">
            <v>56</v>
          </cell>
          <cell r="E19">
            <v>203928.92</v>
          </cell>
          <cell r="F19">
            <v>0</v>
          </cell>
          <cell r="G19">
            <v>0</v>
          </cell>
          <cell r="H19">
            <v>0</v>
          </cell>
          <cell r="I19">
            <v>0</v>
          </cell>
          <cell r="W19" t="str">
            <v xml:space="preserve">LDS HOSPITAL              </v>
          </cell>
          <cell r="X19">
            <v>2207</v>
          </cell>
          <cell r="Y19">
            <v>9821</v>
          </cell>
          <cell r="Z19">
            <v>26137237.920000002</v>
          </cell>
          <cell r="AA19">
            <v>1943396.86</v>
          </cell>
          <cell r="AB19">
            <v>14294122.529999999</v>
          </cell>
          <cell r="AC19">
            <v>16237519.389999999</v>
          </cell>
          <cell r="AD19">
            <v>0.62124083040829581</v>
          </cell>
        </row>
        <row r="20">
          <cell r="B20" t="str">
            <v xml:space="preserve">OREM COMMUNITY HOSPITAL   </v>
          </cell>
          <cell r="C20">
            <v>1</v>
          </cell>
          <cell r="D20">
            <v>3</v>
          </cell>
          <cell r="E20">
            <v>8110.6</v>
          </cell>
          <cell r="F20">
            <v>0</v>
          </cell>
          <cell r="G20">
            <v>0</v>
          </cell>
          <cell r="H20">
            <v>0</v>
          </cell>
          <cell r="I20">
            <v>0</v>
          </cell>
          <cell r="W20" t="str">
            <v xml:space="preserve">LDS HOSPITAL REHAB        </v>
          </cell>
          <cell r="X20">
            <v>21</v>
          </cell>
          <cell r="Y20">
            <v>659</v>
          </cell>
          <cell r="Z20">
            <v>1490472.89</v>
          </cell>
          <cell r="AA20">
            <v>207927.97</v>
          </cell>
          <cell r="AB20">
            <v>851688.04</v>
          </cell>
          <cell r="AC20">
            <v>1059616.01</v>
          </cell>
          <cell r="AD20">
            <v>0.7109260538110157</v>
          </cell>
        </row>
        <row r="21">
          <cell r="B21" t="str">
            <v xml:space="preserve">PIONEER VALLEY HOSPITAL   </v>
          </cell>
          <cell r="C21">
            <v>17</v>
          </cell>
          <cell r="D21">
            <v>62</v>
          </cell>
          <cell r="E21">
            <v>194251.54</v>
          </cell>
          <cell r="F21">
            <v>0</v>
          </cell>
          <cell r="G21">
            <v>0</v>
          </cell>
          <cell r="H21">
            <v>0</v>
          </cell>
          <cell r="I21">
            <v>0</v>
          </cell>
          <cell r="W21" t="str">
            <v xml:space="preserve">LDS HOSPITAL-PSYCH        </v>
          </cell>
          <cell r="X21">
            <v>7</v>
          </cell>
          <cell r="Y21">
            <v>29</v>
          </cell>
          <cell r="Z21">
            <v>45778.18</v>
          </cell>
          <cell r="AA21">
            <v>8549.44</v>
          </cell>
          <cell r="AB21">
            <v>25500.34</v>
          </cell>
          <cell r="AC21">
            <v>34049.78</v>
          </cell>
          <cell r="AD21">
            <v>0.74379933846212321</v>
          </cell>
        </row>
        <row r="22">
          <cell r="B22" t="str">
            <v xml:space="preserve">SALT LAKE REG MED CNTR    </v>
          </cell>
          <cell r="C22">
            <v>25</v>
          </cell>
          <cell r="D22">
            <v>82</v>
          </cell>
          <cell r="E22">
            <v>432319.29</v>
          </cell>
          <cell r="F22">
            <v>0</v>
          </cell>
          <cell r="G22">
            <v>0</v>
          </cell>
          <cell r="H22">
            <v>0</v>
          </cell>
          <cell r="I22">
            <v>0</v>
          </cell>
          <cell r="W22" t="str">
            <v xml:space="preserve">LOGAN REGIONAL MED CENTER </v>
          </cell>
          <cell r="X22">
            <v>2026</v>
          </cell>
          <cell r="Y22">
            <v>4879</v>
          </cell>
          <cell r="Z22">
            <v>7121478.29</v>
          </cell>
          <cell r="AA22">
            <v>1353764.71</v>
          </cell>
          <cell r="AB22">
            <v>4176572.43</v>
          </cell>
          <cell r="AC22">
            <v>5530337.1400000006</v>
          </cell>
          <cell r="AD22">
            <v>0.77657150872252401</v>
          </cell>
        </row>
        <row r="23">
          <cell r="B23" t="str">
            <v xml:space="preserve">ST MARKS HOSPITAL         </v>
          </cell>
          <cell r="C23">
            <v>117</v>
          </cell>
          <cell r="D23">
            <v>497</v>
          </cell>
          <cell r="E23">
            <v>1842444.43</v>
          </cell>
          <cell r="F23">
            <v>0</v>
          </cell>
          <cell r="G23">
            <v>0</v>
          </cell>
          <cell r="H23">
            <v>0</v>
          </cell>
          <cell r="I23">
            <v>0</v>
          </cell>
          <cell r="W23" t="str">
            <v xml:space="preserve">MCKAY DEE HOSP PSYCH UNIT </v>
          </cell>
          <cell r="X23">
            <v>8</v>
          </cell>
          <cell r="Y23">
            <v>57</v>
          </cell>
          <cell r="Z23">
            <v>131312.1</v>
          </cell>
          <cell r="AA23">
            <v>0</v>
          </cell>
          <cell r="AB23">
            <v>91184.04</v>
          </cell>
          <cell r="AC23">
            <v>91184.04</v>
          </cell>
          <cell r="AD23">
            <v>0.69440698915027621</v>
          </cell>
        </row>
        <row r="24">
          <cell r="B24" t="str">
            <v xml:space="preserve">TIMPANOGOS REGIONAL HOSP  </v>
          </cell>
          <cell r="C24">
            <v>3</v>
          </cell>
          <cell r="D24">
            <v>6</v>
          </cell>
          <cell r="E24">
            <v>13263.32</v>
          </cell>
          <cell r="F24">
            <v>0</v>
          </cell>
          <cell r="G24">
            <v>0</v>
          </cell>
          <cell r="H24">
            <v>0</v>
          </cell>
          <cell r="I24">
            <v>0</v>
          </cell>
          <cell r="W24" t="str">
            <v xml:space="preserve">MCKAY DEE HOSP REHAB UNIT </v>
          </cell>
          <cell r="X24">
            <v>6</v>
          </cell>
          <cell r="Y24">
            <v>66</v>
          </cell>
          <cell r="Z24">
            <v>87251.92</v>
          </cell>
          <cell r="AA24">
            <v>3944.18</v>
          </cell>
          <cell r="AB24">
            <v>79380.61</v>
          </cell>
          <cell r="AC24">
            <v>83324.789999999994</v>
          </cell>
          <cell r="AD24">
            <v>0.95499090449814739</v>
          </cell>
        </row>
        <row r="25">
          <cell r="B25" t="str">
            <v xml:space="preserve">UNIVERSITY OF UTAH HOSP   </v>
          </cell>
          <cell r="C25">
            <v>61</v>
          </cell>
          <cell r="D25">
            <v>276</v>
          </cell>
          <cell r="E25">
            <v>920155.85</v>
          </cell>
          <cell r="F25">
            <v>1499.6</v>
          </cell>
          <cell r="G25">
            <v>0</v>
          </cell>
          <cell r="H25">
            <v>1499.6</v>
          </cell>
          <cell r="I25">
            <v>1.6297239212248664E-3</v>
          </cell>
          <cell r="W25" t="str">
            <v xml:space="preserve">MCKAY DEE HOSPITAL        </v>
          </cell>
          <cell r="X25">
            <v>2319</v>
          </cell>
          <cell r="Y25">
            <v>8503</v>
          </cell>
          <cell r="Z25">
            <v>18610944.239999998</v>
          </cell>
          <cell r="AA25">
            <v>1791497.02</v>
          </cell>
          <cell r="AB25">
            <v>10334319.08</v>
          </cell>
          <cell r="AC25">
            <v>12125816.1</v>
          </cell>
          <cell r="AD25">
            <v>0.65154222932645789</v>
          </cell>
        </row>
        <row r="26">
          <cell r="B26" t="str">
            <v xml:space="preserve">UTAH VALLEY REG MED CNTR  </v>
          </cell>
          <cell r="C26">
            <v>33</v>
          </cell>
          <cell r="D26">
            <v>153</v>
          </cell>
          <cell r="E26">
            <v>403930.77</v>
          </cell>
          <cell r="F26">
            <v>0</v>
          </cell>
          <cell r="G26">
            <v>0</v>
          </cell>
          <cell r="H26">
            <v>0</v>
          </cell>
          <cell r="I26">
            <v>0</v>
          </cell>
          <cell r="W26" t="str">
            <v>OGDEN REGIONAL MEDICAL CTR</v>
          </cell>
          <cell r="X26">
            <v>508</v>
          </cell>
          <cell r="Y26">
            <v>1670</v>
          </cell>
          <cell r="Z26">
            <v>3678595.22</v>
          </cell>
          <cell r="AA26">
            <v>759807.36</v>
          </cell>
          <cell r="AB26">
            <v>1682058.51</v>
          </cell>
          <cell r="AC26">
            <v>2441865.87</v>
          </cell>
          <cell r="AD26">
            <v>0.66380390446981563</v>
          </cell>
        </row>
        <row r="27">
          <cell r="B27" t="str">
            <v xml:space="preserve">CACHE VALLEY SPEC HOSP    </v>
          </cell>
          <cell r="C27">
            <v>1</v>
          </cell>
          <cell r="D27">
            <v>1</v>
          </cell>
          <cell r="E27">
            <v>4260.9799999999996</v>
          </cell>
          <cell r="F27">
            <v>0</v>
          </cell>
          <cell r="G27">
            <v>0</v>
          </cell>
          <cell r="H27">
            <v>0</v>
          </cell>
          <cell r="I27">
            <v>0</v>
          </cell>
          <cell r="W27" t="str">
            <v xml:space="preserve">OREM COMMUNITY HOSPITAL   </v>
          </cell>
          <cell r="X27">
            <v>556</v>
          </cell>
          <cell r="Y27">
            <v>1140</v>
          </cell>
          <cell r="Z27">
            <v>1647451.38</v>
          </cell>
          <cell r="AA27">
            <v>319564.78000000003</v>
          </cell>
          <cell r="AB27">
            <v>784628.72</v>
          </cell>
          <cell r="AC27">
            <v>1104193.5</v>
          </cell>
          <cell r="AD27">
            <v>0.670243452040448</v>
          </cell>
        </row>
        <row r="28">
          <cell r="C28">
            <v>477</v>
          </cell>
          <cell r="D28">
            <v>1867</v>
          </cell>
          <cell r="E28">
            <v>6274281.4299999997</v>
          </cell>
          <cell r="F28">
            <v>1619.6</v>
          </cell>
          <cell r="G28">
            <v>0</v>
          </cell>
          <cell r="H28">
            <v>1619.6</v>
          </cell>
          <cell r="I28">
            <v>2.5813314529628934E-4</v>
          </cell>
          <cell r="W28" t="str">
            <v xml:space="preserve">PIONEER VALLEY HOSPITAL   </v>
          </cell>
          <cell r="X28">
            <v>566</v>
          </cell>
          <cell r="Y28">
            <v>1475</v>
          </cell>
          <cell r="Z28">
            <v>3590678.45</v>
          </cell>
          <cell r="AA28">
            <v>274211.77</v>
          </cell>
          <cell r="AB28">
            <v>1715978.14</v>
          </cell>
          <cell r="AC28">
            <v>1990189.91</v>
          </cell>
          <cell r="AD28">
            <v>0.554265701513874</v>
          </cell>
        </row>
        <row r="29">
          <cell r="B29" t="str">
            <v xml:space="preserve">ALLEN MEMORIAL HOSPITAL   </v>
          </cell>
          <cell r="C29">
            <v>6</v>
          </cell>
          <cell r="D29">
            <v>12</v>
          </cell>
          <cell r="E29">
            <v>30330.06</v>
          </cell>
          <cell r="F29">
            <v>0</v>
          </cell>
          <cell r="G29">
            <v>0</v>
          </cell>
          <cell r="H29">
            <v>0</v>
          </cell>
          <cell r="I29">
            <v>0</v>
          </cell>
          <cell r="W29" t="str">
            <v>PRIMARY CHILDREN INPAT PSY</v>
          </cell>
          <cell r="X29">
            <v>1</v>
          </cell>
          <cell r="Y29">
            <v>6</v>
          </cell>
          <cell r="Z29">
            <v>7260.01</v>
          </cell>
          <cell r="AA29">
            <v>6468.2</v>
          </cell>
          <cell r="AB29">
            <v>0</v>
          </cell>
          <cell r="AC29">
            <v>6468.2</v>
          </cell>
          <cell r="AD29">
            <v>0.89093541193469428</v>
          </cell>
        </row>
        <row r="30">
          <cell r="B30" t="str">
            <v xml:space="preserve">ASHLEY VALLEY MEDICAL CTR </v>
          </cell>
          <cell r="C30">
            <v>5</v>
          </cell>
          <cell r="D30">
            <v>19</v>
          </cell>
          <cell r="E30">
            <v>57629.08</v>
          </cell>
          <cell r="F30">
            <v>0</v>
          </cell>
          <cell r="G30">
            <v>0</v>
          </cell>
          <cell r="H30">
            <v>0</v>
          </cell>
          <cell r="I30">
            <v>0</v>
          </cell>
          <cell r="W30" t="str">
            <v>PRIMARY CHILDRENS MED CNTR</v>
          </cell>
          <cell r="X30">
            <v>1433</v>
          </cell>
          <cell r="Y30">
            <v>10558</v>
          </cell>
          <cell r="Z30">
            <v>33060549.16</v>
          </cell>
          <cell r="AA30">
            <v>1549254.5</v>
          </cell>
          <cell r="AB30">
            <v>22873452.870000001</v>
          </cell>
          <cell r="AC30">
            <v>24422707.370000001</v>
          </cell>
          <cell r="AD30">
            <v>0.73872660892000741</v>
          </cell>
        </row>
        <row r="31">
          <cell r="B31" t="str">
            <v xml:space="preserve">BEAVER VALLEY HOSPITAL    </v>
          </cell>
          <cell r="C31">
            <v>5</v>
          </cell>
          <cell r="D31">
            <v>16</v>
          </cell>
          <cell r="E31">
            <v>19539.63</v>
          </cell>
          <cell r="F31">
            <v>0</v>
          </cell>
          <cell r="G31">
            <v>0</v>
          </cell>
          <cell r="H31">
            <v>0</v>
          </cell>
          <cell r="I31">
            <v>0</v>
          </cell>
          <cell r="W31" t="str">
            <v xml:space="preserve">PRIMARY CHILDRENS REHAB   </v>
          </cell>
          <cell r="X31">
            <v>6</v>
          </cell>
          <cell r="Y31">
            <v>189</v>
          </cell>
          <cell r="Z31">
            <v>325975.98</v>
          </cell>
          <cell r="AA31">
            <v>103516.85</v>
          </cell>
          <cell r="AB31">
            <v>131737.87</v>
          </cell>
          <cell r="AC31">
            <v>235254.72</v>
          </cell>
          <cell r="AD31">
            <v>0.72169342047840457</v>
          </cell>
        </row>
        <row r="32">
          <cell r="B32" t="str">
            <v xml:space="preserve">BRIGHAM CITY COMM HOSP    </v>
          </cell>
          <cell r="C32">
            <v>2</v>
          </cell>
          <cell r="D32">
            <v>3</v>
          </cell>
          <cell r="E32">
            <v>17861.28</v>
          </cell>
          <cell r="F32">
            <v>0</v>
          </cell>
          <cell r="G32">
            <v>0</v>
          </cell>
          <cell r="H32">
            <v>0</v>
          </cell>
          <cell r="I32">
            <v>0</v>
          </cell>
          <cell r="W32" t="str">
            <v xml:space="preserve">SALT LAKE REG MED CNTR    </v>
          </cell>
          <cell r="X32">
            <v>1175</v>
          </cell>
          <cell r="Y32">
            <v>2524</v>
          </cell>
          <cell r="Z32">
            <v>6439269.6900000004</v>
          </cell>
          <cell r="AA32">
            <v>486376.92</v>
          </cell>
          <cell r="AB32">
            <v>3100727.95</v>
          </cell>
          <cell r="AC32">
            <v>3587104.87</v>
          </cell>
          <cell r="AD32">
            <v>0.5570670344139601</v>
          </cell>
        </row>
        <row r="33">
          <cell r="B33" t="str">
            <v xml:space="preserve">CASTLEVIEW HOSPITAL LLC   </v>
          </cell>
          <cell r="C33">
            <v>23</v>
          </cell>
          <cell r="D33">
            <v>92</v>
          </cell>
          <cell r="E33">
            <v>321471.78000000003</v>
          </cell>
          <cell r="F33">
            <v>2646.5</v>
          </cell>
          <cell r="G33">
            <v>0</v>
          </cell>
          <cell r="H33">
            <v>2646.5</v>
          </cell>
          <cell r="I33">
            <v>8.2324488948921117E-3</v>
          </cell>
          <cell r="W33" t="str">
            <v xml:space="preserve">SALT LAKE REG MED REHAB   </v>
          </cell>
          <cell r="X33">
            <v>1</v>
          </cell>
          <cell r="Y33">
            <v>6</v>
          </cell>
          <cell r="Z33">
            <v>6234.85</v>
          </cell>
          <cell r="AA33">
            <v>0</v>
          </cell>
          <cell r="AB33">
            <v>6234.85</v>
          </cell>
          <cell r="AC33">
            <v>6234.85</v>
          </cell>
          <cell r="AD33">
            <v>1</v>
          </cell>
        </row>
        <row r="34">
          <cell r="B34" t="str">
            <v>CENTRAL VALLEY MEDICAL CTR</v>
          </cell>
          <cell r="C34">
            <v>1</v>
          </cell>
          <cell r="D34">
            <v>2</v>
          </cell>
          <cell r="E34">
            <v>5017.75</v>
          </cell>
          <cell r="F34">
            <v>0</v>
          </cell>
          <cell r="G34">
            <v>0</v>
          </cell>
          <cell r="H34">
            <v>0</v>
          </cell>
          <cell r="I34">
            <v>0</v>
          </cell>
          <cell r="W34" t="str">
            <v xml:space="preserve">ST MARKS HOSPITAL         </v>
          </cell>
          <cell r="X34">
            <v>779</v>
          </cell>
          <cell r="Y34">
            <v>3146</v>
          </cell>
          <cell r="Z34">
            <v>8346052.6899999995</v>
          </cell>
          <cell r="AA34">
            <v>635956.56000000006</v>
          </cell>
          <cell r="AB34">
            <v>3490324.32</v>
          </cell>
          <cell r="AC34">
            <v>4126280.88</v>
          </cell>
          <cell r="AD34">
            <v>0.49439909299206691</v>
          </cell>
        </row>
        <row r="35">
          <cell r="B35" t="str">
            <v xml:space="preserve">GARFIELD MEMORIAL HOSP    </v>
          </cell>
          <cell r="C35">
            <v>2</v>
          </cell>
          <cell r="D35">
            <v>7</v>
          </cell>
          <cell r="E35">
            <v>13732.13</v>
          </cell>
          <cell r="F35">
            <v>0</v>
          </cell>
          <cell r="G35">
            <v>0</v>
          </cell>
          <cell r="H35">
            <v>0</v>
          </cell>
          <cell r="I35">
            <v>0</v>
          </cell>
          <cell r="W35" t="str">
            <v xml:space="preserve">TIMPANOGOS REGIONAL HOSP  </v>
          </cell>
          <cell r="X35">
            <v>265</v>
          </cell>
          <cell r="Y35">
            <v>573</v>
          </cell>
          <cell r="Z35">
            <v>1240861.5</v>
          </cell>
          <cell r="AA35">
            <v>178679.02</v>
          </cell>
          <cell r="AB35">
            <v>635757.12</v>
          </cell>
          <cell r="AC35">
            <v>814436.14</v>
          </cell>
          <cell r="AD35">
            <v>0.6563473361047949</v>
          </cell>
        </row>
        <row r="36">
          <cell r="B36" t="str">
            <v xml:space="preserve">KANE COUNTY HOSPITAL      </v>
          </cell>
          <cell r="C36">
            <v>1</v>
          </cell>
          <cell r="D36">
            <v>3</v>
          </cell>
          <cell r="E36">
            <v>6481.21</v>
          </cell>
          <cell r="F36">
            <v>0</v>
          </cell>
          <cell r="G36">
            <v>0</v>
          </cell>
          <cell r="H36">
            <v>0</v>
          </cell>
          <cell r="I36">
            <v>0</v>
          </cell>
          <cell r="W36" t="str">
            <v xml:space="preserve">UNIVERSITY HOSPITAL REHAB </v>
          </cell>
          <cell r="X36">
            <v>33</v>
          </cell>
          <cell r="Y36">
            <v>552</v>
          </cell>
          <cell r="Z36">
            <v>1075338.75</v>
          </cell>
          <cell r="AA36">
            <v>124932.77</v>
          </cell>
          <cell r="AB36">
            <v>620641.82999999996</v>
          </cell>
          <cell r="AC36">
            <v>745574.6</v>
          </cell>
          <cell r="AD36">
            <v>0.6933392849462553</v>
          </cell>
        </row>
        <row r="37">
          <cell r="B37" t="str">
            <v xml:space="preserve">SAN JUAN HOSPITAL         </v>
          </cell>
          <cell r="C37">
            <v>2</v>
          </cell>
          <cell r="D37">
            <v>4</v>
          </cell>
          <cell r="E37">
            <v>13919.3</v>
          </cell>
          <cell r="F37">
            <v>0</v>
          </cell>
          <cell r="G37">
            <v>0</v>
          </cell>
          <cell r="H37">
            <v>0</v>
          </cell>
          <cell r="I37">
            <v>0</v>
          </cell>
          <cell r="W37" t="str">
            <v xml:space="preserve">UNIVERSITY OF UTAH HOSP   </v>
          </cell>
          <cell r="X37">
            <v>3912</v>
          </cell>
          <cell r="Y37">
            <v>17306</v>
          </cell>
          <cell r="Z37">
            <v>49579264.93</v>
          </cell>
          <cell r="AA37">
            <v>4796950.3099999996</v>
          </cell>
          <cell r="AB37">
            <v>25938365.399999999</v>
          </cell>
          <cell r="AC37">
            <v>30735315.709999997</v>
          </cell>
          <cell r="AD37">
            <v>0.61992277927868822</v>
          </cell>
        </row>
        <row r="38">
          <cell r="B38" t="str">
            <v xml:space="preserve">SANPETE VALLEY HOSPITAL   </v>
          </cell>
          <cell r="C38">
            <v>1</v>
          </cell>
          <cell r="D38">
            <v>3</v>
          </cell>
          <cell r="E38">
            <v>14449.13</v>
          </cell>
          <cell r="F38">
            <v>0</v>
          </cell>
          <cell r="G38">
            <v>0</v>
          </cell>
          <cell r="H38">
            <v>0</v>
          </cell>
          <cell r="I38">
            <v>0</v>
          </cell>
          <cell r="W38" t="str">
            <v xml:space="preserve">UTAH VALLEY HOSP PSYCH    </v>
          </cell>
          <cell r="X38">
            <v>12</v>
          </cell>
          <cell r="Y38">
            <v>77</v>
          </cell>
          <cell r="Z38">
            <v>95793.87</v>
          </cell>
          <cell r="AA38">
            <v>17196.98</v>
          </cell>
          <cell r="AB38">
            <v>45010.43</v>
          </cell>
          <cell r="AC38">
            <v>62207.41</v>
          </cell>
          <cell r="AD38">
            <v>0.64938821241902023</v>
          </cell>
        </row>
        <row r="39">
          <cell r="B39" t="str">
            <v xml:space="preserve">SEVIER VALLEY HOSPITAL    </v>
          </cell>
          <cell r="C39">
            <v>1</v>
          </cell>
          <cell r="D39">
            <v>1</v>
          </cell>
          <cell r="E39">
            <v>2957.26</v>
          </cell>
          <cell r="F39">
            <v>0</v>
          </cell>
          <cell r="G39">
            <v>0</v>
          </cell>
          <cell r="H39">
            <v>0</v>
          </cell>
          <cell r="I39">
            <v>0</v>
          </cell>
          <cell r="W39" t="str">
            <v xml:space="preserve">UTAH VALLEY REG MED CNTR  </v>
          </cell>
          <cell r="X39">
            <v>3466</v>
          </cell>
          <cell r="Y39">
            <v>13892</v>
          </cell>
          <cell r="Z39">
            <v>31305905.620000001</v>
          </cell>
          <cell r="AA39">
            <v>4742643.75</v>
          </cell>
          <cell r="AB39">
            <v>17252582.359999999</v>
          </cell>
          <cell r="AC39">
            <v>21995226.109999999</v>
          </cell>
          <cell r="AD39">
            <v>0.70259031560959517</v>
          </cell>
        </row>
        <row r="40">
          <cell r="B40" t="str">
            <v xml:space="preserve">UINTAH BASIN MEDICAL CNTR </v>
          </cell>
          <cell r="C40">
            <v>8</v>
          </cell>
          <cell r="D40">
            <v>32</v>
          </cell>
          <cell r="E40">
            <v>59680.52</v>
          </cell>
          <cell r="F40">
            <v>0</v>
          </cell>
          <cell r="G40">
            <v>0</v>
          </cell>
          <cell r="H40">
            <v>0</v>
          </cell>
          <cell r="I40">
            <v>0</v>
          </cell>
          <cell r="W40" t="str">
            <v>UTAH VALLEY REHABILITATION</v>
          </cell>
          <cell r="X40">
            <v>20</v>
          </cell>
          <cell r="Y40">
            <v>396</v>
          </cell>
          <cell r="Z40">
            <v>715392.9</v>
          </cell>
          <cell r="AA40">
            <v>52269.14</v>
          </cell>
          <cell r="AB40">
            <v>406579.37</v>
          </cell>
          <cell r="AC40">
            <v>458848.51</v>
          </cell>
          <cell r="AD40">
            <v>0.64139371525772759</v>
          </cell>
        </row>
        <row r="41">
          <cell r="B41" t="str">
            <v xml:space="preserve">VALLEY VIEW MEDICAL CTR   </v>
          </cell>
          <cell r="C41">
            <v>11</v>
          </cell>
          <cell r="D41">
            <v>43</v>
          </cell>
          <cell r="E41">
            <v>108061.96</v>
          </cell>
          <cell r="F41">
            <v>0</v>
          </cell>
          <cell r="G41">
            <v>0</v>
          </cell>
          <cell r="H41">
            <v>0</v>
          </cell>
          <cell r="I41">
            <v>0</v>
          </cell>
          <cell r="W41" t="str">
            <v xml:space="preserve">CACHE VALLEY SPEC HOSP    </v>
          </cell>
          <cell r="X41">
            <v>16</v>
          </cell>
          <cell r="Y41">
            <v>38</v>
          </cell>
          <cell r="Z41">
            <v>102031.71</v>
          </cell>
          <cell r="AA41">
            <v>0</v>
          </cell>
          <cell r="AB41">
            <v>66635.06</v>
          </cell>
          <cell r="AC41">
            <v>66635.06</v>
          </cell>
          <cell r="AD41">
            <v>0.65308187033227227</v>
          </cell>
        </row>
        <row r="42">
          <cell r="B42" t="str">
            <v>MOUNTAIN WEST MEDICAL CNTR</v>
          </cell>
          <cell r="C42">
            <v>2</v>
          </cell>
          <cell r="D42">
            <v>2</v>
          </cell>
          <cell r="E42">
            <v>16299.5</v>
          </cell>
          <cell r="F42">
            <v>0</v>
          </cell>
          <cell r="G42">
            <v>0</v>
          </cell>
          <cell r="H42">
            <v>0</v>
          </cell>
          <cell r="I42">
            <v>0</v>
          </cell>
          <cell r="W42" t="str">
            <v xml:space="preserve">OGDEN REGIONAL MED REHAB  </v>
          </cell>
          <cell r="X42">
            <v>1</v>
          </cell>
          <cell r="Y42">
            <v>2</v>
          </cell>
          <cell r="Z42">
            <v>9370.23</v>
          </cell>
          <cell r="AA42">
            <v>7579.97</v>
          </cell>
          <cell r="AB42">
            <v>592.22</v>
          </cell>
          <cell r="AC42">
            <v>8172.19</v>
          </cell>
          <cell r="AD42">
            <v>0.87214401354075632</v>
          </cell>
        </row>
        <row r="43">
          <cell r="W43" t="str">
            <v xml:space="preserve">UNIVERSITY HOSPITAL PSYCH </v>
          </cell>
          <cell r="X43">
            <v>7</v>
          </cell>
          <cell r="Y43">
            <v>121</v>
          </cell>
          <cell r="Z43">
            <v>181944.46</v>
          </cell>
          <cell r="AA43">
            <v>0</v>
          </cell>
          <cell r="AB43">
            <v>98200.3</v>
          </cell>
          <cell r="AC43">
            <v>98200.3</v>
          </cell>
          <cell r="AD43">
            <v>0.53972679355007569</v>
          </cell>
        </row>
        <row r="44">
          <cell r="X44">
            <v>24616</v>
          </cell>
          <cell r="Y44">
            <v>91953</v>
          </cell>
          <cell r="Z44">
            <v>222967305.74000004</v>
          </cell>
          <cell r="AA44">
            <v>22549287.369999997</v>
          </cell>
          <cell r="AB44">
            <v>124768759.16999999</v>
          </cell>
          <cell r="AC44">
            <v>147318046.53999999</v>
          </cell>
          <cell r="AD44">
            <v>0.66071591102143978</v>
          </cell>
        </row>
        <row r="45">
          <cell r="W45" t="str">
            <v xml:space="preserve">ALLEN MEMORIAL HOSPITAL   </v>
          </cell>
          <cell r="X45">
            <v>174</v>
          </cell>
          <cell r="Y45">
            <v>307</v>
          </cell>
          <cell r="Z45">
            <v>536567.46</v>
          </cell>
          <cell r="AA45">
            <v>22278.51</v>
          </cell>
          <cell r="AB45">
            <v>445626.88</v>
          </cell>
          <cell r="AC45">
            <v>467905.39</v>
          </cell>
          <cell r="AD45">
            <v>0.87203459934003447</v>
          </cell>
        </row>
        <row r="46">
          <cell r="W46" t="str">
            <v xml:space="preserve">ASHLEY VALLEY MEDICAL CTR </v>
          </cell>
          <cell r="X46">
            <v>307</v>
          </cell>
          <cell r="Y46">
            <v>694</v>
          </cell>
          <cell r="Z46">
            <v>1078902.3799999999</v>
          </cell>
          <cell r="AA46">
            <v>89308.96</v>
          </cell>
          <cell r="AB46">
            <v>838838.6</v>
          </cell>
          <cell r="AC46">
            <v>928147.56</v>
          </cell>
          <cell r="AD46">
            <v>0.86027019423203033</v>
          </cell>
        </row>
        <row r="47">
          <cell r="W47" t="str">
            <v>BEAR RIVER VALLEY HOSPITAL</v>
          </cell>
          <cell r="X47">
            <v>63</v>
          </cell>
          <cell r="Y47">
            <v>126</v>
          </cell>
          <cell r="Z47">
            <v>182959.18</v>
          </cell>
          <cell r="AA47">
            <v>61632.160000000003</v>
          </cell>
          <cell r="AB47">
            <v>103351.73</v>
          </cell>
          <cell r="AC47">
            <v>164983.89000000001</v>
          </cell>
          <cell r="AD47">
            <v>0.90175245647690383</v>
          </cell>
        </row>
        <row r="48">
          <cell r="W48" t="str">
            <v xml:space="preserve">BEAVER VALLEY HOSPITAL    </v>
          </cell>
          <cell r="X48">
            <v>146</v>
          </cell>
          <cell r="Y48">
            <v>365</v>
          </cell>
          <cell r="Z48">
            <v>369097.59</v>
          </cell>
          <cell r="AA48">
            <v>32836.6</v>
          </cell>
          <cell r="AB48">
            <v>283414.99</v>
          </cell>
          <cell r="AC48">
            <v>316251.59000000003</v>
          </cell>
          <cell r="AD48">
            <v>0.85682377389676245</v>
          </cell>
        </row>
        <row r="49">
          <cell r="W49" t="str">
            <v xml:space="preserve">BRIGHAM CITY COMM HOSP    </v>
          </cell>
          <cell r="X49">
            <v>362</v>
          </cell>
          <cell r="Y49">
            <v>736</v>
          </cell>
          <cell r="Z49">
            <v>1099896.22</v>
          </cell>
          <cell r="AA49">
            <v>116843.2</v>
          </cell>
          <cell r="AB49">
            <v>861032.12</v>
          </cell>
          <cell r="AC49">
            <v>977875.32</v>
          </cell>
          <cell r="AD49">
            <v>0.88906144254227915</v>
          </cell>
        </row>
        <row r="50">
          <cell r="W50" t="str">
            <v xml:space="preserve">CASTLEVIEW HOSPITAL LLC   </v>
          </cell>
          <cell r="X50">
            <v>623</v>
          </cell>
          <cell r="Y50">
            <v>1633</v>
          </cell>
          <cell r="Z50">
            <v>3788787.85</v>
          </cell>
          <cell r="AA50">
            <v>187697.24</v>
          </cell>
          <cell r="AB50">
            <v>2971096.74</v>
          </cell>
          <cell r="AC50">
            <v>3158793.98</v>
          </cell>
          <cell r="AD50">
            <v>0.8337215238905501</v>
          </cell>
        </row>
        <row r="51">
          <cell r="W51" t="str">
            <v>CENTRAL VALLEY MEDICAL CTR</v>
          </cell>
          <cell r="X51">
            <v>196</v>
          </cell>
          <cell r="Y51">
            <v>476</v>
          </cell>
          <cell r="Z51">
            <v>738225.86</v>
          </cell>
          <cell r="AA51">
            <v>50111.95</v>
          </cell>
          <cell r="AB51">
            <v>612791.18000000005</v>
          </cell>
          <cell r="AC51">
            <v>662903.13</v>
          </cell>
          <cell r="AD51">
            <v>0.89796790646158076</v>
          </cell>
        </row>
        <row r="52">
          <cell r="W52" t="str">
            <v xml:space="preserve">DELTA COMMUNITY MED CNTR  </v>
          </cell>
          <cell r="X52">
            <v>170</v>
          </cell>
          <cell r="Y52">
            <v>336</v>
          </cell>
          <cell r="Z52">
            <v>509057.04</v>
          </cell>
          <cell r="AA52">
            <v>37727.839999999997</v>
          </cell>
          <cell r="AB52">
            <v>430774.28</v>
          </cell>
          <cell r="AC52">
            <v>468502.12</v>
          </cell>
          <cell r="AD52">
            <v>0.92033324988492449</v>
          </cell>
        </row>
        <row r="53">
          <cell r="W53" t="str">
            <v xml:space="preserve">FILLMORE HOSPITAL         </v>
          </cell>
          <cell r="X53">
            <v>67</v>
          </cell>
          <cell r="Y53">
            <v>181</v>
          </cell>
          <cell r="Z53">
            <v>262807.23</v>
          </cell>
          <cell r="AA53">
            <v>51880.54</v>
          </cell>
          <cell r="AB53">
            <v>190134.53</v>
          </cell>
          <cell r="AC53">
            <v>242015.07</v>
          </cell>
          <cell r="AD53">
            <v>0.92088436836383847</v>
          </cell>
        </row>
        <row r="54">
          <cell r="W54" t="str">
            <v xml:space="preserve">GARFIELD MEMORIAL HOSP    </v>
          </cell>
          <cell r="X54">
            <v>75</v>
          </cell>
          <cell r="Y54">
            <v>230</v>
          </cell>
          <cell r="Z54">
            <v>256674.02</v>
          </cell>
          <cell r="AA54">
            <v>20529.84</v>
          </cell>
          <cell r="AB54">
            <v>200551.9</v>
          </cell>
          <cell r="AC54">
            <v>221081.74</v>
          </cell>
          <cell r="AD54">
            <v>0.86133275194739212</v>
          </cell>
        </row>
        <row r="55">
          <cell r="B55" t="str">
            <v>Hospital</v>
          </cell>
          <cell r="C55" t="str">
            <v xml:space="preserve"> cases</v>
          </cell>
          <cell r="D55" t="str">
            <v xml:space="preserve"> days</v>
          </cell>
          <cell r="W55" t="str">
            <v xml:space="preserve">GUNNISON VALLEY HOSPITAL  </v>
          </cell>
          <cell r="X55">
            <v>241</v>
          </cell>
          <cell r="Y55">
            <v>582</v>
          </cell>
          <cell r="Z55">
            <v>629190.30000000005</v>
          </cell>
          <cell r="AA55">
            <v>36744.39</v>
          </cell>
          <cell r="AB55">
            <v>538190.84</v>
          </cell>
          <cell r="AC55">
            <v>574935.23</v>
          </cell>
          <cell r="AD55">
            <v>0.91377001520843526</v>
          </cell>
        </row>
        <row r="56">
          <cell r="B56" t="str">
            <v xml:space="preserve">ALLEN MEMORIAL HOSPITAL   </v>
          </cell>
          <cell r="C56">
            <v>478</v>
          </cell>
          <cell r="D56">
            <v>1766</v>
          </cell>
          <cell r="W56" t="str">
            <v xml:space="preserve">HEBER VALLEY MEDICAL CTR  </v>
          </cell>
          <cell r="X56">
            <v>353</v>
          </cell>
          <cell r="Y56">
            <v>588</v>
          </cell>
          <cell r="Z56">
            <v>897336.26</v>
          </cell>
          <cell r="AA56">
            <v>24183.27</v>
          </cell>
          <cell r="AB56">
            <v>799516.17</v>
          </cell>
          <cell r="AC56">
            <v>823699.44</v>
          </cell>
          <cell r="AD56">
            <v>0.91793843257821772</v>
          </cell>
        </row>
        <row r="57">
          <cell r="B57" t="str">
            <v xml:space="preserve">ASHLEY VALLEY MEDICAL CTR </v>
          </cell>
          <cell r="C57">
            <v>1733</v>
          </cell>
          <cell r="D57">
            <v>4583</v>
          </cell>
          <cell r="W57" t="str">
            <v xml:space="preserve">KANE COUNTY HOSPITAL      </v>
          </cell>
          <cell r="X57">
            <v>45</v>
          </cell>
          <cell r="Y57">
            <v>85</v>
          </cell>
          <cell r="Z57">
            <v>132319.12</v>
          </cell>
          <cell r="AA57">
            <v>13638.41</v>
          </cell>
          <cell r="AB57">
            <v>97972.69</v>
          </cell>
          <cell r="AC57">
            <v>111611.1</v>
          </cell>
          <cell r="AD57">
            <v>0.84349941263212758</v>
          </cell>
        </row>
        <row r="58">
          <cell r="B58" t="str">
            <v>BEAR RIVER VALLEY HOSPITAL</v>
          </cell>
          <cell r="C58">
            <v>464</v>
          </cell>
          <cell r="D58">
            <v>1064</v>
          </cell>
          <cell r="W58" t="str">
            <v xml:space="preserve">MILFORD VALLEY MEM HOSP   </v>
          </cell>
          <cell r="X58">
            <v>43</v>
          </cell>
          <cell r="Y58">
            <v>92</v>
          </cell>
          <cell r="Z58">
            <v>110455.15</v>
          </cell>
          <cell r="AA58">
            <v>21054.95</v>
          </cell>
          <cell r="AB58">
            <v>74408.25</v>
          </cell>
          <cell r="AC58">
            <v>95463.2</v>
          </cell>
          <cell r="AD58">
            <v>0.86427115440067759</v>
          </cell>
        </row>
        <row r="59">
          <cell r="B59" t="str">
            <v xml:space="preserve">BEAVER VALLEY HOSPITAL    </v>
          </cell>
          <cell r="C59">
            <v>495</v>
          </cell>
          <cell r="D59">
            <v>1204</v>
          </cell>
          <cell r="W59" t="str">
            <v xml:space="preserve">SAN JUAN HOSPITAL         </v>
          </cell>
          <cell r="X59">
            <v>310</v>
          </cell>
          <cell r="Y59">
            <v>585</v>
          </cell>
          <cell r="Z59">
            <v>829682.44</v>
          </cell>
          <cell r="AA59">
            <v>22639.59</v>
          </cell>
          <cell r="AB59">
            <v>733194.69</v>
          </cell>
          <cell r="AC59">
            <v>755834.28</v>
          </cell>
          <cell r="AD59">
            <v>0.91099225867670508</v>
          </cell>
        </row>
        <row r="60">
          <cell r="B60" t="str">
            <v xml:space="preserve">BRIGHAM CITY COMM HOSP    </v>
          </cell>
          <cell r="C60">
            <v>1586</v>
          </cell>
          <cell r="D60">
            <v>3542</v>
          </cell>
          <cell r="W60" t="str">
            <v xml:space="preserve">SANPETE VALLEY HOSPITAL   </v>
          </cell>
          <cell r="X60">
            <v>199</v>
          </cell>
          <cell r="Y60">
            <v>374</v>
          </cell>
          <cell r="Z60">
            <v>767396.87</v>
          </cell>
          <cell r="AA60">
            <v>71553.009999999995</v>
          </cell>
          <cell r="AB60">
            <v>625000.02</v>
          </cell>
          <cell r="AC60">
            <v>696553.03</v>
          </cell>
          <cell r="AD60">
            <v>0.90768291770593235</v>
          </cell>
        </row>
        <row r="61">
          <cell r="B61" t="str">
            <v xml:space="preserve">CASTLEVIEW HOSPITAL LLC   </v>
          </cell>
          <cell r="C61">
            <v>2444</v>
          </cell>
          <cell r="D61">
            <v>6809</v>
          </cell>
          <cell r="W61" t="str">
            <v xml:space="preserve">SEVIER VALLEY HOSPITAL    </v>
          </cell>
          <cell r="X61">
            <v>387</v>
          </cell>
          <cell r="Y61">
            <v>747</v>
          </cell>
          <cell r="Z61">
            <v>1334483.0900000001</v>
          </cell>
          <cell r="AA61">
            <v>196035.75</v>
          </cell>
          <cell r="AB61">
            <v>1030730.17</v>
          </cell>
          <cell r="AC61">
            <v>1226765.92</v>
          </cell>
          <cell r="AD61">
            <v>0.91928172727913682</v>
          </cell>
        </row>
        <row r="62">
          <cell r="B62" t="str">
            <v>CENTRAL VALLEY MEDICAL CTR</v>
          </cell>
          <cell r="C62">
            <v>1078</v>
          </cell>
          <cell r="D62">
            <v>3657</v>
          </cell>
          <cell r="W62" t="str">
            <v xml:space="preserve">UINTAH BASIN MEDICAL CNTR </v>
          </cell>
          <cell r="X62">
            <v>776</v>
          </cell>
          <cell r="Y62">
            <v>2031</v>
          </cell>
          <cell r="Z62">
            <v>2424546.0499999998</v>
          </cell>
          <cell r="AA62">
            <v>119341.78</v>
          </cell>
          <cell r="AB62">
            <v>2053505.63</v>
          </cell>
          <cell r="AC62">
            <v>2172847.41</v>
          </cell>
          <cell r="AD62">
            <v>0.89618731308485555</v>
          </cell>
        </row>
        <row r="63">
          <cell r="B63" t="str">
            <v xml:space="preserve">DELTA COMMUNITY MED CNTR  </v>
          </cell>
          <cell r="C63">
            <v>456</v>
          </cell>
          <cell r="D63">
            <v>959</v>
          </cell>
          <cell r="W63" t="str">
            <v xml:space="preserve">VALLEY VIEW MEDICAL CTR   </v>
          </cell>
          <cell r="X63">
            <v>869</v>
          </cell>
          <cell r="Y63">
            <v>1831</v>
          </cell>
          <cell r="Z63">
            <v>2784103.21</v>
          </cell>
          <cell r="AA63">
            <v>279668.49</v>
          </cell>
          <cell r="AB63">
            <v>2192247.16</v>
          </cell>
          <cell r="AC63">
            <v>2471915.65</v>
          </cell>
          <cell r="AD63">
            <v>0.88786782081976068</v>
          </cell>
        </row>
        <row r="64">
          <cell r="B64" t="str">
            <v xml:space="preserve">FILLMORE HOSPITAL         </v>
          </cell>
          <cell r="C64">
            <v>244</v>
          </cell>
          <cell r="D64">
            <v>569</v>
          </cell>
          <cell r="W64" t="str">
            <v>MOUNTAIN WEST MEDICAL CNTR</v>
          </cell>
          <cell r="X64">
            <v>344</v>
          </cell>
          <cell r="Y64">
            <v>750</v>
          </cell>
          <cell r="Z64">
            <v>2147252.84</v>
          </cell>
          <cell r="AA64">
            <v>144452.49</v>
          </cell>
          <cell r="AB64">
            <v>1784363.75</v>
          </cell>
          <cell r="AC64">
            <v>1928816.24</v>
          </cell>
          <cell r="AD64">
            <v>0.89827159804804357</v>
          </cell>
        </row>
        <row r="65">
          <cell r="B65" t="str">
            <v xml:space="preserve">GARFIELD MEMORIAL HOSP    </v>
          </cell>
          <cell r="C65">
            <v>443</v>
          </cell>
          <cell r="D65">
            <v>1170</v>
          </cell>
          <cell r="X65">
            <v>5750</v>
          </cell>
          <cell r="Y65">
            <v>12749</v>
          </cell>
          <cell r="Z65">
            <v>20879740.16</v>
          </cell>
          <cell r="AA65">
            <v>1600158.97</v>
          </cell>
          <cell r="AB65">
            <v>16866742.32</v>
          </cell>
          <cell r="AC65">
            <v>18466901.289999999</v>
          </cell>
          <cell r="AD65">
            <v>0.88444114478865199</v>
          </cell>
        </row>
        <row r="66">
          <cell r="B66" t="str">
            <v xml:space="preserve">GUNNISON VALLEY HOSPITAL  </v>
          </cell>
          <cell r="C66">
            <v>1001</v>
          </cell>
          <cell r="D66">
            <v>2689</v>
          </cell>
          <cell r="W66" t="str">
            <v xml:space="preserve">ANAHEIM MEMORIAL MED CNTR </v>
          </cell>
          <cell r="X66">
            <v>1</v>
          </cell>
          <cell r="Y66">
            <v>4</v>
          </cell>
          <cell r="Z66">
            <v>29638.23</v>
          </cell>
          <cell r="AA66">
            <v>0</v>
          </cell>
          <cell r="AB66">
            <v>17901.419999999998</v>
          </cell>
          <cell r="AC66">
            <v>17901.419999999998</v>
          </cell>
          <cell r="AD66">
            <v>0.60399760714455619</v>
          </cell>
        </row>
        <row r="67">
          <cell r="B67" t="str">
            <v xml:space="preserve">HEBER VALLEY MEDICAL CTR  </v>
          </cell>
          <cell r="C67">
            <v>889</v>
          </cell>
          <cell r="D67">
            <v>1957</v>
          </cell>
          <cell r="W67" t="str">
            <v xml:space="preserve">CARONDELET ST MARY'S HOSP </v>
          </cell>
          <cell r="X67">
            <v>1</v>
          </cell>
          <cell r="Y67">
            <v>9</v>
          </cell>
          <cell r="Z67">
            <v>27060.3</v>
          </cell>
          <cell r="AA67">
            <v>1144.76</v>
          </cell>
          <cell r="AB67">
            <v>9616.2999999999993</v>
          </cell>
          <cell r="AC67">
            <v>10761.06</v>
          </cell>
          <cell r="AD67">
            <v>0.39766964889524503</v>
          </cell>
        </row>
        <row r="68">
          <cell r="B68" t="str">
            <v xml:space="preserve">KANE COUNTY HOSPITAL      </v>
          </cell>
          <cell r="C68">
            <v>344</v>
          </cell>
          <cell r="D68">
            <v>586</v>
          </cell>
          <cell r="W68" t="str">
            <v xml:space="preserve">CASSIA REGIONAL HOSPITAL  </v>
          </cell>
          <cell r="X68">
            <v>2</v>
          </cell>
          <cell r="Y68">
            <v>2</v>
          </cell>
          <cell r="Z68">
            <v>3957.15</v>
          </cell>
          <cell r="AA68">
            <v>0</v>
          </cell>
          <cell r="AB68">
            <v>6201.26</v>
          </cell>
          <cell r="AC68">
            <v>6201.26</v>
          </cell>
          <cell r="AD68">
            <v>1.5671025864574253</v>
          </cell>
        </row>
        <row r="69">
          <cell r="B69" t="str">
            <v xml:space="preserve">MILFORD VALLEY MEM HOSP   </v>
          </cell>
          <cell r="C69">
            <v>524</v>
          </cell>
          <cell r="D69">
            <v>6420</v>
          </cell>
          <cell r="W69" t="str">
            <v xml:space="preserve">CENTURA AVISTA  HOSP      </v>
          </cell>
          <cell r="X69">
            <v>1</v>
          </cell>
          <cell r="Y69">
            <v>1</v>
          </cell>
          <cell r="Z69">
            <v>4118.74</v>
          </cell>
          <cell r="AA69">
            <v>0</v>
          </cell>
          <cell r="AB69">
            <v>4854.75</v>
          </cell>
          <cell r="AC69">
            <v>4854.75</v>
          </cell>
          <cell r="AD69">
            <v>1.1786978541981286</v>
          </cell>
        </row>
        <row r="70">
          <cell r="B70" t="str">
            <v>OREM COMMUNITY HOSPITAL</v>
          </cell>
          <cell r="C70">
            <v>2706</v>
          </cell>
          <cell r="D70">
            <v>5341</v>
          </cell>
          <cell r="W70" t="str">
            <v>EASTERN IDAHO REG MED CNTR</v>
          </cell>
          <cell r="X70">
            <v>1</v>
          </cell>
          <cell r="Y70">
            <v>2</v>
          </cell>
          <cell r="Z70">
            <v>5327.25</v>
          </cell>
          <cell r="AA70">
            <v>0</v>
          </cell>
          <cell r="AB70">
            <v>3454.82</v>
          </cell>
          <cell r="AC70">
            <v>3454.82</v>
          </cell>
          <cell r="AD70">
            <v>0.64851846637570987</v>
          </cell>
        </row>
        <row r="71">
          <cell r="B71" t="str">
            <v xml:space="preserve">SAN JUAN HOSPITAL         </v>
          </cell>
          <cell r="C71">
            <v>859</v>
          </cell>
          <cell r="D71">
            <v>1696</v>
          </cell>
          <cell r="W71" t="str">
            <v>EVANSTON REGIONAL HOSPITAL</v>
          </cell>
          <cell r="X71">
            <v>2</v>
          </cell>
          <cell r="Y71">
            <v>4</v>
          </cell>
          <cell r="Z71">
            <v>11011.15</v>
          </cell>
          <cell r="AA71">
            <v>0</v>
          </cell>
          <cell r="AB71">
            <v>4438.1499999999996</v>
          </cell>
          <cell r="AC71">
            <v>4438.1499999999996</v>
          </cell>
          <cell r="AD71">
            <v>0.4030596259246309</v>
          </cell>
        </row>
        <row r="72">
          <cell r="B72" t="str">
            <v xml:space="preserve">SANPETE VALLEY HOSPITAL   </v>
          </cell>
          <cell r="C72">
            <v>563</v>
          </cell>
          <cell r="D72">
            <v>1364</v>
          </cell>
          <cell r="W72" t="str">
            <v xml:space="preserve">FLAGSTAFF MEDICAL CENTER  </v>
          </cell>
          <cell r="X72">
            <v>5</v>
          </cell>
          <cell r="Y72">
            <v>19</v>
          </cell>
          <cell r="Z72">
            <v>84631.06</v>
          </cell>
          <cell r="AA72">
            <v>4357.6000000000004</v>
          </cell>
          <cell r="AB72">
            <v>27921.919999999998</v>
          </cell>
          <cell r="AC72">
            <v>32279.52</v>
          </cell>
          <cell r="AD72">
            <v>0.38141457757943714</v>
          </cell>
        </row>
        <row r="73">
          <cell r="B73" t="str">
            <v xml:space="preserve">SEVIER VALLEY HOSPITAL    </v>
          </cell>
          <cell r="C73">
            <v>1341</v>
          </cell>
          <cell r="D73">
            <v>3168</v>
          </cell>
          <cell r="N73" t="str">
            <v xml:space="preserve">ALTA VIEW HOSPITAL        </v>
          </cell>
          <cell r="O73">
            <v>264</v>
          </cell>
          <cell r="P73">
            <v>807</v>
          </cell>
          <cell r="Q73">
            <v>1341964.25</v>
          </cell>
          <cell r="R73">
            <v>80242.83</v>
          </cell>
          <cell r="S73">
            <v>946651</v>
          </cell>
          <cell r="T73">
            <v>1026893.83</v>
          </cell>
          <cell r="U73">
            <v>0.76521697951342593</v>
          </cell>
          <cell r="W73" t="str">
            <v>FRANKLIN COUNTY MED CENTER</v>
          </cell>
          <cell r="X73">
            <v>5</v>
          </cell>
          <cell r="Y73">
            <v>7</v>
          </cell>
          <cell r="Z73">
            <v>9611.4599999999991</v>
          </cell>
          <cell r="AA73">
            <v>0</v>
          </cell>
          <cell r="AB73">
            <v>6080.05</v>
          </cell>
          <cell r="AC73">
            <v>6080.05</v>
          </cell>
          <cell r="AD73">
            <v>0.63258339523860063</v>
          </cell>
        </row>
        <row r="74">
          <cell r="B74" t="str">
            <v>MOUNTAIN WEST MEDICAL CNTR</v>
          </cell>
          <cell r="C74">
            <v>1889</v>
          </cell>
          <cell r="D74">
            <v>4622</v>
          </cell>
          <cell r="N74" t="str">
            <v xml:space="preserve">AMERICAN FORK HOSPITAL    </v>
          </cell>
          <cell r="O74">
            <v>389</v>
          </cell>
          <cell r="P74">
            <v>856</v>
          </cell>
          <cell r="Q74">
            <v>1252578.57</v>
          </cell>
          <cell r="R74">
            <v>336428.62</v>
          </cell>
          <cell r="S74">
            <v>735192.73</v>
          </cell>
          <cell r="T74">
            <v>1071621.3500000001</v>
          </cell>
          <cell r="U74">
            <v>0.85553224018514062</v>
          </cell>
          <cell r="W74" t="str">
            <v xml:space="preserve">GULF BREEZE HOSPITAL      </v>
          </cell>
          <cell r="X74">
            <v>1</v>
          </cell>
          <cell r="Y74">
            <v>1</v>
          </cell>
          <cell r="Z74">
            <v>2295</v>
          </cell>
          <cell r="AA74">
            <v>1951.27</v>
          </cell>
          <cell r="AB74">
            <v>208.32</v>
          </cell>
          <cell r="AC74">
            <v>2159.59</v>
          </cell>
          <cell r="AD74">
            <v>0.9409978213507626</v>
          </cell>
        </row>
        <row r="75">
          <cell r="B75" t="str">
            <v xml:space="preserve">UINTAH BASIN MEDICAL CNTR </v>
          </cell>
          <cell r="C75">
            <v>2385</v>
          </cell>
          <cell r="D75">
            <v>6282</v>
          </cell>
          <cell r="N75" t="str">
            <v>COLUMBIA MTN VIEW HOSPITAL</v>
          </cell>
          <cell r="O75">
            <v>323</v>
          </cell>
          <cell r="P75">
            <v>920</v>
          </cell>
          <cell r="Q75">
            <v>2442544.94</v>
          </cell>
          <cell r="R75">
            <v>212794.72</v>
          </cell>
          <cell r="S75">
            <v>1287669.56</v>
          </cell>
          <cell r="T75">
            <v>1500464.28</v>
          </cell>
          <cell r="U75">
            <v>0.614303653303509</v>
          </cell>
          <cell r="W75" t="str">
            <v>LANDER VALLEY REG MED CNTR</v>
          </cell>
          <cell r="X75">
            <v>4</v>
          </cell>
          <cell r="Y75">
            <v>13</v>
          </cell>
          <cell r="Z75">
            <v>30541.52</v>
          </cell>
          <cell r="AA75">
            <v>0</v>
          </cell>
          <cell r="AB75">
            <v>23738.83</v>
          </cell>
          <cell r="AC75">
            <v>23738.83</v>
          </cell>
          <cell r="AD75">
            <v>0.77726419641196642</v>
          </cell>
        </row>
        <row r="76">
          <cell r="B76" t="str">
            <v xml:space="preserve">VALLEY VIEW MEDICAL CTR   </v>
          </cell>
          <cell r="C76">
            <v>2717</v>
          </cell>
          <cell r="D76">
            <v>6922</v>
          </cell>
          <cell r="N76" t="str">
            <v xml:space="preserve">COTTONWOOD HOSPITAL       </v>
          </cell>
          <cell r="O76">
            <v>376</v>
          </cell>
          <cell r="P76">
            <v>1333</v>
          </cell>
          <cell r="Q76">
            <v>2396382.11</v>
          </cell>
          <cell r="R76">
            <v>87450.66</v>
          </cell>
          <cell r="S76">
            <v>1601539</v>
          </cell>
          <cell r="T76">
            <v>1688989.66</v>
          </cell>
          <cell r="U76">
            <v>0.70480815766063287</v>
          </cell>
          <cell r="W76" t="str">
            <v xml:space="preserve">LUTHERAN HOSPITAL         </v>
          </cell>
          <cell r="X76">
            <v>1</v>
          </cell>
          <cell r="Y76">
            <v>2</v>
          </cell>
          <cell r="Z76">
            <v>4417.3599999999997</v>
          </cell>
          <cell r="AA76">
            <v>0</v>
          </cell>
          <cell r="AB76">
            <v>3288.07</v>
          </cell>
          <cell r="AC76">
            <v>3288.07</v>
          </cell>
          <cell r="AD76">
            <v>0.74435183005233907</v>
          </cell>
        </row>
        <row r="77">
          <cell r="C77">
            <v>24639</v>
          </cell>
          <cell r="D77">
            <v>66370</v>
          </cell>
          <cell r="N77" t="str">
            <v xml:space="preserve">DAVIS HOSPITAL &amp; MED CNTR </v>
          </cell>
          <cell r="O77">
            <v>248</v>
          </cell>
          <cell r="P77">
            <v>922</v>
          </cell>
          <cell r="Q77">
            <v>1381437.67</v>
          </cell>
          <cell r="R77">
            <v>378167.89</v>
          </cell>
          <cell r="S77">
            <v>703970.17</v>
          </cell>
          <cell r="T77">
            <v>1082138.06</v>
          </cell>
          <cell r="U77">
            <v>0.78334193680993225</v>
          </cell>
          <cell r="W77" t="str">
            <v xml:space="preserve">MADISON MEMORIAL HOSPITAL </v>
          </cell>
          <cell r="X77">
            <v>1</v>
          </cell>
          <cell r="Y77">
            <v>4</v>
          </cell>
          <cell r="Z77">
            <v>14804.49</v>
          </cell>
          <cell r="AA77">
            <v>0</v>
          </cell>
          <cell r="AB77">
            <v>10608.12</v>
          </cell>
          <cell r="AC77">
            <v>10608.12</v>
          </cell>
          <cell r="AD77">
            <v>0.7165474798523962</v>
          </cell>
        </row>
        <row r="78">
          <cell r="B78" t="str">
            <v xml:space="preserve">ALTA VIEW HOSPITAL        </v>
          </cell>
          <cell r="C78">
            <v>7109</v>
          </cell>
          <cell r="D78">
            <v>19015</v>
          </cell>
          <cell r="N78" t="str">
            <v xml:space="preserve">DIXIE MEDICAL CENTER      </v>
          </cell>
          <cell r="O78">
            <v>1696</v>
          </cell>
          <cell r="P78">
            <v>4282</v>
          </cell>
          <cell r="Q78">
            <v>7506421.5099999998</v>
          </cell>
          <cell r="R78">
            <v>596881.34</v>
          </cell>
          <cell r="S78">
            <v>5713930.04</v>
          </cell>
          <cell r="T78">
            <v>6310811.3799999999</v>
          </cell>
          <cell r="U78">
            <v>0.8407216903011353</v>
          </cell>
          <cell r="W78" t="str">
            <v xml:space="preserve">MAGIC VALLEY REG MED CNTR </v>
          </cell>
          <cell r="X78">
            <v>1</v>
          </cell>
          <cell r="Y78">
            <v>2</v>
          </cell>
          <cell r="Z78">
            <v>4592.29</v>
          </cell>
          <cell r="AA78">
            <v>0</v>
          </cell>
          <cell r="AB78">
            <v>3501.61</v>
          </cell>
          <cell r="AC78">
            <v>3501.61</v>
          </cell>
          <cell r="AD78">
            <v>0.76249757746135371</v>
          </cell>
        </row>
        <row r="79">
          <cell r="B79" t="str">
            <v xml:space="preserve">AMERICAN FORK HOSPITAL    </v>
          </cell>
          <cell r="C79">
            <v>8500</v>
          </cell>
          <cell r="D79">
            <v>19641</v>
          </cell>
          <cell r="N79" t="str">
            <v>JORDAN VALLEY HOSPITAL INC</v>
          </cell>
          <cell r="O79">
            <v>257</v>
          </cell>
          <cell r="P79">
            <v>634</v>
          </cell>
          <cell r="Q79">
            <v>1315816.3999999999</v>
          </cell>
          <cell r="R79">
            <v>136821.59</v>
          </cell>
          <cell r="S79">
            <v>736063.88</v>
          </cell>
          <cell r="T79">
            <v>872885.47</v>
          </cell>
          <cell r="U79">
            <v>0.66337938180433076</v>
          </cell>
          <cell r="W79" t="str">
            <v xml:space="preserve">MARICOPA MEDICAL CENTER   </v>
          </cell>
          <cell r="X79">
            <v>1</v>
          </cell>
          <cell r="Y79">
            <v>6</v>
          </cell>
          <cell r="Z79">
            <v>31172.3</v>
          </cell>
          <cell r="AA79">
            <v>0</v>
          </cell>
          <cell r="AB79">
            <v>9559.44</v>
          </cell>
          <cell r="AC79">
            <v>9559.44</v>
          </cell>
          <cell r="AD79">
            <v>0.30666457078880932</v>
          </cell>
        </row>
        <row r="80">
          <cell r="B80" t="str">
            <v xml:space="preserve">COTTONWOOD HOSPITAL       </v>
          </cell>
          <cell r="C80">
            <v>15306</v>
          </cell>
          <cell r="D80">
            <v>46733</v>
          </cell>
          <cell r="N80" t="str">
            <v xml:space="preserve">LAKEVIEW HOSPITAL         </v>
          </cell>
          <cell r="O80">
            <v>66</v>
          </cell>
          <cell r="P80">
            <v>249</v>
          </cell>
          <cell r="Q80">
            <v>682388.05</v>
          </cell>
          <cell r="R80">
            <v>37374.32</v>
          </cell>
          <cell r="S80">
            <v>417612.36</v>
          </cell>
          <cell r="T80">
            <v>454986.68</v>
          </cell>
          <cell r="U80">
            <v>0.66675651779072032</v>
          </cell>
          <cell r="W80" t="str">
            <v xml:space="preserve">MAYO CLINIC HOSPITAL      </v>
          </cell>
          <cell r="X80">
            <v>1</v>
          </cell>
          <cell r="Y80">
            <v>5</v>
          </cell>
          <cell r="Z80">
            <v>10585.17</v>
          </cell>
          <cell r="AA80">
            <v>0</v>
          </cell>
          <cell r="AB80">
            <v>4075.71</v>
          </cell>
          <cell r="AC80">
            <v>4075.71</v>
          </cell>
          <cell r="AD80">
            <v>0.38503963564118476</v>
          </cell>
        </row>
        <row r="81">
          <cell r="B81" t="str">
            <v xml:space="preserve">DAVIS HOSPITAL &amp; MED CNTR </v>
          </cell>
          <cell r="C81">
            <v>8461</v>
          </cell>
          <cell r="D81">
            <v>26109</v>
          </cell>
          <cell r="N81" t="str">
            <v xml:space="preserve">LDS HOSPITAL              </v>
          </cell>
          <cell r="O81">
            <v>1233</v>
          </cell>
          <cell r="P81">
            <v>6860</v>
          </cell>
          <cell r="Q81">
            <v>17144462.09</v>
          </cell>
          <cell r="R81">
            <v>2104047.02</v>
          </cell>
          <cell r="S81">
            <v>10225708.02</v>
          </cell>
          <cell r="T81">
            <v>12329755.039999999</v>
          </cell>
          <cell r="U81">
            <v>0.71916838074445522</v>
          </cell>
          <cell r="W81" t="str">
            <v xml:space="preserve">MEDICAL CTR OF AURORA     </v>
          </cell>
          <cell r="X81">
            <v>2</v>
          </cell>
          <cell r="Y81">
            <v>6</v>
          </cell>
          <cell r="Z81">
            <v>29613.57</v>
          </cell>
          <cell r="AA81">
            <v>0</v>
          </cell>
          <cell r="AB81">
            <v>10062.1</v>
          </cell>
          <cell r="AC81">
            <v>10062.1</v>
          </cell>
          <cell r="AD81">
            <v>0.33978004002894618</v>
          </cell>
        </row>
        <row r="82">
          <cell r="B82" t="str">
            <v xml:space="preserve">DIXIE MEDICAL CENTER      </v>
          </cell>
          <cell r="C82">
            <v>13161</v>
          </cell>
          <cell r="D82">
            <v>43016</v>
          </cell>
          <cell r="N82" t="str">
            <v xml:space="preserve">LDS HOSPITAL REHAB        </v>
          </cell>
          <cell r="O82">
            <v>12</v>
          </cell>
          <cell r="P82">
            <v>292</v>
          </cell>
          <cell r="Q82">
            <v>568674.84</v>
          </cell>
          <cell r="R82">
            <v>0</v>
          </cell>
          <cell r="S82">
            <v>483218.56</v>
          </cell>
          <cell r="T82">
            <v>483218.56</v>
          </cell>
          <cell r="U82">
            <v>0.84972734155075336</v>
          </cell>
          <cell r="W82" t="str">
            <v xml:space="preserve">MEMORIAL HOSP SWEETWATER  </v>
          </cell>
          <cell r="X82">
            <v>4</v>
          </cell>
          <cell r="Y82">
            <v>9</v>
          </cell>
          <cell r="Z82">
            <v>27202.7</v>
          </cell>
          <cell r="AA82">
            <v>0</v>
          </cell>
          <cell r="AB82">
            <v>13279.17</v>
          </cell>
          <cell r="AC82">
            <v>13279.17</v>
          </cell>
          <cell r="AD82">
            <v>0.4881563227179655</v>
          </cell>
        </row>
        <row r="83">
          <cell r="B83" t="str">
            <v>JORDAN VALLEY HOSPITAL INC</v>
          </cell>
          <cell r="C83">
            <v>6774</v>
          </cell>
          <cell r="D83">
            <v>16575</v>
          </cell>
          <cell r="N83" t="str">
            <v xml:space="preserve">LDS HOSPITAL-PSYCH        </v>
          </cell>
          <cell r="O83">
            <v>4</v>
          </cell>
          <cell r="P83">
            <v>15</v>
          </cell>
          <cell r="Q83">
            <v>23601.38</v>
          </cell>
          <cell r="R83">
            <v>0</v>
          </cell>
          <cell r="S83">
            <v>13678.71</v>
          </cell>
          <cell r="T83">
            <v>13678.71</v>
          </cell>
          <cell r="U83">
            <v>0.57957246567785436</v>
          </cell>
          <cell r="W83" t="str">
            <v xml:space="preserve">MERCY MEDICAL CENTER      </v>
          </cell>
          <cell r="X83">
            <v>1</v>
          </cell>
          <cell r="Y83">
            <v>5</v>
          </cell>
          <cell r="Z83">
            <v>10710.22</v>
          </cell>
          <cell r="AA83">
            <v>0</v>
          </cell>
          <cell r="AB83">
            <v>4098.54</v>
          </cell>
          <cell r="AC83">
            <v>4098.54</v>
          </cell>
          <cell r="AD83">
            <v>0.38267561263914279</v>
          </cell>
        </row>
        <row r="84">
          <cell r="B84" t="str">
            <v xml:space="preserve">LDS HOSPITAL              </v>
          </cell>
          <cell r="C84">
            <v>25630</v>
          </cell>
          <cell r="D84">
            <v>116212</v>
          </cell>
          <cell r="N84" t="str">
            <v xml:space="preserve">LOGAN REGIONAL MED CENTER </v>
          </cell>
          <cell r="O84">
            <v>1479</v>
          </cell>
          <cell r="P84">
            <v>3286</v>
          </cell>
          <cell r="Q84">
            <v>4316273.2699999996</v>
          </cell>
          <cell r="R84">
            <v>958382.63</v>
          </cell>
          <cell r="S84">
            <v>2766200.7</v>
          </cell>
          <cell r="T84">
            <v>3724583.33</v>
          </cell>
          <cell r="U84">
            <v>0.86291647840916252</v>
          </cell>
          <cell r="W84" t="str">
            <v xml:space="preserve">NEBRASKA HEALTH SYSTEM    </v>
          </cell>
          <cell r="X84">
            <v>5</v>
          </cell>
          <cell r="Y84">
            <v>54</v>
          </cell>
          <cell r="Z84">
            <v>163841.96</v>
          </cell>
          <cell r="AA84">
            <v>0</v>
          </cell>
          <cell r="AB84">
            <v>57732.93</v>
          </cell>
          <cell r="AC84">
            <v>57732.93</v>
          </cell>
          <cell r="AD84">
            <v>0.35236962497274815</v>
          </cell>
        </row>
        <row r="85">
          <cell r="B85" t="str">
            <v xml:space="preserve">LAKEVIEW HOSPITAL         </v>
          </cell>
          <cell r="C85">
            <v>3629</v>
          </cell>
          <cell r="D85">
            <v>13290</v>
          </cell>
          <cell r="N85" t="str">
            <v xml:space="preserve">MCKAY DEE HOSP PSYCH UNIT </v>
          </cell>
          <cell r="O85">
            <v>6</v>
          </cell>
          <cell r="P85">
            <v>50</v>
          </cell>
          <cell r="Q85">
            <v>66480.81</v>
          </cell>
          <cell r="R85">
            <v>3442.41</v>
          </cell>
          <cell r="S85">
            <v>54823.040000000001</v>
          </cell>
          <cell r="T85">
            <v>58265.45</v>
          </cell>
          <cell r="U85">
            <v>0.87642509169187321</v>
          </cell>
          <cell r="W85" t="str">
            <v xml:space="preserve">OUR LADY OF THE LAKE MED  </v>
          </cell>
          <cell r="X85">
            <v>1</v>
          </cell>
          <cell r="Y85">
            <v>6</v>
          </cell>
          <cell r="Z85">
            <v>9594.1</v>
          </cell>
          <cell r="AA85">
            <v>0</v>
          </cell>
          <cell r="AB85">
            <v>4290.71</v>
          </cell>
          <cell r="AC85">
            <v>4290.71</v>
          </cell>
          <cell r="AD85">
            <v>0.44722381463607841</v>
          </cell>
        </row>
        <row r="86">
          <cell r="B86" t="str">
            <v xml:space="preserve">LOGAN REGIONAL MED CENTER </v>
          </cell>
          <cell r="C86">
            <v>9140</v>
          </cell>
          <cell r="D86">
            <v>24172</v>
          </cell>
          <cell r="N86" t="str">
            <v xml:space="preserve">MCKAY DEE HOSP REHAB UNIT </v>
          </cell>
          <cell r="O86">
            <v>6</v>
          </cell>
          <cell r="P86">
            <v>86</v>
          </cell>
          <cell r="Q86">
            <v>115210.5</v>
          </cell>
          <cell r="R86">
            <v>0</v>
          </cell>
          <cell r="S86">
            <v>115210.5</v>
          </cell>
          <cell r="T86">
            <v>115210.5</v>
          </cell>
          <cell r="U86">
            <v>1</v>
          </cell>
          <cell r="W86" t="str">
            <v xml:space="preserve">PAGE HOSPITAL             </v>
          </cell>
          <cell r="X86">
            <v>5</v>
          </cell>
          <cell r="Y86">
            <v>11</v>
          </cell>
          <cell r="Z86">
            <v>41054.550000000003</v>
          </cell>
          <cell r="AA86">
            <v>0</v>
          </cell>
          <cell r="AB86">
            <v>21673.05</v>
          </cell>
          <cell r="AC86">
            <v>21673.05</v>
          </cell>
          <cell r="AD86">
            <v>0.52790859965582371</v>
          </cell>
        </row>
        <row r="87">
          <cell r="B87" t="str">
            <v xml:space="preserve">MCKAY DEE HOSPITAL        </v>
          </cell>
          <cell r="C87">
            <v>18509</v>
          </cell>
          <cell r="D87">
            <v>71332</v>
          </cell>
          <cell r="N87" t="str">
            <v xml:space="preserve">MCKAY DEE HOSPITAL        </v>
          </cell>
          <cell r="O87">
            <v>1216</v>
          </cell>
          <cell r="P87">
            <v>5598</v>
          </cell>
          <cell r="Q87">
            <v>11485506.890000001</v>
          </cell>
          <cell r="R87">
            <v>1412249.55</v>
          </cell>
          <cell r="S87">
            <v>6640142.6100000003</v>
          </cell>
          <cell r="T87">
            <v>8052392.1600000001</v>
          </cell>
          <cell r="U87">
            <v>0.70109157890200868</v>
          </cell>
          <cell r="W87" t="str">
            <v>PHOENIX CHILDRENS HOSPITAL</v>
          </cell>
          <cell r="X87">
            <v>2</v>
          </cell>
          <cell r="Y87">
            <v>12</v>
          </cell>
          <cell r="Z87">
            <v>18081.64</v>
          </cell>
          <cell r="AA87">
            <v>0</v>
          </cell>
          <cell r="AB87">
            <v>6366.09</v>
          </cell>
          <cell r="AC87">
            <v>6366.09</v>
          </cell>
          <cell r="AD87">
            <v>0.3520748117980449</v>
          </cell>
        </row>
        <row r="88">
          <cell r="B88" t="str">
            <v>COLUMBIA MTN VIEW HOSPITAL</v>
          </cell>
          <cell r="C88">
            <v>4558</v>
          </cell>
          <cell r="D88">
            <v>13158</v>
          </cell>
          <cell r="N88" t="str">
            <v>OGDEN REGIONAL MEDICAL CTR</v>
          </cell>
          <cell r="O88">
            <v>444</v>
          </cell>
          <cell r="P88">
            <v>1638</v>
          </cell>
          <cell r="Q88">
            <v>2915048.93</v>
          </cell>
          <cell r="R88">
            <v>497481.88</v>
          </cell>
          <cell r="S88">
            <v>1766508.88</v>
          </cell>
          <cell r="T88">
            <v>2263990.7599999998</v>
          </cell>
          <cell r="U88">
            <v>0.77665617777468987</v>
          </cell>
          <cell r="W88" t="str">
            <v xml:space="preserve">PIONEERS MEMORIAL HOSP    </v>
          </cell>
          <cell r="X88">
            <v>1</v>
          </cell>
          <cell r="Y88">
            <v>3</v>
          </cell>
          <cell r="Z88">
            <v>12065.61</v>
          </cell>
          <cell r="AA88">
            <v>0</v>
          </cell>
          <cell r="AB88">
            <v>4165.6099999999997</v>
          </cell>
          <cell r="AC88">
            <v>4165.6099999999997</v>
          </cell>
          <cell r="AD88">
            <v>0.34524653125701887</v>
          </cell>
        </row>
        <row r="89">
          <cell r="B89" t="str">
            <v>OGDEN REGIONAL MEDICAL CTR</v>
          </cell>
          <cell r="C89">
            <v>7990</v>
          </cell>
          <cell r="D89">
            <v>27921</v>
          </cell>
          <cell r="N89" t="str">
            <v xml:space="preserve">OREM COMMUNITY HOSPITAL   </v>
          </cell>
          <cell r="O89">
            <v>169</v>
          </cell>
          <cell r="P89">
            <v>333</v>
          </cell>
          <cell r="Q89">
            <v>423808.16</v>
          </cell>
          <cell r="R89">
            <v>138944.41</v>
          </cell>
          <cell r="S89">
            <v>191369.01</v>
          </cell>
          <cell r="T89">
            <v>330313.42</v>
          </cell>
          <cell r="U89">
            <v>0.77939372380182592</v>
          </cell>
          <cell r="W89" t="str">
            <v xml:space="preserve">PORTNEUF MEDICAL CENTER   </v>
          </cell>
          <cell r="X89">
            <v>1</v>
          </cell>
          <cell r="Y89">
            <v>5</v>
          </cell>
          <cell r="Z89">
            <v>16854.09</v>
          </cell>
          <cell r="AA89">
            <v>0</v>
          </cell>
          <cell r="AB89">
            <v>6828.47</v>
          </cell>
          <cell r="AC89">
            <v>6828.47</v>
          </cell>
          <cell r="AD89">
            <v>0.4051521025460289</v>
          </cell>
        </row>
        <row r="90">
          <cell r="B90" t="str">
            <v xml:space="preserve">PIONEER VALLEY HOSPITAL   </v>
          </cell>
          <cell r="C90">
            <v>4799</v>
          </cell>
          <cell r="D90">
            <v>13553</v>
          </cell>
          <cell r="N90" t="str">
            <v xml:space="preserve">PIONEER VALLEY HOSPITAL   </v>
          </cell>
          <cell r="O90">
            <v>491</v>
          </cell>
          <cell r="P90">
            <v>1305</v>
          </cell>
          <cell r="Q90">
            <v>2772730.04</v>
          </cell>
          <cell r="R90">
            <v>182965.81</v>
          </cell>
          <cell r="S90">
            <v>1753978.28</v>
          </cell>
          <cell r="T90">
            <v>1936944.09</v>
          </cell>
          <cell r="U90">
            <v>0.69856930247706339</v>
          </cell>
          <cell r="W90" t="str">
            <v>R.E. THOMASON GENERAL HOSP</v>
          </cell>
          <cell r="X90">
            <v>1</v>
          </cell>
          <cell r="Y90">
            <v>8</v>
          </cell>
          <cell r="Z90">
            <v>16642.150000000001</v>
          </cell>
          <cell r="AA90">
            <v>0</v>
          </cell>
          <cell r="AB90">
            <v>17232.560000000001</v>
          </cell>
          <cell r="AC90">
            <v>17232.560000000001</v>
          </cell>
          <cell r="AD90">
            <v>1.0354767863527248</v>
          </cell>
        </row>
        <row r="91">
          <cell r="B91" t="str">
            <v>PRIMARY CHILDRENS MED CNTR</v>
          </cell>
          <cell r="C91">
            <v>10735</v>
          </cell>
          <cell r="D91">
            <v>60055</v>
          </cell>
          <cell r="N91" t="str">
            <v>PRIMARY CHILDRENS MED CNTR</v>
          </cell>
          <cell r="O91">
            <v>839</v>
          </cell>
          <cell r="P91">
            <v>6519</v>
          </cell>
          <cell r="Q91">
            <v>16812208.18</v>
          </cell>
          <cell r="R91">
            <v>998783.2</v>
          </cell>
          <cell r="S91">
            <v>12450941.99</v>
          </cell>
          <cell r="T91">
            <v>13449725.189999999</v>
          </cell>
          <cell r="U91">
            <v>0.79999754023983305</v>
          </cell>
          <cell r="W91" t="str">
            <v xml:space="preserve">SAN JUAN REGIONAL MED CTR </v>
          </cell>
          <cell r="X91">
            <v>10</v>
          </cell>
          <cell r="Y91">
            <v>65</v>
          </cell>
          <cell r="Z91">
            <v>196765.58</v>
          </cell>
          <cell r="AA91">
            <v>11651.76</v>
          </cell>
          <cell r="AB91">
            <v>148088.95000000001</v>
          </cell>
          <cell r="AC91">
            <v>159740.71</v>
          </cell>
          <cell r="AD91">
            <v>0.81183258779304812</v>
          </cell>
        </row>
        <row r="92">
          <cell r="B92" t="str">
            <v xml:space="preserve">SALT LAKE REG MED CNTR    </v>
          </cell>
          <cell r="C92">
            <v>7722</v>
          </cell>
          <cell r="D92">
            <v>23201</v>
          </cell>
          <cell r="N92" t="str">
            <v xml:space="preserve">PRIMARY CHILDRENS REHAB   </v>
          </cell>
          <cell r="O92">
            <v>3</v>
          </cell>
          <cell r="P92">
            <v>83</v>
          </cell>
          <cell r="Q92">
            <v>138441.73000000001</v>
          </cell>
          <cell r="R92">
            <v>0</v>
          </cell>
          <cell r="S92">
            <v>85129.23</v>
          </cell>
          <cell r="T92">
            <v>85129.23</v>
          </cell>
          <cell r="U92">
            <v>0.61491018640116668</v>
          </cell>
          <cell r="W92" t="str">
            <v>SCOTTSDALE HEALTHCARE SHEA</v>
          </cell>
          <cell r="X92">
            <v>1</v>
          </cell>
          <cell r="Y92">
            <v>2</v>
          </cell>
          <cell r="Z92">
            <v>2961.57</v>
          </cell>
          <cell r="AA92">
            <v>0</v>
          </cell>
          <cell r="AB92">
            <v>2315.13</v>
          </cell>
          <cell r="AC92">
            <v>2315.13</v>
          </cell>
          <cell r="AD92">
            <v>0.78172388294046735</v>
          </cell>
        </row>
        <row r="93">
          <cell r="B93" t="str">
            <v xml:space="preserve">ST MARKS HOSPITAL         </v>
          </cell>
          <cell r="C93">
            <v>17628</v>
          </cell>
          <cell r="D93">
            <v>64370</v>
          </cell>
          <cell r="N93" t="str">
            <v xml:space="preserve">SALT LAKE REG MED CNTR    </v>
          </cell>
          <cell r="O93">
            <v>816</v>
          </cell>
          <cell r="P93">
            <v>1918</v>
          </cell>
          <cell r="Q93">
            <v>3786614.76</v>
          </cell>
          <cell r="R93">
            <v>202087.11</v>
          </cell>
          <cell r="S93">
            <v>2216700.39</v>
          </cell>
          <cell r="T93">
            <v>2418787.5</v>
          </cell>
          <cell r="U93">
            <v>0.63877306071663864</v>
          </cell>
          <cell r="W93" t="str">
            <v xml:space="preserve">SOUTHWEST HEALTH SYSTEM   </v>
          </cell>
          <cell r="X93">
            <v>12</v>
          </cell>
          <cell r="Y93">
            <v>48</v>
          </cell>
          <cell r="Z93">
            <v>97893.05</v>
          </cell>
          <cell r="AA93">
            <v>18674.490000000002</v>
          </cell>
          <cell r="AB93">
            <v>58900.06</v>
          </cell>
          <cell r="AC93">
            <v>77574.55</v>
          </cell>
          <cell r="AD93">
            <v>0.79244185363516617</v>
          </cell>
        </row>
        <row r="94">
          <cell r="B94" t="str">
            <v xml:space="preserve">TIMPANOGOS REGIONAL HOSP  </v>
          </cell>
          <cell r="C94">
            <v>4056</v>
          </cell>
          <cell r="D94">
            <v>10797</v>
          </cell>
          <cell r="N94" t="str">
            <v xml:space="preserve">ST MARKS HOSPITAL         </v>
          </cell>
          <cell r="O94">
            <v>571</v>
          </cell>
          <cell r="P94">
            <v>2303</v>
          </cell>
          <cell r="Q94">
            <v>5717055.29</v>
          </cell>
          <cell r="R94">
            <v>1218430.08</v>
          </cell>
          <cell r="S94">
            <v>2791136.52</v>
          </cell>
          <cell r="T94">
            <v>4009566.6</v>
          </cell>
          <cell r="U94">
            <v>0.70133423530350358</v>
          </cell>
          <cell r="W94" t="str">
            <v xml:space="preserve">ST ALPHONSUS REG MED CNTR </v>
          </cell>
          <cell r="X94">
            <v>1</v>
          </cell>
          <cell r="Y94">
            <v>8</v>
          </cell>
          <cell r="Z94">
            <v>29093.73</v>
          </cell>
          <cell r="AA94">
            <v>0</v>
          </cell>
          <cell r="AB94">
            <v>10491.1</v>
          </cell>
          <cell r="AC94">
            <v>10491.1</v>
          </cell>
          <cell r="AD94">
            <v>0.36059659589884147</v>
          </cell>
        </row>
        <row r="95">
          <cell r="B95" t="str">
            <v xml:space="preserve">UNIVERSITY OF UTAH HOSP   </v>
          </cell>
          <cell r="C95">
            <v>22116</v>
          </cell>
          <cell r="D95">
            <v>115667</v>
          </cell>
          <cell r="N95" t="str">
            <v xml:space="preserve">TIMPANOGOS REGIONAL HOSP  </v>
          </cell>
          <cell r="O95">
            <v>190</v>
          </cell>
          <cell r="P95">
            <v>652</v>
          </cell>
          <cell r="Q95">
            <v>1607964.03</v>
          </cell>
          <cell r="R95">
            <v>120330.47</v>
          </cell>
          <cell r="S95">
            <v>910124.32</v>
          </cell>
          <cell r="T95">
            <v>1030454.79</v>
          </cell>
          <cell r="U95">
            <v>0.64084442859085589</v>
          </cell>
          <cell r="W95" t="str">
            <v xml:space="preserve">ST MARYS HOSP &amp; MED CNTR  </v>
          </cell>
          <cell r="X95">
            <v>30</v>
          </cell>
          <cell r="Y95">
            <v>167</v>
          </cell>
          <cell r="Z95">
            <v>768678.77</v>
          </cell>
          <cell r="AA95">
            <v>120</v>
          </cell>
          <cell r="AB95">
            <v>437581.33</v>
          </cell>
          <cell r="AC95">
            <v>437701.33</v>
          </cell>
          <cell r="AD95">
            <v>0.56942034446977119</v>
          </cell>
        </row>
        <row r="96">
          <cell r="B96" t="str">
            <v xml:space="preserve">UTAH VALLEY REG MED CNTR  </v>
          </cell>
          <cell r="C96">
            <v>21552</v>
          </cell>
          <cell r="D96">
            <v>89829</v>
          </cell>
          <cell r="N96" t="str">
            <v xml:space="preserve">UNIVERSITY HOSPITAL REHAB </v>
          </cell>
          <cell r="O96">
            <v>30</v>
          </cell>
          <cell r="P96">
            <v>565</v>
          </cell>
          <cell r="Q96">
            <v>1016467.23</v>
          </cell>
          <cell r="R96">
            <v>53489.72</v>
          </cell>
          <cell r="S96">
            <v>703166.57</v>
          </cell>
          <cell r="T96">
            <v>756656.29</v>
          </cell>
          <cell r="U96">
            <v>0.74439811502826303</v>
          </cell>
          <cell r="W96" t="str">
            <v xml:space="preserve">ST VINCENT HOSP HLTH CNTR </v>
          </cell>
          <cell r="X96">
            <v>2</v>
          </cell>
          <cell r="Y96">
            <v>15</v>
          </cell>
          <cell r="Z96">
            <v>25670.799999999999</v>
          </cell>
          <cell r="AA96">
            <v>0</v>
          </cell>
          <cell r="AB96">
            <v>10305.370000000001</v>
          </cell>
          <cell r="AC96">
            <v>10305.370000000001</v>
          </cell>
          <cell r="AD96">
            <v>0.40144327407014979</v>
          </cell>
        </row>
        <row r="97">
          <cell r="N97" t="str">
            <v xml:space="preserve">UNIVERSITY OF UTAH HOSP   </v>
          </cell>
          <cell r="O97">
            <v>3733</v>
          </cell>
          <cell r="P97">
            <v>15636</v>
          </cell>
          <cell r="Q97">
            <v>39293198.75</v>
          </cell>
          <cell r="R97">
            <v>5828925.5099999998</v>
          </cell>
          <cell r="S97">
            <v>22285071.890000001</v>
          </cell>
          <cell r="T97">
            <v>28113997.399999999</v>
          </cell>
          <cell r="U97">
            <v>0.71549271360861144</v>
          </cell>
          <cell r="W97" t="str">
            <v xml:space="preserve">SUMMERLIN HOSP MED CNTR   </v>
          </cell>
          <cell r="X97">
            <v>1</v>
          </cell>
          <cell r="Y97">
            <v>10</v>
          </cell>
          <cell r="Z97">
            <v>42550</v>
          </cell>
          <cell r="AA97">
            <v>0</v>
          </cell>
          <cell r="AB97">
            <v>13669.47</v>
          </cell>
          <cell r="AC97">
            <v>13669.47</v>
          </cell>
          <cell r="AD97">
            <v>0.32125663924794357</v>
          </cell>
        </row>
        <row r="98">
          <cell r="N98" t="str">
            <v xml:space="preserve">UTAH VALLEY HOSP PSYCH    </v>
          </cell>
          <cell r="O98">
            <v>25</v>
          </cell>
          <cell r="P98">
            <v>319</v>
          </cell>
          <cell r="Q98">
            <v>335248.14</v>
          </cell>
          <cell r="R98">
            <v>0</v>
          </cell>
          <cell r="S98">
            <v>201893.69</v>
          </cell>
          <cell r="T98">
            <v>201893.69</v>
          </cell>
          <cell r="U98">
            <v>0.60222165587555532</v>
          </cell>
          <cell r="W98" t="str">
            <v xml:space="preserve">SUNRISE HOSP &amp; MED CENTER </v>
          </cell>
          <cell r="X98">
            <v>7</v>
          </cell>
          <cell r="Y98">
            <v>10</v>
          </cell>
          <cell r="Z98">
            <v>79120.22</v>
          </cell>
          <cell r="AA98">
            <v>0</v>
          </cell>
          <cell r="AB98">
            <v>32301.05</v>
          </cell>
          <cell r="AC98">
            <v>32301.05</v>
          </cell>
          <cell r="AD98">
            <v>0.40825278291693323</v>
          </cell>
        </row>
        <row r="99">
          <cell r="N99" t="str">
            <v xml:space="preserve">UTAH VALLEY REG MED CNTR  </v>
          </cell>
          <cell r="O99">
            <v>2044</v>
          </cell>
          <cell r="P99">
            <v>9852</v>
          </cell>
          <cell r="Q99">
            <v>21521362.920000002</v>
          </cell>
          <cell r="R99">
            <v>4192709.7</v>
          </cell>
          <cell r="S99">
            <v>12326536.08</v>
          </cell>
          <cell r="T99">
            <v>16519245.780000001</v>
          </cell>
          <cell r="U99">
            <v>0.7675743326017942</v>
          </cell>
          <cell r="W99" t="str">
            <v xml:space="preserve">UNIVERSITY CA DAVIS MED   </v>
          </cell>
          <cell r="X99">
            <v>1</v>
          </cell>
          <cell r="Y99">
            <v>2</v>
          </cell>
          <cell r="Z99">
            <v>81034.5</v>
          </cell>
          <cell r="AA99">
            <v>0</v>
          </cell>
          <cell r="AB99">
            <v>23786.16</v>
          </cell>
          <cell r="AC99">
            <v>23786.16</v>
          </cell>
          <cell r="AD99">
            <v>0.29353127371675025</v>
          </cell>
        </row>
        <row r="100">
          <cell r="N100" t="str">
            <v>UTAH VALLEY REHABILITATION</v>
          </cell>
          <cell r="O100">
            <v>14</v>
          </cell>
          <cell r="P100">
            <v>278</v>
          </cell>
          <cell r="Q100">
            <v>423239.57</v>
          </cell>
          <cell r="R100">
            <v>34875.67</v>
          </cell>
          <cell r="S100">
            <v>284805.84000000003</v>
          </cell>
          <cell r="T100">
            <v>319681.51</v>
          </cell>
          <cell r="U100">
            <v>0.75532046779085427</v>
          </cell>
          <cell r="W100" t="str">
            <v xml:space="preserve">UNIVERSITY HOSPITAL -CO   </v>
          </cell>
          <cell r="X100">
            <v>1</v>
          </cell>
          <cell r="Y100">
            <v>5</v>
          </cell>
          <cell r="Z100">
            <v>8302.65</v>
          </cell>
          <cell r="AA100">
            <v>0</v>
          </cell>
          <cell r="AB100">
            <v>9578.5499999999993</v>
          </cell>
          <cell r="AC100">
            <v>9578.5499999999993</v>
          </cell>
          <cell r="AD100">
            <v>1.1536738270311286</v>
          </cell>
        </row>
        <row r="101">
          <cell r="N101" t="str">
            <v xml:space="preserve">CACHE VALLEY SPEC HOSP    </v>
          </cell>
          <cell r="O101">
            <v>14</v>
          </cell>
          <cell r="P101">
            <v>37</v>
          </cell>
          <cell r="Q101">
            <v>111937.05</v>
          </cell>
          <cell r="R101">
            <v>19900.14</v>
          </cell>
          <cell r="S101">
            <v>78450.62</v>
          </cell>
          <cell r="T101">
            <v>98350.76</v>
          </cell>
          <cell r="U101">
            <v>0.87862562038217007</v>
          </cell>
          <cell r="W101" t="str">
            <v xml:space="preserve">UNIVERSITY MEDICAL CENTER </v>
          </cell>
          <cell r="X101">
            <v>7</v>
          </cell>
          <cell r="Y101">
            <v>69</v>
          </cell>
          <cell r="Z101">
            <v>335766.32</v>
          </cell>
          <cell r="AA101">
            <v>0</v>
          </cell>
          <cell r="AB101">
            <v>115076.92</v>
          </cell>
          <cell r="AC101">
            <v>115076.92</v>
          </cell>
          <cell r="AD101">
            <v>0.34272919332707341</v>
          </cell>
        </row>
        <row r="102">
          <cell r="N102" t="str">
            <v xml:space="preserve">UNIVERSITY HOSPITAL PSYCH </v>
          </cell>
          <cell r="O102">
            <v>5</v>
          </cell>
          <cell r="P102">
            <v>99</v>
          </cell>
          <cell r="Q102">
            <v>98498.03</v>
          </cell>
          <cell r="R102">
            <v>178.26</v>
          </cell>
          <cell r="S102">
            <v>59287.79</v>
          </cell>
          <cell r="T102">
            <v>59466.05</v>
          </cell>
          <cell r="U102">
            <v>0.60372831822118678</v>
          </cell>
          <cell r="W102" t="str">
            <v xml:space="preserve">UNIVERSITY NM HOSP-BCMC   </v>
          </cell>
          <cell r="X102">
            <v>3</v>
          </cell>
          <cell r="Y102">
            <v>5</v>
          </cell>
          <cell r="Z102">
            <v>7541.38</v>
          </cell>
          <cell r="AA102">
            <v>0</v>
          </cell>
          <cell r="AB102">
            <v>11060.89</v>
          </cell>
          <cell r="AC102">
            <v>11060.89</v>
          </cell>
          <cell r="AD102">
            <v>1.466693098610599</v>
          </cell>
        </row>
        <row r="103">
          <cell r="O103">
            <v>16963</v>
          </cell>
          <cell r="P103">
            <v>67727</v>
          </cell>
          <cell r="Q103">
            <v>149013566.09000003</v>
          </cell>
          <cell r="R103">
            <v>19833385.540000007</v>
          </cell>
          <cell r="S103">
            <v>90546711.980000019</v>
          </cell>
          <cell r="T103">
            <v>110380097.52000003</v>
          </cell>
          <cell r="U103">
            <v>0.74073858116604985</v>
          </cell>
          <cell r="W103" t="str">
            <v xml:space="preserve">VALLEY HOSPITAL MED CNTR  </v>
          </cell>
          <cell r="X103">
            <v>3</v>
          </cell>
          <cell r="Y103">
            <v>20</v>
          </cell>
          <cell r="Z103">
            <v>218391</v>
          </cell>
          <cell r="AA103">
            <v>0</v>
          </cell>
          <cell r="AB103">
            <v>138168.53</v>
          </cell>
          <cell r="AC103">
            <v>138168.53</v>
          </cell>
          <cell r="AD103">
            <v>0.63266586077265086</v>
          </cell>
        </row>
        <row r="104">
          <cell r="N104" t="str">
            <v xml:space="preserve">ALLEN MEMORIAL HOSPITAL   </v>
          </cell>
          <cell r="O104">
            <v>183</v>
          </cell>
          <cell r="P104">
            <v>359</v>
          </cell>
          <cell r="Q104">
            <v>582330.06999999995</v>
          </cell>
          <cell r="R104">
            <v>40159.67</v>
          </cell>
          <cell r="S104">
            <v>503241.71</v>
          </cell>
          <cell r="T104">
            <v>543401.38</v>
          </cell>
          <cell r="U104">
            <v>0.93315012910118145</v>
          </cell>
          <cell r="W104" t="str">
            <v xml:space="preserve">AUBURN REG MED CNTR       </v>
          </cell>
          <cell r="X104">
            <v>1</v>
          </cell>
          <cell r="Y104">
            <v>2</v>
          </cell>
          <cell r="Z104">
            <v>8392</v>
          </cell>
          <cell r="AA104">
            <v>0</v>
          </cell>
          <cell r="AB104">
            <v>3929.16</v>
          </cell>
          <cell r="AC104">
            <v>3929.16</v>
          </cell>
          <cell r="AD104">
            <v>0.46820305052430883</v>
          </cell>
        </row>
        <row r="105">
          <cell r="N105" t="str">
            <v xml:space="preserve">ASHLEY VALLEY MEDICAL CTR </v>
          </cell>
          <cell r="O105">
            <v>394</v>
          </cell>
          <cell r="P105">
            <v>786</v>
          </cell>
          <cell r="Q105">
            <v>1273871.3600000001</v>
          </cell>
          <cell r="R105">
            <v>98553.89</v>
          </cell>
          <cell r="S105">
            <v>1096629.94</v>
          </cell>
          <cell r="T105">
            <v>1195183.83</v>
          </cell>
          <cell r="U105">
            <v>0.93822961056287479</v>
          </cell>
          <cell r="W105" t="str">
            <v xml:space="preserve">HEART HOSPITAL NEW MEXICO </v>
          </cell>
          <cell r="X105">
            <v>1</v>
          </cell>
          <cell r="Y105">
            <v>2</v>
          </cell>
          <cell r="Z105">
            <v>10750.5</v>
          </cell>
          <cell r="AA105">
            <v>0</v>
          </cell>
          <cell r="AB105">
            <v>7968.73</v>
          </cell>
          <cell r="AC105">
            <v>7968.73</v>
          </cell>
          <cell r="AD105">
            <v>0.74124273289614429</v>
          </cell>
        </row>
        <row r="106">
          <cell r="N106" t="str">
            <v>BEAR RIVER VALLEY HOSPITAL</v>
          </cell>
          <cell r="O106">
            <v>70</v>
          </cell>
          <cell r="P106">
            <v>165</v>
          </cell>
          <cell r="Q106">
            <v>212866.72</v>
          </cell>
          <cell r="R106">
            <v>30750.54</v>
          </cell>
          <cell r="S106">
            <v>168149.97</v>
          </cell>
          <cell r="T106">
            <v>198900.51</v>
          </cell>
          <cell r="U106">
            <v>0.93438988490074926</v>
          </cell>
          <cell r="W106" t="str">
            <v xml:space="preserve">MEMORIAL HOSP SHERIDAN    </v>
          </cell>
          <cell r="X106">
            <v>1</v>
          </cell>
          <cell r="Y106">
            <v>1</v>
          </cell>
          <cell r="Z106">
            <v>5156.5</v>
          </cell>
          <cell r="AA106">
            <v>0</v>
          </cell>
          <cell r="AB106">
            <v>3231.84</v>
          </cell>
          <cell r="AC106">
            <v>3231.84</v>
          </cell>
          <cell r="AD106">
            <v>0.62675070299621838</v>
          </cell>
        </row>
        <row r="107">
          <cell r="N107" t="str">
            <v xml:space="preserve">BEAVER VALLEY HOSPITAL    </v>
          </cell>
          <cell r="O107">
            <v>128</v>
          </cell>
          <cell r="P107">
            <v>287</v>
          </cell>
          <cell r="Q107">
            <v>272640.82</v>
          </cell>
          <cell r="R107">
            <v>51581.07</v>
          </cell>
          <cell r="S107">
            <v>207144.85</v>
          </cell>
          <cell r="T107">
            <v>258725.92</v>
          </cell>
          <cell r="U107">
            <v>0.94896252145955251</v>
          </cell>
          <cell r="W107" t="str">
            <v xml:space="preserve">PROVIDENCE GENERAL MED    </v>
          </cell>
          <cell r="X107">
            <v>1</v>
          </cell>
          <cell r="Y107">
            <v>9</v>
          </cell>
          <cell r="Z107">
            <v>13977.93</v>
          </cell>
          <cell r="AA107">
            <v>13863.45</v>
          </cell>
          <cell r="AB107">
            <v>0</v>
          </cell>
          <cell r="AC107">
            <v>13863.45</v>
          </cell>
          <cell r="AD107">
            <v>0.99180994610790008</v>
          </cell>
        </row>
        <row r="108">
          <cell r="N108" t="str">
            <v xml:space="preserve">BRIGHAM CITY COMM HOSP    </v>
          </cell>
          <cell r="O108">
            <v>343</v>
          </cell>
          <cell r="P108">
            <v>666</v>
          </cell>
          <cell r="Q108">
            <v>885566.86</v>
          </cell>
          <cell r="R108">
            <v>78071.429999999993</v>
          </cell>
          <cell r="S108">
            <v>712803.78</v>
          </cell>
          <cell r="T108">
            <v>790875.21</v>
          </cell>
          <cell r="U108">
            <v>0.89307227463322192</v>
          </cell>
          <cell r="W108" t="str">
            <v xml:space="preserve">LOMA LINDA UNIV MED CNTR  </v>
          </cell>
          <cell r="X108">
            <v>1</v>
          </cell>
          <cell r="Y108">
            <v>2</v>
          </cell>
          <cell r="Z108">
            <v>7332.75</v>
          </cell>
          <cell r="AA108">
            <v>0</v>
          </cell>
          <cell r="AB108">
            <v>4154.09</v>
          </cell>
          <cell r="AC108">
            <v>4154.09</v>
          </cell>
          <cell r="AD108">
            <v>0.56651188162694766</v>
          </cell>
        </row>
        <row r="109">
          <cell r="N109" t="str">
            <v xml:space="preserve">CASTLEVIEW HOSPITAL LLC   </v>
          </cell>
          <cell r="O109">
            <v>645</v>
          </cell>
          <cell r="P109">
            <v>1652</v>
          </cell>
          <cell r="Q109">
            <v>3465164.72</v>
          </cell>
          <cell r="R109">
            <v>165944.46</v>
          </cell>
          <cell r="S109">
            <v>3091584.81</v>
          </cell>
          <cell r="T109">
            <v>3257529.27</v>
          </cell>
          <cell r="U109">
            <v>0.94007919773580051</v>
          </cell>
          <cell r="X109">
            <v>135</v>
          </cell>
          <cell r="Y109">
            <v>642</v>
          </cell>
          <cell r="Z109">
            <v>2558803.31</v>
          </cell>
          <cell r="AA109">
            <v>51763.33</v>
          </cell>
          <cell r="AB109">
            <v>1311785.33</v>
          </cell>
          <cell r="AC109">
            <v>1363548.66</v>
          </cell>
          <cell r="AD109">
            <v>0.53288529629110115</v>
          </cell>
        </row>
        <row r="110">
          <cell r="N110" t="str">
            <v>CENTRAL VALLEY MEDICAL CTR</v>
          </cell>
          <cell r="O110">
            <v>187</v>
          </cell>
          <cell r="P110">
            <v>430</v>
          </cell>
          <cell r="Q110">
            <v>612177.5</v>
          </cell>
          <cell r="R110">
            <v>38778.65</v>
          </cell>
          <cell r="S110">
            <v>537426.64</v>
          </cell>
          <cell r="T110">
            <v>576205.29</v>
          </cell>
          <cell r="U110">
            <v>0.94123892171796586</v>
          </cell>
          <cell r="X110">
            <v>30501</v>
          </cell>
          <cell r="Y110">
            <v>105344</v>
          </cell>
          <cell r="Z110">
            <v>246405849.21000019</v>
          </cell>
          <cell r="AA110">
            <v>24201209.669999998</v>
          </cell>
          <cell r="AB110">
            <v>142947286.81999999</v>
          </cell>
          <cell r="AC110">
            <v>167148496.49000001</v>
          </cell>
          <cell r="AD110">
            <v>0.67834630154232745</v>
          </cell>
        </row>
        <row r="111">
          <cell r="N111" t="str">
            <v xml:space="preserve">DELTA COMMUNITY MED CNTR  </v>
          </cell>
          <cell r="O111">
            <v>156</v>
          </cell>
          <cell r="P111">
            <v>300</v>
          </cell>
          <cell r="Q111">
            <v>422073.36</v>
          </cell>
          <cell r="R111">
            <v>42345.38</v>
          </cell>
          <cell r="S111">
            <v>359329.12</v>
          </cell>
          <cell r="T111">
            <v>401674.5</v>
          </cell>
          <cell r="U111">
            <v>0.95166987084899179</v>
          </cell>
        </row>
        <row r="112">
          <cell r="N112" t="str">
            <v xml:space="preserve">FILLMORE HOSPITAL         </v>
          </cell>
          <cell r="O112">
            <v>84</v>
          </cell>
          <cell r="P112">
            <v>181</v>
          </cell>
          <cell r="Q112">
            <v>280717.65000000002</v>
          </cell>
          <cell r="R112">
            <v>31952.57</v>
          </cell>
          <cell r="S112">
            <v>234468.4</v>
          </cell>
          <cell r="T112">
            <v>266420.96999999997</v>
          </cell>
          <cell r="U112">
            <v>0.94907096151595727</v>
          </cell>
        </row>
        <row r="113">
          <cell r="N113" t="str">
            <v xml:space="preserve">GARFIELD MEMORIAL HOSP    </v>
          </cell>
          <cell r="O113">
            <v>57</v>
          </cell>
          <cell r="P113">
            <v>159</v>
          </cell>
          <cell r="Q113">
            <v>191671.04000000001</v>
          </cell>
          <cell r="R113">
            <v>3551.7</v>
          </cell>
          <cell r="S113">
            <v>175284.32</v>
          </cell>
          <cell r="T113">
            <v>178836.02</v>
          </cell>
          <cell r="U113">
            <v>0.93303620619995598</v>
          </cell>
        </row>
        <row r="114">
          <cell r="N114" t="str">
            <v xml:space="preserve">GUNNISON VALLEY HOSPITAL  </v>
          </cell>
          <cell r="O114">
            <v>253</v>
          </cell>
          <cell r="P114">
            <v>647</v>
          </cell>
          <cell r="Q114">
            <v>688118.98</v>
          </cell>
          <cell r="R114">
            <v>62790.9</v>
          </cell>
          <cell r="S114">
            <v>588178.94999999995</v>
          </cell>
          <cell r="T114">
            <v>650969.85</v>
          </cell>
          <cell r="U114">
            <v>0.94601350772216741</v>
          </cell>
        </row>
        <row r="115">
          <cell r="N115" t="str">
            <v xml:space="preserve">HEBER VALLEY MEDICAL CTR  </v>
          </cell>
          <cell r="O115">
            <v>255</v>
          </cell>
          <cell r="P115">
            <v>453</v>
          </cell>
          <cell r="Q115">
            <v>756820.57</v>
          </cell>
          <cell r="R115">
            <v>44332.84</v>
          </cell>
          <cell r="S115">
            <v>660633.12</v>
          </cell>
          <cell r="T115">
            <v>704965.96</v>
          </cell>
          <cell r="U115">
            <v>0.93148361440545946</v>
          </cell>
        </row>
        <row r="116">
          <cell r="N116" t="str">
            <v xml:space="preserve">KANE COUNTY HOSPITAL      </v>
          </cell>
          <cell r="O116">
            <v>31</v>
          </cell>
          <cell r="P116">
            <v>44</v>
          </cell>
          <cell r="Q116">
            <v>74828.210000000006</v>
          </cell>
          <cell r="R116">
            <v>15205.38</v>
          </cell>
          <cell r="S116">
            <v>52586.01</v>
          </cell>
          <cell r="T116">
            <v>67791.39</v>
          </cell>
          <cell r="U116">
            <v>0.90596033233990225</v>
          </cell>
        </row>
        <row r="117">
          <cell r="N117" t="str">
            <v xml:space="preserve">MILFORD VALLEY MEM HOSP   </v>
          </cell>
          <cell r="O117">
            <v>109</v>
          </cell>
          <cell r="P117">
            <v>195</v>
          </cell>
          <cell r="Q117">
            <v>267777.89</v>
          </cell>
          <cell r="R117">
            <v>28094.32</v>
          </cell>
          <cell r="S117">
            <v>206307.8</v>
          </cell>
          <cell r="T117">
            <v>234402.12</v>
          </cell>
          <cell r="U117">
            <v>0.87536024725566397</v>
          </cell>
        </row>
        <row r="118">
          <cell r="N118" t="str">
            <v xml:space="preserve">SAN JUAN HOSPITAL         </v>
          </cell>
          <cell r="O118">
            <v>264</v>
          </cell>
          <cell r="P118">
            <v>593</v>
          </cell>
          <cell r="Q118">
            <v>713170.31</v>
          </cell>
          <cell r="R118">
            <v>31497.06</v>
          </cell>
          <cell r="S118">
            <v>656020.86</v>
          </cell>
          <cell r="T118">
            <v>687517.92</v>
          </cell>
          <cell r="U118">
            <v>0.96403048522869661</v>
          </cell>
        </row>
        <row r="119">
          <cell r="N119" t="str">
            <v xml:space="preserve">SANPETE VALLEY HOSPITAL   </v>
          </cell>
          <cell r="O119">
            <v>193</v>
          </cell>
          <cell r="P119">
            <v>382</v>
          </cell>
          <cell r="Q119">
            <v>689890.83</v>
          </cell>
          <cell r="R119">
            <v>77872.800000000003</v>
          </cell>
          <cell r="S119">
            <v>577001.43999999994</v>
          </cell>
          <cell r="T119">
            <v>654874.24</v>
          </cell>
          <cell r="U119">
            <v>0.94924328824605486</v>
          </cell>
        </row>
        <row r="120">
          <cell r="N120" t="str">
            <v xml:space="preserve">SEVIER VALLEY HOSPITAL    </v>
          </cell>
          <cell r="O120">
            <v>331</v>
          </cell>
          <cell r="P120">
            <v>626</v>
          </cell>
          <cell r="Q120">
            <v>1082803.1399999999</v>
          </cell>
          <cell r="R120">
            <v>136278.98000000001</v>
          </cell>
          <cell r="S120">
            <v>899890.84</v>
          </cell>
          <cell r="T120">
            <v>1036169.82</v>
          </cell>
          <cell r="U120">
            <v>0.95693278096700018</v>
          </cell>
        </row>
        <row r="121">
          <cell r="N121" t="str">
            <v xml:space="preserve">UINTAH BASIN MEDICAL CNTR </v>
          </cell>
          <cell r="O121">
            <v>680</v>
          </cell>
          <cell r="P121">
            <v>1842</v>
          </cell>
          <cell r="Q121">
            <v>2008332.54</v>
          </cell>
          <cell r="R121">
            <v>65890.720000000001</v>
          </cell>
          <cell r="S121">
            <v>1850480.75</v>
          </cell>
          <cell r="T121">
            <v>1916371.47</v>
          </cell>
          <cell r="U121">
            <v>0.95421023751375356</v>
          </cell>
        </row>
        <row r="122">
          <cell r="N122" t="str">
            <v xml:space="preserve">VALLEY VIEW MEDICAL CTR   </v>
          </cell>
          <cell r="O122">
            <v>673</v>
          </cell>
          <cell r="P122">
            <v>1300</v>
          </cell>
          <cell r="Q122">
            <v>1811839.59</v>
          </cell>
          <cell r="R122">
            <v>146855.04999999999</v>
          </cell>
          <cell r="S122">
            <v>1586912.27</v>
          </cell>
          <cell r="T122">
            <v>1733767.32</v>
          </cell>
          <cell r="U122">
            <v>0.95690994366670179</v>
          </cell>
        </row>
        <row r="123">
          <cell r="N123" t="str">
            <v>MOUNTAIN WEST MEDICAL CNTR</v>
          </cell>
          <cell r="O123">
            <v>304</v>
          </cell>
          <cell r="P123">
            <v>601</v>
          </cell>
          <cell r="Q123">
            <v>1480340.04</v>
          </cell>
          <cell r="R123">
            <v>39861.230000000003</v>
          </cell>
          <cell r="S123">
            <v>1345773.83</v>
          </cell>
          <cell r="T123">
            <v>1385635.06</v>
          </cell>
          <cell r="U123">
            <v>0.93602484737222946</v>
          </cell>
        </row>
      </sheetData>
      <sheetData sheetId="6" refreshError="1"/>
      <sheetData sheetId="7" refreshError="1"/>
      <sheetData sheetId="8" refreshError="1"/>
      <sheetData sheetId="9" refreshError="1"/>
      <sheetData sheetId="10" refreshError="1"/>
      <sheetData sheetId="11"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HCF-DW" connectionId="1" xr16:uid="{00000000-0016-0000-0100-000000000000}" autoFormatId="16" applyNumberFormats="0" applyBorderFormats="0" applyFontFormats="0" applyPatternFormats="0" applyAlignmentFormats="0" applyWidthHeightFormats="0">
  <queryTableRefresh nextId="16">
    <queryTableFields count="15">
      <queryTableField id="1" name="Provider_ID" tableColumnId="1"/>
      <queryTableField id="2" name="Hospital_Name" tableColumnId="2"/>
      <queryTableField id="3" name="Urban_Rural" tableColumnId="3"/>
      <queryTableField id="4" name="Address1" tableColumnId="4"/>
      <queryTableField id="5" name="Address2" tableColumnId="5"/>
      <queryTableField id="6" name="City" tableColumnId="6"/>
      <queryTableField id="7" name="ZIP" tableColumnId="7"/>
      <queryTableField id="8" name="Email1" tableColumnId="8"/>
      <queryTableField id="9" name="Email2" tableColumnId="9"/>
      <queryTableField id="10" name="cc1" tableColumnId="10"/>
      <queryTableField id="11" name="cc2" tableColumnId="11"/>
      <queryTableField id="12" name="Phone1" tableColumnId="12"/>
      <queryTableField id="13" name="Phone2" tableColumnId="13"/>
      <queryTableField id="14" name="Contact_Name" tableColumnId="14"/>
      <queryTableField id="15" name="MEDICAID_ID"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Table_Query_from_HCF_DW" displayName="Table_Query_from_HCF_DW" ref="J210:X276" tableType="queryTable" totalsRowShown="0" headerRowDxfId="16" dataDxfId="15">
  <autoFilter ref="J210:X276" xr:uid="{00000000-0009-0000-0100-000013000000}"/>
  <tableColumns count="15">
    <tableColumn id="1" xr3:uid="{00000000-0010-0000-0000-000001000000}" uniqueName="1" name="PROVIDER_ID" queryTableFieldId="1" dataDxfId="14"/>
    <tableColumn id="2" xr3:uid="{00000000-0010-0000-0000-000002000000}" uniqueName="2" name="HOSPITAL_NAME" queryTableFieldId="2" dataDxfId="13"/>
    <tableColumn id="3" xr3:uid="{00000000-0010-0000-0000-000003000000}" uniqueName="3" name="URBAN_RURAL" queryTableFieldId="3" dataDxfId="12"/>
    <tableColumn id="4" xr3:uid="{00000000-0010-0000-0000-000004000000}" uniqueName="4" name="ADDRESS1" queryTableFieldId="4" dataDxfId="11"/>
    <tableColumn id="5" xr3:uid="{00000000-0010-0000-0000-000005000000}" uniqueName="5" name="ADDRESS2" queryTableFieldId="5" dataDxfId="10"/>
    <tableColumn id="6" xr3:uid="{00000000-0010-0000-0000-000006000000}" uniqueName="6" name="CITY" queryTableFieldId="6" dataDxfId="9"/>
    <tableColumn id="7" xr3:uid="{00000000-0010-0000-0000-000007000000}" uniqueName="7" name="ZIP" queryTableFieldId="7" dataDxfId="8"/>
    <tableColumn id="8" xr3:uid="{00000000-0010-0000-0000-000008000000}" uniqueName="8" name="EMAIL1" queryTableFieldId="8" dataDxfId="7"/>
    <tableColumn id="9" xr3:uid="{00000000-0010-0000-0000-000009000000}" uniqueName="9" name="EMAIL2" queryTableFieldId="9" dataDxfId="6"/>
    <tableColumn id="10" xr3:uid="{00000000-0010-0000-0000-00000A000000}" uniqueName="10" name="CC1" queryTableFieldId="10" dataDxfId="5"/>
    <tableColumn id="11" xr3:uid="{00000000-0010-0000-0000-00000B000000}" uniqueName="11" name="CC2" queryTableFieldId="11" dataDxfId="4"/>
    <tableColumn id="12" xr3:uid="{00000000-0010-0000-0000-00000C000000}" uniqueName="12" name="PHONE1" queryTableFieldId="12" dataDxfId="3"/>
    <tableColumn id="13" xr3:uid="{00000000-0010-0000-0000-00000D000000}" uniqueName="13" name="PHONE2" queryTableFieldId="13" dataDxfId="2"/>
    <tableColumn id="14" xr3:uid="{00000000-0010-0000-0000-00000E000000}" uniqueName="14" name="CONTACT_NAME" queryTableFieldId="14" dataDxfId="1"/>
    <tableColumn id="15" xr3:uid="{278084C2-CF2C-4643-B0B8-7197C19BF18F}" uniqueName="15" name="MEDICAID_ID" queryTableFieldId="15"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aelashby@utah.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www.health.utah.gov/medicaid/stplan/A_4-19-A.pdf" TargetMode="External"/><Relationship Id="rId1" Type="http://schemas.openxmlformats.org/officeDocument/2006/relationships/hyperlink" Target="http://www.health.utah.gov/medicaid/stplan/A_4-19-A.pdf"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B21"/>
  <sheetViews>
    <sheetView workbookViewId="0"/>
  </sheetViews>
  <sheetFormatPr defaultColWidth="9" defaultRowHeight="14.25"/>
  <cols>
    <col min="1" max="1" width="17" style="70" customWidth="1"/>
    <col min="2" max="16384" width="9" style="70"/>
  </cols>
  <sheetData>
    <row r="1" spans="1:2" ht="23.25">
      <c r="A1" s="94" t="s">
        <v>134</v>
      </c>
    </row>
    <row r="2" spans="1:2">
      <c r="A2" s="70" t="s">
        <v>136</v>
      </c>
    </row>
    <row r="3" spans="1:2">
      <c r="A3" s="70" t="s">
        <v>135</v>
      </c>
    </row>
    <row r="4" spans="1:2">
      <c r="B4" s="70" t="s">
        <v>165</v>
      </c>
    </row>
    <row r="5" spans="1:2">
      <c r="B5" s="95" t="s">
        <v>166</v>
      </c>
    </row>
    <row r="6" spans="1:2" ht="15">
      <c r="B6" s="96" t="s">
        <v>167</v>
      </c>
    </row>
    <row r="7" spans="1:2">
      <c r="A7" s="70" t="s">
        <v>147</v>
      </c>
    </row>
    <row r="8" spans="1:2">
      <c r="A8" s="98" t="s">
        <v>137</v>
      </c>
    </row>
    <row r="9" spans="1:2">
      <c r="A9" s="70" t="s">
        <v>138</v>
      </c>
    </row>
    <row r="10" spans="1:2">
      <c r="A10" s="70" t="s">
        <v>139</v>
      </c>
    </row>
    <row r="11" spans="1:2" ht="15">
      <c r="A11" s="97" t="s">
        <v>140</v>
      </c>
      <c r="B11" s="96" t="str">
        <f>B6</f>
        <v>michaelashby@utah.gov</v>
      </c>
    </row>
    <row r="12" spans="1:2">
      <c r="B12" s="70" t="s">
        <v>141</v>
      </c>
    </row>
    <row r="13" spans="1:2">
      <c r="A13" s="97" t="s">
        <v>145</v>
      </c>
      <c r="B13" s="70" t="s">
        <v>168</v>
      </c>
    </row>
    <row r="14" spans="1:2">
      <c r="B14" s="70" t="s">
        <v>143</v>
      </c>
    </row>
    <row r="15" spans="1:2">
      <c r="B15" s="70" t="s">
        <v>144</v>
      </c>
    </row>
    <row r="16" spans="1:2">
      <c r="B16" s="70" t="s">
        <v>141</v>
      </c>
    </row>
    <row r="17" spans="1:2">
      <c r="A17" s="97" t="s">
        <v>146</v>
      </c>
      <c r="B17" s="70" t="s">
        <v>168</v>
      </c>
    </row>
    <row r="18" spans="1:2">
      <c r="B18" s="70" t="s">
        <v>142</v>
      </c>
    </row>
    <row r="19" spans="1:2">
      <c r="B19" s="70" t="s">
        <v>144</v>
      </c>
    </row>
    <row r="21" spans="1:2">
      <c r="A21" s="70" t="s">
        <v>148</v>
      </c>
    </row>
  </sheetData>
  <hyperlinks>
    <hyperlink ref="B6"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AC276"/>
  <sheetViews>
    <sheetView tabSelected="1" zoomScaleNormal="100" workbookViewId="0">
      <selection activeCell="C17" sqref="C17:E17"/>
    </sheetView>
  </sheetViews>
  <sheetFormatPr defaultColWidth="9" defaultRowHeight="14.25"/>
  <cols>
    <col min="1" max="1" width="39.85546875" style="40" customWidth="1"/>
    <col min="2" max="4" width="20.7109375" style="40" customWidth="1"/>
    <col min="5" max="5" width="32.7109375" style="40" customWidth="1"/>
    <col min="6" max="9" width="9" style="40"/>
    <col min="10" max="10" width="17.85546875" style="105" hidden="1" customWidth="1"/>
    <col min="11" max="11" width="62" style="105" hidden="1" customWidth="1"/>
    <col min="12" max="12" width="19.5703125" style="105" hidden="1" customWidth="1"/>
    <col min="13" max="13" width="42.5703125" style="105" hidden="1" customWidth="1"/>
    <col min="14" max="14" width="40.7109375" style="105" hidden="1" customWidth="1"/>
    <col min="15" max="15" width="20" style="105" hidden="1" customWidth="1"/>
    <col min="16" max="16" width="6.7109375" style="105" hidden="1" customWidth="1"/>
    <col min="17" max="17" width="41.28515625" style="105" hidden="1" customWidth="1"/>
    <col min="18" max="18" width="40.28515625" style="105" hidden="1" customWidth="1"/>
    <col min="19" max="19" width="32.140625" style="105" hidden="1" customWidth="1"/>
    <col min="20" max="20" width="39.140625" style="105" hidden="1" customWidth="1"/>
    <col min="21" max="21" width="21.7109375" style="105" hidden="1" customWidth="1"/>
    <col min="22" max="22" width="15.28515625" style="105" hidden="1" customWidth="1"/>
    <col min="23" max="23" width="21.42578125" style="105" hidden="1" customWidth="1"/>
    <col min="24" max="24" width="17.140625" style="105" hidden="1" customWidth="1"/>
    <col min="25" max="25" width="9.5703125" style="40" customWidth="1"/>
    <col min="26" max="26" width="12" style="40" customWidth="1"/>
    <col min="27" max="27" width="22" style="40" customWidth="1"/>
    <col min="28" max="28" width="13" style="40" customWidth="1"/>
    <col min="29" max="29" width="18.28515625" style="40" customWidth="1"/>
    <col min="30" max="30" width="9" style="40" customWidth="1"/>
    <col min="31" max="16384" width="9" style="40"/>
  </cols>
  <sheetData>
    <row r="1" spans="1:8" ht="26.25">
      <c r="A1" s="1" t="s">
        <v>0</v>
      </c>
      <c r="B1" s="39"/>
      <c r="C1" s="39"/>
      <c r="D1" s="39"/>
      <c r="E1" s="39"/>
    </row>
    <row r="2" spans="1:8" ht="20.25">
      <c r="A2" s="168" t="str">
        <f ca="1">"Disproportionate Share Hospital (DSH) Survey &amp; Uncompensated Care Survey for FFY" &amp; YEAR(NOW())+1</f>
        <v>Disproportionate Share Hospital (DSH) Survey &amp; Uncompensated Care Survey for FFY2024</v>
      </c>
      <c r="B2" s="168"/>
      <c r="C2" s="168"/>
      <c r="D2" s="168"/>
      <c r="E2" s="168"/>
    </row>
    <row r="3" spans="1:8" ht="20.25">
      <c r="A3" s="2"/>
      <c r="H3" s="104"/>
    </row>
    <row r="4" spans="1:8" ht="15.75">
      <c r="A4" s="170" t="s">
        <v>82</v>
      </c>
      <c r="B4" s="170"/>
      <c r="C4" s="170"/>
      <c r="D4" s="170"/>
      <c r="E4" s="170"/>
      <c r="H4" s="104"/>
    </row>
    <row r="5" spans="1:8" ht="15.75">
      <c r="A5" s="170" t="str">
        <f ca="1">"Must be postmarked by August 1, " &amp; YEAR(NOW()) &amp; "."</f>
        <v>Must be postmarked by August 1, 2023.</v>
      </c>
      <c r="B5" s="170"/>
      <c r="C5" s="170"/>
      <c r="D5" s="170"/>
      <c r="E5" s="170"/>
      <c r="H5" s="104"/>
    </row>
    <row r="6" spans="1:8">
      <c r="C6" s="41"/>
      <c r="H6" s="104"/>
    </row>
    <row r="7" spans="1:8" ht="28.5" customHeight="1">
      <c r="A7" s="178" t="s">
        <v>158</v>
      </c>
      <c r="B7" s="178"/>
      <c r="C7" s="178"/>
      <c r="D7" s="178"/>
      <c r="E7" s="178"/>
      <c r="H7" s="104"/>
    </row>
    <row r="8" spans="1:8">
      <c r="A8" s="4" t="s">
        <v>76</v>
      </c>
      <c r="B8" s="42"/>
      <c r="C8" s="43"/>
      <c r="D8" s="42"/>
      <c r="E8" s="44"/>
      <c r="H8" s="104"/>
    </row>
    <row r="9" spans="1:8">
      <c r="A9" s="5" t="s">
        <v>368</v>
      </c>
      <c r="C9" s="41"/>
      <c r="E9" s="45"/>
      <c r="H9" s="104"/>
    </row>
    <row r="10" spans="1:8">
      <c r="A10" s="6" t="s">
        <v>77</v>
      </c>
      <c r="C10" s="41"/>
      <c r="E10" s="45"/>
      <c r="H10" s="104"/>
    </row>
    <row r="11" spans="1:8">
      <c r="A11" s="6" t="s">
        <v>78</v>
      </c>
      <c r="C11" s="41"/>
      <c r="E11" s="45"/>
      <c r="H11" s="104"/>
    </row>
    <row r="12" spans="1:8">
      <c r="A12" s="5" t="s">
        <v>79</v>
      </c>
      <c r="C12" s="41"/>
      <c r="E12" s="45"/>
      <c r="H12" s="104"/>
    </row>
    <row r="13" spans="1:8">
      <c r="A13" s="5" t="s">
        <v>80</v>
      </c>
      <c r="C13" s="41"/>
      <c r="E13" s="45"/>
      <c r="H13" s="104"/>
    </row>
    <row r="14" spans="1:8">
      <c r="A14" s="7" t="s">
        <v>81</v>
      </c>
      <c r="B14" s="46"/>
      <c r="C14" s="47"/>
      <c r="D14" s="46"/>
      <c r="E14" s="48"/>
      <c r="H14" s="104"/>
    </row>
    <row r="15" spans="1:8">
      <c r="A15" s="8"/>
      <c r="C15" s="41"/>
      <c r="H15" s="104"/>
    </row>
    <row r="16" spans="1:8" ht="21" thickBot="1">
      <c r="A16" s="9" t="s">
        <v>152</v>
      </c>
      <c r="B16" s="9"/>
      <c r="C16" s="9"/>
      <c r="D16" s="9"/>
      <c r="E16" s="9"/>
      <c r="H16" s="104"/>
    </row>
    <row r="17" spans="1:5">
      <c r="A17" s="21" t="s">
        <v>462</v>
      </c>
      <c r="B17" s="109"/>
      <c r="C17" s="171"/>
      <c r="D17" s="171"/>
      <c r="E17" s="172"/>
    </row>
    <row r="18" spans="1:5" ht="15" thickBot="1">
      <c r="A18" s="21" t="s">
        <v>1</v>
      </c>
      <c r="B18" s="125" t="str">
        <f>IF(ISERROR(VLOOKUP(C17,Hospital_List,2,FALSE))=TRUE,"Need to select NPI #",VLOOKUP(C17,Hospital_List,2,FALSE))</f>
        <v>Need to select NPI #</v>
      </c>
      <c r="C18" s="125"/>
      <c r="D18" s="126"/>
      <c r="E18" s="126"/>
    </row>
    <row r="19" spans="1:5" ht="15.75" thickBot="1">
      <c r="A19" s="21"/>
      <c r="B19" s="120" t="s">
        <v>175</v>
      </c>
      <c r="C19" s="121"/>
      <c r="D19" s="118" t="s">
        <v>176</v>
      </c>
      <c r="E19" s="119"/>
    </row>
    <row r="20" spans="1:5">
      <c r="A20" s="21" t="s">
        <v>291</v>
      </c>
      <c r="B20" s="114" t="str">
        <f>IFERROR(IF(VLOOKUP($C$17,Hospital_List,14,FALSE)="","PLEASE UPDATE",VLOOKUP($C$17,Hospital_List,14,FALSE)),"")</f>
        <v/>
      </c>
      <c r="C20" s="115"/>
      <c r="D20" s="123"/>
      <c r="E20" s="124"/>
    </row>
    <row r="21" spans="1:5">
      <c r="A21" s="21" t="s">
        <v>290</v>
      </c>
      <c r="B21" s="110" t="str">
        <f>IFERROR(IF(VLOOKUP($C$17,Hospital_List,12,FALSE)="","PLEASE UPDATE",VLOOKUP($C$17,Hospital_List,12,FALSE)),"")</f>
        <v/>
      </c>
      <c r="C21" s="111" t="str">
        <f>IFERROR(IF(VLOOKUP($C$17,Hospital_List,13,FALSE)="","",VLOOKUP($C$17,Hospital_List,13,FALSE)),"")</f>
        <v/>
      </c>
      <c r="D21" s="112"/>
      <c r="E21" s="113"/>
    </row>
    <row r="22" spans="1:5" ht="15">
      <c r="A22" s="21" t="s">
        <v>74</v>
      </c>
      <c r="B22" s="114" t="str">
        <f>IFERROR(IF(VLOOKUP($C$17,Hospital_List,8,FALSE)="","PLEASE UPDATE",VLOOKUP($C$17,Hospital_List,8,FALSE)),"")</f>
        <v/>
      </c>
      <c r="C22" s="115"/>
      <c r="D22" s="173"/>
      <c r="E22" s="174"/>
    </row>
    <row r="23" spans="1:5" ht="15">
      <c r="A23" s="21" t="s">
        <v>177</v>
      </c>
      <c r="B23" s="114" t="str">
        <f>IFERROR(IF(VLOOKUP($C$17,Hospital_List,9,FALSE)="","",VLOOKUP($C$17,Hospital_List,9,FALSE)),"")</f>
        <v/>
      </c>
      <c r="C23" s="115"/>
      <c r="D23" s="173"/>
      <c r="E23" s="174"/>
    </row>
    <row r="24" spans="1:5" ht="15">
      <c r="A24" s="21" t="s">
        <v>178</v>
      </c>
      <c r="B24" s="114" t="str">
        <f>IFERROR(IF(VLOOKUP($C$17,Hospital_List,10,FALSE)="","",VLOOKUP($C$17,Hospital_List,10,FALSE)),"")</f>
        <v/>
      </c>
      <c r="C24" s="115"/>
      <c r="D24" s="173"/>
      <c r="E24" s="174"/>
    </row>
    <row r="25" spans="1:5" ht="15">
      <c r="A25" s="21" t="s">
        <v>179</v>
      </c>
      <c r="B25" s="114" t="str">
        <f>IFERROR(IF(VLOOKUP($C$17,Hospital_List,11,FALSE)="","",VLOOKUP($C$17,Hospital_List,11,FALSE)),"")</f>
        <v/>
      </c>
      <c r="C25" s="115"/>
      <c r="D25" s="173"/>
      <c r="E25" s="174"/>
    </row>
    <row r="26" spans="1:5">
      <c r="A26" s="21" t="s">
        <v>72</v>
      </c>
      <c r="B26" s="114" t="str">
        <f>IFERROR(IF(VLOOKUP($C$17,Hospital_List,4,FALSE)="","PLEASE UPDATE",VLOOKUP($C$17,Hospital_List,4,FALSE)),"")</f>
        <v/>
      </c>
      <c r="C26" s="115"/>
      <c r="D26" s="116"/>
      <c r="E26" s="117"/>
    </row>
    <row r="27" spans="1:5">
      <c r="A27" s="21" t="s">
        <v>73</v>
      </c>
      <c r="B27" s="114" t="str">
        <f>IFERROR(IF(VLOOKUP($C$17,Hospital_List,5,FALSE)="","",VLOOKUP($C$17,Hospital_List,5,FALSE)),"")</f>
        <v/>
      </c>
      <c r="C27" s="115"/>
      <c r="D27" s="116"/>
      <c r="E27" s="117"/>
    </row>
    <row r="28" spans="1:5">
      <c r="A28" s="21" t="s">
        <v>180</v>
      </c>
      <c r="B28" s="114" t="str">
        <f>IFERROR(IF(VLOOKUP($C$17,Hospital_List,6,FALSE)="","PLEASE UPDATE",VLOOKUP($C$17,Hospital_List,6,FALSE)),"")</f>
        <v/>
      </c>
      <c r="C28" s="115"/>
      <c r="D28" s="116"/>
      <c r="E28" s="117"/>
    </row>
    <row r="29" spans="1:5">
      <c r="A29" s="21" t="s">
        <v>287</v>
      </c>
      <c r="B29" s="114" t="s">
        <v>289</v>
      </c>
      <c r="C29" s="115"/>
      <c r="D29" s="116"/>
      <c r="E29" s="117"/>
    </row>
    <row r="30" spans="1:5">
      <c r="A30" s="21" t="s">
        <v>288</v>
      </c>
      <c r="B30" s="114" t="str">
        <f>IFERROR(IF(VLOOKUP($C$17,Hospital_List,7,FALSE)="","PLEASE UPDATE",VLOOKUP($C$17,Hospital_List,7,FALSE)),"")</f>
        <v/>
      </c>
      <c r="C30" s="115"/>
      <c r="D30" s="116"/>
      <c r="E30" s="117"/>
    </row>
    <row r="31" spans="1:5" ht="15" thickBot="1">
      <c r="A31" s="3" t="s">
        <v>75</v>
      </c>
      <c r="B31" s="127" t="str">
        <f>IF(ISERROR(VLOOKUP(C17,Hospital_List,3,FALSE)),"",IF(VLOOKUP(C17,Hospital_List,3,FALSE)="R","Rural",IF(VLOOKUP(C17,Hospital_List,3,FALSE)="F","Frontier",IF(VLOOKUP(C17,Hospital_List,3,FALSE)="S","State",IF(VLOOKUP(C17,Hospital_List,3,FALSE)="C","Children's",IF(VLOOKUP(C17,Hospital_List,3,FALSE)="N","Non-Government State Owned","Urban"))))))</f>
        <v/>
      </c>
      <c r="C31" s="128"/>
      <c r="D31" s="129"/>
      <c r="E31" s="130"/>
    </row>
    <row r="32" spans="1:5" ht="24.75">
      <c r="A32" s="10" t="s">
        <v>2</v>
      </c>
      <c r="B32" s="108">
        <f ca="1">DATE(YEAR(NOW())-1,12,31)</f>
        <v>44926</v>
      </c>
    </row>
    <row r="33" spans="1:5">
      <c r="A33" s="3"/>
      <c r="B33" s="50"/>
    </row>
    <row r="34" spans="1:5" ht="21" thickBot="1">
      <c r="A34" s="11" t="s">
        <v>153</v>
      </c>
      <c r="B34" s="51"/>
      <c r="C34" s="51"/>
      <c r="D34" s="51"/>
      <c r="E34" s="51"/>
    </row>
    <row r="35" spans="1:5" ht="18.75" thickTop="1">
      <c r="A35" s="179" t="s">
        <v>3</v>
      </c>
      <c r="B35" s="180"/>
      <c r="C35" s="180"/>
      <c r="D35" s="180"/>
      <c r="E35" s="180"/>
    </row>
    <row r="36" spans="1:5">
      <c r="A36" s="12" t="s">
        <v>4</v>
      </c>
      <c r="B36" s="39"/>
      <c r="C36" s="39"/>
      <c r="D36" s="39"/>
      <c r="E36" s="39"/>
    </row>
    <row r="37" spans="1:5" ht="15">
      <c r="A37" s="135" t="s">
        <v>83</v>
      </c>
      <c r="B37" s="136"/>
      <c r="C37" s="52" t="s">
        <v>5</v>
      </c>
    </row>
    <row r="38" spans="1:5">
      <c r="A38" s="175" t="s">
        <v>6</v>
      </c>
      <c r="B38" s="136"/>
      <c r="C38" s="71"/>
    </row>
    <row r="39" spans="1:5">
      <c r="A39" s="176" t="s">
        <v>7</v>
      </c>
      <c r="B39" s="136"/>
      <c r="C39" s="71"/>
    </row>
    <row r="40" spans="1:5">
      <c r="A40" s="177" t="s">
        <v>8</v>
      </c>
      <c r="B40" s="136"/>
      <c r="C40" s="71"/>
    </row>
    <row r="41" spans="1:5">
      <c r="A41" s="176" t="s">
        <v>9</v>
      </c>
      <c r="B41" s="136"/>
      <c r="C41" s="71"/>
    </row>
    <row r="42" spans="1:5" ht="15" thickBot="1">
      <c r="A42" s="53"/>
      <c r="C42" s="54"/>
    </row>
    <row r="43" spans="1:5" ht="15.75" thickTop="1" thickBot="1">
      <c r="A43" s="137" t="s">
        <v>10</v>
      </c>
      <c r="B43" s="138"/>
      <c r="C43" s="34">
        <f>SUM(C38:C41)</f>
        <v>0</v>
      </c>
    </row>
    <row r="44" spans="1:5" ht="15" thickTop="1">
      <c r="A44" s="3"/>
    </row>
    <row r="45" spans="1:5" ht="30.75" customHeight="1">
      <c r="A45" s="182" t="s">
        <v>84</v>
      </c>
      <c r="B45" s="136"/>
      <c r="C45" s="89"/>
      <c r="D45" s="55"/>
      <c r="E45" s="55"/>
    </row>
    <row r="46" spans="1:5">
      <c r="A46" s="10"/>
      <c r="C46" s="56"/>
      <c r="D46" s="55"/>
      <c r="E46" s="55"/>
    </row>
    <row r="47" spans="1:5" ht="15">
      <c r="A47" s="181" t="s">
        <v>11</v>
      </c>
      <c r="B47" s="136"/>
      <c r="C47" s="57" t="e">
        <f>IF(C43/C45&gt;0,C43/C45,0)</f>
        <v>#DIV/0!</v>
      </c>
      <c r="D47" s="35" t="str">
        <f>IF(LEN(C45)&gt;0,IF(C47&gt;=1%,IF(C47&gt;=14%,"You Qualify Under This Criteria", "You DO NOT Qualify Under This Criteria"),"You DO NOT Qualify Under This Criteria"),"")</f>
        <v/>
      </c>
      <c r="E47" s="55"/>
    </row>
    <row r="48" spans="1:5">
      <c r="A48" s="10"/>
      <c r="B48" s="56"/>
      <c r="C48" s="55"/>
      <c r="D48" s="55"/>
      <c r="E48" s="55"/>
    </row>
    <row r="49" spans="1:5" ht="21" thickBot="1">
      <c r="A49" s="9" t="s">
        <v>154</v>
      </c>
      <c r="B49" s="58"/>
      <c r="C49" s="59"/>
      <c r="D49" s="59"/>
      <c r="E49" s="59"/>
    </row>
    <row r="50" spans="1:5">
      <c r="B50" s="56"/>
      <c r="C50" s="55"/>
      <c r="D50" s="55"/>
      <c r="E50" s="55"/>
    </row>
    <row r="51" spans="1:5" ht="15.75">
      <c r="A51" s="13" t="s">
        <v>12</v>
      </c>
      <c r="B51" s="56"/>
      <c r="D51" s="60"/>
      <c r="E51" s="60"/>
    </row>
    <row r="52" spans="1:5" ht="15">
      <c r="A52" s="141" t="s">
        <v>85</v>
      </c>
      <c r="B52" s="142"/>
      <c r="C52" s="14" t="s">
        <v>13</v>
      </c>
      <c r="D52" s="61"/>
      <c r="E52" s="62"/>
    </row>
    <row r="53" spans="1:5">
      <c r="B53" s="63" t="s">
        <v>14</v>
      </c>
      <c r="C53" s="153"/>
      <c r="D53" s="154"/>
      <c r="E53" s="154"/>
    </row>
    <row r="54" spans="1:5">
      <c r="A54" s="64"/>
      <c r="B54" s="56" t="s">
        <v>15</v>
      </c>
      <c r="C54" s="153"/>
      <c r="D54" s="154"/>
      <c r="E54" s="154"/>
    </row>
    <row r="55" spans="1:5">
      <c r="A55" s="65"/>
      <c r="B55" s="56"/>
      <c r="C55" s="55"/>
      <c r="D55" s="55"/>
      <c r="E55" s="55"/>
    </row>
    <row r="56" spans="1:5" ht="25.5">
      <c r="B56" s="56"/>
      <c r="C56" s="15" t="s">
        <v>86</v>
      </c>
      <c r="D56" s="66"/>
      <c r="E56" s="66"/>
    </row>
    <row r="57" spans="1:5">
      <c r="B57" s="63" t="s">
        <v>14</v>
      </c>
      <c r="C57" s="132"/>
      <c r="D57" s="133"/>
      <c r="E57" s="134"/>
    </row>
    <row r="58" spans="1:5">
      <c r="B58" s="56" t="s">
        <v>15</v>
      </c>
      <c r="C58" s="155"/>
      <c r="D58" s="133"/>
      <c r="E58" s="134"/>
    </row>
    <row r="60" spans="1:5" ht="45" customHeight="1">
      <c r="A60" s="165" t="s">
        <v>87</v>
      </c>
      <c r="B60" s="166"/>
      <c r="C60" s="169" t="s">
        <v>114</v>
      </c>
      <c r="D60" s="169"/>
      <c r="E60" s="169"/>
    </row>
    <row r="61" spans="1:5">
      <c r="A61" s="16"/>
      <c r="B61" s="16"/>
      <c r="C61" s="17"/>
      <c r="D61" s="18"/>
      <c r="E61" s="16"/>
    </row>
    <row r="62" spans="1:5" ht="21" thickBot="1">
      <c r="A62" s="9" t="s">
        <v>16</v>
      </c>
      <c r="B62" s="99"/>
      <c r="C62" s="99"/>
      <c r="D62" s="99"/>
      <c r="E62" s="99"/>
    </row>
    <row r="63" spans="1:5">
      <c r="A63" s="19" t="s">
        <v>115</v>
      </c>
      <c r="B63" s="18"/>
      <c r="C63" s="18"/>
      <c r="D63" s="18"/>
      <c r="E63" s="18"/>
    </row>
    <row r="64" spans="1:5" ht="57" customHeight="1">
      <c r="A64" s="167" t="s">
        <v>17</v>
      </c>
      <c r="B64" s="167"/>
      <c r="C64" s="167"/>
      <c r="D64" s="167"/>
      <c r="E64" s="167"/>
    </row>
    <row r="65" spans="1:5">
      <c r="A65" s="147" t="s">
        <v>18</v>
      </c>
      <c r="B65" s="148"/>
      <c r="C65" s="90"/>
      <c r="D65" s="20"/>
      <c r="E65" s="20"/>
    </row>
    <row r="66" spans="1:5" ht="30" customHeight="1">
      <c r="A66" s="147" t="s">
        <v>19</v>
      </c>
      <c r="B66" s="148"/>
      <c r="C66" s="91"/>
      <c r="D66" s="20"/>
      <c r="E66" s="20"/>
    </row>
    <row r="67" spans="1:5">
      <c r="A67" s="147" t="s">
        <v>20</v>
      </c>
      <c r="B67" s="148"/>
      <c r="C67" s="36">
        <f>SUM(C65:C66)</f>
        <v>0</v>
      </c>
      <c r="D67" s="20"/>
      <c r="E67" s="20"/>
    </row>
    <row r="68" spans="1:5" ht="30" customHeight="1">
      <c r="A68" s="147" t="s">
        <v>38</v>
      </c>
      <c r="B68" s="148"/>
      <c r="C68" s="91"/>
      <c r="D68" s="20"/>
      <c r="E68" s="20"/>
    </row>
    <row r="69" spans="1:5">
      <c r="A69" s="147" t="s">
        <v>21</v>
      </c>
      <c r="B69" s="148"/>
      <c r="C69" s="37" t="e">
        <f>C67/C68</f>
        <v>#DIV/0!</v>
      </c>
      <c r="D69" s="65"/>
      <c r="E69" s="20"/>
    </row>
    <row r="70" spans="1:5" ht="66.75" customHeight="1">
      <c r="A70" s="147" t="s">
        <v>88</v>
      </c>
      <c r="B70" s="148"/>
      <c r="C70" s="91"/>
      <c r="D70" s="186" t="s">
        <v>26</v>
      </c>
      <c r="E70" s="165"/>
    </row>
    <row r="71" spans="1:5" ht="51" customHeight="1">
      <c r="A71" s="147" t="s">
        <v>22</v>
      </c>
      <c r="B71" s="148"/>
      <c r="C71" s="91"/>
      <c r="D71" s="20"/>
      <c r="E71" s="20"/>
    </row>
    <row r="72" spans="1:5">
      <c r="A72" s="147" t="s">
        <v>23</v>
      </c>
      <c r="B72" s="148"/>
      <c r="C72" s="37" t="e">
        <f>C70/C71</f>
        <v>#DIV/0!</v>
      </c>
      <c r="D72" s="65"/>
      <c r="E72" s="20"/>
    </row>
    <row r="73" spans="1:5">
      <c r="A73" s="147" t="s">
        <v>24</v>
      </c>
      <c r="B73" s="148"/>
      <c r="C73" s="37" t="e">
        <f>SUM(C69,C72)</f>
        <v>#DIV/0!</v>
      </c>
      <c r="D73" s="65"/>
      <c r="E73" s="20"/>
    </row>
    <row r="74" spans="1:5">
      <c r="A74" s="152" t="s">
        <v>25</v>
      </c>
      <c r="B74" s="148"/>
      <c r="C74" s="22">
        <v>0.25</v>
      </c>
      <c r="D74" s="65"/>
      <c r="E74" s="21"/>
    </row>
    <row r="75" spans="1:5">
      <c r="A75" s="152" t="s">
        <v>39</v>
      </c>
      <c r="B75" s="184"/>
      <c r="C75" s="38" t="e">
        <f>IF(C73&gt;C74,"LIUR Qualified","Not Qualified Under LIUR")</f>
        <v>#DIV/0!</v>
      </c>
      <c r="D75" s="67"/>
      <c r="E75" s="21"/>
    </row>
    <row r="76" spans="1:5">
      <c r="A76" s="23"/>
      <c r="B76" s="16"/>
      <c r="C76" s="16"/>
      <c r="D76" s="21"/>
      <c r="E76" s="16"/>
    </row>
    <row r="77" spans="1:5" ht="21" thickBot="1">
      <c r="A77" s="11" t="s">
        <v>27</v>
      </c>
      <c r="B77" s="51"/>
      <c r="C77" s="51"/>
      <c r="D77" s="51"/>
      <c r="E77" s="51"/>
    </row>
    <row r="78" spans="1:5" ht="15.75" thickTop="1" thickBot="1"/>
    <row r="79" spans="1:5" ht="16.5" customHeight="1" thickTop="1" thickBot="1">
      <c r="A79" s="24" t="s">
        <v>28</v>
      </c>
      <c r="B79" s="68"/>
      <c r="C79" s="92">
        <v>0</v>
      </c>
      <c r="D79" s="149" t="str">
        <f>IF(C79&lt;&gt;0,"Please call Steven Jones at 801-538-6149","")</f>
        <v/>
      </c>
      <c r="E79" s="150"/>
    </row>
    <row r="80" spans="1:5" ht="15" thickTop="1">
      <c r="A80" s="40" t="s">
        <v>29</v>
      </c>
      <c r="B80" s="156"/>
      <c r="C80" s="157"/>
      <c r="D80" s="157"/>
      <c r="E80" s="158"/>
    </row>
    <row r="81" spans="1:29">
      <c r="B81" s="159"/>
      <c r="C81" s="160"/>
      <c r="D81" s="160"/>
      <c r="E81" s="161"/>
    </row>
    <row r="82" spans="1:29">
      <c r="A82" s="64"/>
      <c r="B82" s="159"/>
      <c r="C82" s="160"/>
      <c r="D82" s="160"/>
      <c r="E82" s="161"/>
    </row>
    <row r="83" spans="1:29">
      <c r="B83" s="162"/>
      <c r="C83" s="163"/>
      <c r="D83" s="163"/>
      <c r="E83" s="164"/>
    </row>
    <row r="85" spans="1:29" ht="21" thickBot="1">
      <c r="A85" s="9" t="s">
        <v>155</v>
      </c>
      <c r="B85" s="100"/>
      <c r="C85" s="100"/>
      <c r="D85" s="100"/>
      <c r="E85" s="100"/>
    </row>
    <row r="86" spans="1:29">
      <c r="A86" s="25" t="s">
        <v>30</v>
      </c>
      <c r="B86" s="21"/>
      <c r="C86" s="21"/>
      <c r="D86" s="21"/>
      <c r="E86" s="21"/>
    </row>
    <row r="87" spans="1:29">
      <c r="A87" s="20" t="s">
        <v>89</v>
      </c>
      <c r="B87" s="21"/>
      <c r="C87" s="21"/>
      <c r="D87" s="21"/>
      <c r="E87" s="21"/>
    </row>
    <row r="88" spans="1:29" ht="15">
      <c r="A88" s="151" t="s">
        <v>90</v>
      </c>
      <c r="B88" s="151"/>
      <c r="C88" s="151"/>
      <c r="D88" s="151"/>
      <c r="E88" s="18"/>
    </row>
    <row r="89" spans="1:29">
      <c r="A89" s="27" t="s">
        <v>31</v>
      </c>
      <c r="B89" s="18"/>
      <c r="C89" s="18"/>
      <c r="D89" s="18"/>
      <c r="E89" s="18"/>
    </row>
    <row r="90" spans="1:29">
      <c r="A90" s="26"/>
      <c r="B90" s="18"/>
      <c r="C90" s="18"/>
      <c r="D90" s="18"/>
      <c r="E90" s="18"/>
    </row>
    <row r="91" spans="1:29" ht="15.75">
      <c r="A91" s="143" t="s">
        <v>32</v>
      </c>
      <c r="B91" s="143"/>
      <c r="C91" s="143"/>
      <c r="D91" s="143"/>
      <c r="E91" s="143"/>
    </row>
    <row r="92" spans="1:29" s="76" customFormat="1" ht="15">
      <c r="A92" s="77" t="s">
        <v>91</v>
      </c>
      <c r="J92" s="106"/>
      <c r="K92" s="106"/>
      <c r="L92" s="106"/>
      <c r="M92" s="106"/>
      <c r="N92" s="105"/>
      <c r="O92" s="105"/>
      <c r="P92" s="105"/>
      <c r="Q92" s="105"/>
      <c r="R92" s="105"/>
      <c r="S92" s="105"/>
      <c r="T92" s="105"/>
      <c r="U92" s="105"/>
      <c r="V92" s="105"/>
      <c r="W92" s="105"/>
      <c r="X92" s="105"/>
      <c r="Y92" s="40"/>
      <c r="Z92" s="40"/>
      <c r="AA92" s="40"/>
      <c r="AB92" s="40"/>
      <c r="AC92" s="40"/>
    </row>
    <row r="93" spans="1:29" s="76" customFormat="1" ht="15" customHeight="1" thickBot="1">
      <c r="A93" s="145" t="s">
        <v>118</v>
      </c>
      <c r="B93" s="145"/>
      <c r="C93" s="145"/>
      <c r="D93" s="146"/>
      <c r="E93" s="72"/>
      <c r="J93" s="106"/>
      <c r="K93" s="106"/>
      <c r="L93" s="106"/>
      <c r="M93" s="106"/>
      <c r="N93" s="106"/>
      <c r="O93" s="106"/>
      <c r="P93" s="106"/>
      <c r="Q93" s="106"/>
      <c r="R93" s="106"/>
      <c r="S93" s="106"/>
      <c r="T93" s="106"/>
      <c r="U93" s="106"/>
      <c r="V93" s="106"/>
      <c r="W93" s="106"/>
      <c r="X93" s="106"/>
    </row>
    <row r="94" spans="1:29" s="76" customFormat="1">
      <c r="A94" s="78"/>
      <c r="E94" s="79"/>
      <c r="J94" s="106"/>
      <c r="K94" s="106"/>
      <c r="L94" s="106"/>
      <c r="M94" s="106"/>
      <c r="N94" s="106"/>
      <c r="O94" s="106"/>
      <c r="P94" s="106"/>
      <c r="Q94" s="106"/>
      <c r="R94" s="106"/>
      <c r="S94" s="106"/>
      <c r="T94" s="106"/>
      <c r="U94" s="106"/>
      <c r="V94" s="106"/>
      <c r="W94" s="106"/>
      <c r="X94" s="106"/>
    </row>
    <row r="95" spans="1:29" s="76" customFormat="1" ht="15">
      <c r="A95" s="77" t="s">
        <v>92</v>
      </c>
      <c r="E95" s="79"/>
      <c r="J95" s="106"/>
      <c r="K95" s="106"/>
      <c r="L95" s="106"/>
      <c r="M95" s="106"/>
      <c r="N95" s="106"/>
      <c r="O95" s="106"/>
      <c r="P95" s="106"/>
      <c r="Q95" s="106"/>
      <c r="R95" s="106"/>
      <c r="S95" s="106"/>
      <c r="T95" s="106"/>
      <c r="U95" s="106"/>
      <c r="V95" s="106"/>
      <c r="W95" s="106"/>
      <c r="X95" s="106"/>
    </row>
    <row r="96" spans="1:29" s="76" customFormat="1">
      <c r="A96" s="122" t="s">
        <v>119</v>
      </c>
      <c r="B96" s="122"/>
      <c r="C96" s="122"/>
      <c r="D96" s="131"/>
      <c r="E96" s="73"/>
      <c r="J96" s="106"/>
      <c r="K96" s="106"/>
      <c r="L96" s="106"/>
      <c r="M96" s="106"/>
      <c r="N96" s="106"/>
      <c r="O96" s="106"/>
      <c r="P96" s="106"/>
      <c r="Q96" s="106"/>
      <c r="R96" s="106"/>
      <c r="S96" s="106"/>
      <c r="T96" s="106"/>
      <c r="U96" s="106"/>
      <c r="V96" s="106"/>
      <c r="W96" s="106"/>
      <c r="X96" s="106"/>
    </row>
    <row r="97" spans="1:24" s="76" customFormat="1" ht="14.25" customHeight="1">
      <c r="A97" s="122" t="s">
        <v>120</v>
      </c>
      <c r="B97" s="122"/>
      <c r="C97" s="122"/>
      <c r="D97" s="131"/>
      <c r="E97" s="80"/>
      <c r="J97" s="106"/>
      <c r="K97" s="106"/>
      <c r="L97" s="106"/>
      <c r="M97" s="106"/>
      <c r="N97" s="106"/>
      <c r="O97" s="106"/>
      <c r="P97" s="106"/>
      <c r="Q97" s="106"/>
      <c r="R97" s="106"/>
      <c r="S97" s="106"/>
      <c r="T97" s="106"/>
      <c r="U97" s="106"/>
      <c r="V97" s="106"/>
      <c r="W97" s="106"/>
      <c r="X97" s="106"/>
    </row>
    <row r="98" spans="1:24" s="76" customFormat="1" ht="14.25" customHeight="1">
      <c r="A98" s="122" t="s">
        <v>121</v>
      </c>
      <c r="B98" s="122"/>
      <c r="C98" s="122"/>
      <c r="D98" s="131"/>
      <c r="E98" s="80"/>
      <c r="J98" s="106"/>
      <c r="K98" s="106"/>
      <c r="L98" s="106"/>
      <c r="M98" s="106"/>
      <c r="N98" s="106"/>
      <c r="O98" s="106"/>
      <c r="P98" s="106"/>
      <c r="Q98" s="106"/>
      <c r="R98" s="106"/>
      <c r="S98" s="106"/>
      <c r="T98" s="106"/>
      <c r="U98" s="106"/>
      <c r="V98" s="106"/>
      <c r="W98" s="106"/>
      <c r="X98" s="106"/>
    </row>
    <row r="99" spans="1:24" s="76" customFormat="1" ht="14.25" customHeight="1">
      <c r="A99" s="122" t="s">
        <v>122</v>
      </c>
      <c r="B99" s="122"/>
      <c r="C99" s="122"/>
      <c r="D99" s="131"/>
      <c r="E99" s="74"/>
      <c r="J99" s="106"/>
      <c r="K99" s="106"/>
      <c r="L99" s="106"/>
      <c r="M99" s="106"/>
      <c r="N99" s="106"/>
      <c r="O99" s="106"/>
      <c r="P99" s="106"/>
      <c r="Q99" s="106"/>
      <c r="R99" s="106"/>
      <c r="S99" s="106"/>
      <c r="T99" s="106"/>
      <c r="U99" s="106"/>
      <c r="V99" s="106"/>
      <c r="W99" s="106"/>
      <c r="X99" s="106"/>
    </row>
    <row r="100" spans="1:24" s="76" customFormat="1">
      <c r="A100" s="122" t="s">
        <v>123</v>
      </c>
      <c r="B100" s="122"/>
      <c r="C100" s="122"/>
      <c r="D100" s="131"/>
      <c r="E100" s="73"/>
      <c r="J100" s="106"/>
      <c r="K100" s="106"/>
      <c r="L100" s="106"/>
      <c r="M100" s="106"/>
      <c r="N100" s="106"/>
      <c r="O100" s="106"/>
      <c r="P100" s="106"/>
      <c r="Q100" s="106"/>
      <c r="R100" s="106"/>
      <c r="S100" s="106"/>
      <c r="T100" s="106"/>
      <c r="U100" s="106"/>
      <c r="V100" s="106"/>
      <c r="W100" s="106"/>
      <c r="X100" s="106"/>
    </row>
    <row r="101" spans="1:24" s="76" customFormat="1">
      <c r="A101" s="122" t="s">
        <v>124</v>
      </c>
      <c r="B101" s="122"/>
      <c r="C101" s="122"/>
      <c r="D101" s="131"/>
      <c r="E101" s="81">
        <f>E93*E100</f>
        <v>0</v>
      </c>
      <c r="J101" s="106"/>
      <c r="K101" s="106"/>
      <c r="L101" s="106"/>
      <c r="M101" s="106"/>
      <c r="N101" s="106"/>
      <c r="O101" s="106"/>
      <c r="P101" s="106"/>
      <c r="Q101" s="106"/>
      <c r="R101" s="106"/>
      <c r="S101" s="106"/>
      <c r="T101" s="106"/>
      <c r="U101" s="106"/>
      <c r="V101" s="106"/>
      <c r="W101" s="106"/>
      <c r="X101" s="106"/>
    </row>
    <row r="102" spans="1:24" s="76" customFormat="1" ht="15" customHeight="1" thickBot="1">
      <c r="A102" s="122" t="s">
        <v>125</v>
      </c>
      <c r="B102" s="122"/>
      <c r="C102" s="122"/>
      <c r="D102" s="131"/>
      <c r="E102" s="82">
        <f>IF(E101&lt;(E96+E99),0,E101-(E96+E99))</f>
        <v>0</v>
      </c>
      <c r="J102" s="106"/>
      <c r="K102" s="106"/>
      <c r="L102" s="106"/>
      <c r="M102" s="106"/>
      <c r="N102" s="106"/>
      <c r="O102" s="106"/>
      <c r="P102" s="106"/>
      <c r="Q102" s="106"/>
      <c r="R102" s="106"/>
      <c r="S102" s="106"/>
      <c r="T102" s="106"/>
      <c r="U102" s="106"/>
      <c r="V102" s="106"/>
      <c r="W102" s="106"/>
      <c r="X102" s="106"/>
    </row>
    <row r="103" spans="1:24" s="76" customFormat="1">
      <c r="A103" s="78"/>
      <c r="E103" s="79"/>
      <c r="J103" s="106"/>
      <c r="K103" s="106"/>
      <c r="L103" s="106"/>
      <c r="M103" s="106"/>
      <c r="N103" s="106"/>
      <c r="O103" s="106"/>
      <c r="P103" s="106"/>
      <c r="Q103" s="106"/>
      <c r="R103" s="106"/>
      <c r="S103" s="106"/>
      <c r="T103" s="106"/>
      <c r="U103" s="106"/>
      <c r="V103" s="106"/>
      <c r="W103" s="106"/>
      <c r="X103" s="106"/>
    </row>
    <row r="104" spans="1:24" s="76" customFormat="1" ht="15">
      <c r="A104" s="144" t="s">
        <v>116</v>
      </c>
      <c r="B104" s="144"/>
      <c r="C104" s="144"/>
      <c r="D104" s="144"/>
      <c r="E104" s="144"/>
      <c r="J104" s="106"/>
      <c r="K104" s="106"/>
      <c r="L104" s="106"/>
      <c r="M104" s="106"/>
      <c r="N104" s="106"/>
      <c r="O104" s="106"/>
      <c r="P104" s="106"/>
      <c r="Q104" s="106"/>
      <c r="R104" s="106"/>
      <c r="S104" s="106"/>
      <c r="T104" s="106"/>
      <c r="U104" s="106"/>
      <c r="V104" s="106"/>
      <c r="W104" s="106"/>
      <c r="X104" s="106"/>
    </row>
    <row r="105" spans="1:24" s="76" customFormat="1" ht="14.25" customHeight="1">
      <c r="A105" s="122" t="s">
        <v>126</v>
      </c>
      <c r="B105" s="122"/>
      <c r="C105" s="122"/>
      <c r="D105" s="131"/>
      <c r="E105" s="73"/>
      <c r="J105" s="106"/>
      <c r="K105" s="106"/>
      <c r="L105" s="106"/>
      <c r="M105" s="106"/>
      <c r="N105" s="106"/>
      <c r="O105" s="106"/>
      <c r="P105" s="106"/>
      <c r="Q105" s="106"/>
      <c r="R105" s="106"/>
      <c r="S105" s="106"/>
      <c r="T105" s="106"/>
      <c r="U105" s="106"/>
      <c r="V105" s="106"/>
      <c r="W105" s="106"/>
      <c r="X105" s="106"/>
    </row>
    <row r="106" spans="1:24" s="76" customFormat="1">
      <c r="A106" s="122" t="s">
        <v>127</v>
      </c>
      <c r="B106" s="122"/>
      <c r="C106" s="122"/>
      <c r="D106" s="131"/>
      <c r="E106" s="73"/>
      <c r="J106" s="106"/>
      <c r="K106" s="106"/>
      <c r="L106" s="106"/>
      <c r="M106" s="106"/>
      <c r="N106" s="106"/>
      <c r="O106" s="106"/>
      <c r="P106" s="106"/>
      <c r="Q106" s="106"/>
      <c r="R106" s="106"/>
      <c r="S106" s="106"/>
      <c r="T106" s="106"/>
      <c r="U106" s="106"/>
      <c r="V106" s="106"/>
      <c r="W106" s="106"/>
      <c r="X106" s="106"/>
    </row>
    <row r="107" spans="1:24" s="76" customFormat="1" ht="14.25" customHeight="1">
      <c r="A107" s="122" t="s">
        <v>128</v>
      </c>
      <c r="B107" s="122"/>
      <c r="C107" s="122"/>
      <c r="D107" s="131"/>
      <c r="E107" s="81">
        <f>E93*E106</f>
        <v>0</v>
      </c>
      <c r="J107" s="106"/>
      <c r="K107" s="106"/>
      <c r="L107" s="106"/>
      <c r="M107" s="106"/>
      <c r="N107" s="106"/>
      <c r="O107" s="106"/>
      <c r="P107" s="106"/>
      <c r="Q107" s="106"/>
      <c r="R107" s="106"/>
      <c r="S107" s="106"/>
      <c r="T107" s="106"/>
      <c r="U107" s="106"/>
      <c r="V107" s="106"/>
      <c r="W107" s="106"/>
      <c r="X107" s="106"/>
    </row>
    <row r="108" spans="1:24" s="76" customFormat="1" ht="28.5" customHeight="1" thickBot="1">
      <c r="A108" s="122" t="s">
        <v>323</v>
      </c>
      <c r="B108" s="122"/>
      <c r="C108" s="122"/>
      <c r="D108" s="131"/>
      <c r="E108" s="82">
        <f>IF(E107&lt;E105,0,E107-E105)</f>
        <v>0</v>
      </c>
      <c r="J108" s="106"/>
      <c r="K108" s="106"/>
      <c r="L108" s="106"/>
      <c r="M108" s="106"/>
      <c r="N108" s="106"/>
      <c r="O108" s="106"/>
      <c r="P108" s="106"/>
      <c r="Q108" s="106"/>
      <c r="R108" s="106"/>
      <c r="S108" s="106"/>
      <c r="T108" s="106"/>
      <c r="U108" s="106"/>
      <c r="V108" s="106"/>
      <c r="W108" s="106"/>
      <c r="X108" s="106"/>
    </row>
    <row r="109" spans="1:24" s="76" customFormat="1">
      <c r="A109" s="78"/>
      <c r="E109" s="79"/>
      <c r="J109" s="106"/>
      <c r="K109" s="106"/>
      <c r="L109" s="106"/>
      <c r="M109" s="106"/>
      <c r="N109" s="106"/>
      <c r="O109" s="106"/>
      <c r="P109" s="106"/>
      <c r="Q109" s="106"/>
      <c r="R109" s="106"/>
      <c r="S109" s="106"/>
      <c r="T109" s="106"/>
      <c r="U109" s="106"/>
      <c r="V109" s="106"/>
      <c r="W109" s="106"/>
      <c r="X109" s="106"/>
    </row>
    <row r="110" spans="1:24" s="76" customFormat="1" ht="15">
      <c r="A110" s="77" t="s">
        <v>93</v>
      </c>
      <c r="E110" s="79"/>
      <c r="J110" s="106"/>
      <c r="K110" s="106"/>
      <c r="L110" s="106"/>
      <c r="M110" s="106"/>
      <c r="N110" s="106"/>
      <c r="O110" s="106"/>
      <c r="P110" s="106"/>
      <c r="Q110" s="106"/>
      <c r="R110" s="106"/>
      <c r="S110" s="106"/>
      <c r="T110" s="106"/>
      <c r="U110" s="106"/>
      <c r="V110" s="106"/>
      <c r="W110" s="106"/>
      <c r="X110" s="106"/>
    </row>
    <row r="111" spans="1:24" s="76" customFormat="1" ht="14.25" customHeight="1">
      <c r="A111" s="122" t="s">
        <v>129</v>
      </c>
      <c r="B111" s="122"/>
      <c r="C111" s="122"/>
      <c r="D111" s="131"/>
      <c r="E111" s="73"/>
      <c r="J111" s="106"/>
      <c r="K111" s="106"/>
      <c r="L111" s="106"/>
      <c r="M111" s="106"/>
      <c r="N111" s="106"/>
      <c r="O111" s="106"/>
      <c r="P111" s="106"/>
      <c r="Q111" s="106"/>
      <c r="R111" s="106"/>
      <c r="S111" s="106"/>
      <c r="T111" s="106"/>
      <c r="U111" s="106"/>
      <c r="V111" s="106"/>
      <c r="W111" s="106"/>
      <c r="X111" s="106"/>
    </row>
    <row r="112" spans="1:24" s="76" customFormat="1" ht="14.25" customHeight="1">
      <c r="A112" s="122" t="s">
        <v>130</v>
      </c>
      <c r="B112" s="122"/>
      <c r="C112" s="122"/>
      <c r="D112" s="131"/>
      <c r="E112" s="73"/>
      <c r="J112" s="106"/>
      <c r="K112" s="106"/>
      <c r="L112" s="106"/>
      <c r="M112" s="106"/>
      <c r="N112" s="106"/>
      <c r="O112" s="106"/>
      <c r="P112" s="106"/>
      <c r="Q112" s="106"/>
      <c r="R112" s="106"/>
      <c r="S112" s="106"/>
      <c r="T112" s="106"/>
      <c r="U112" s="106"/>
      <c r="V112" s="106"/>
      <c r="W112" s="106"/>
      <c r="X112" s="106"/>
    </row>
    <row r="113" spans="1:29" s="76" customFormat="1" ht="30" customHeight="1">
      <c r="A113" s="122" t="s">
        <v>131</v>
      </c>
      <c r="B113" s="122"/>
      <c r="C113" s="122"/>
      <c r="D113" s="131"/>
      <c r="E113" s="81">
        <f>SUM(E102,E108)</f>
        <v>0</v>
      </c>
      <c r="J113" s="106"/>
      <c r="K113" s="106"/>
      <c r="L113" s="106"/>
      <c r="M113" s="106"/>
      <c r="N113" s="106"/>
      <c r="O113" s="106"/>
      <c r="P113" s="106"/>
      <c r="Q113" s="106"/>
      <c r="R113" s="106"/>
      <c r="S113" s="106"/>
      <c r="T113" s="106"/>
      <c r="U113" s="106"/>
      <c r="V113" s="106"/>
      <c r="W113" s="106"/>
      <c r="X113" s="106"/>
    </row>
    <row r="114" spans="1:29" s="76" customFormat="1">
      <c r="A114" s="83"/>
      <c r="B114" s="83"/>
      <c r="C114" s="83"/>
      <c r="D114" s="84"/>
      <c r="E114" s="79"/>
      <c r="J114" s="106"/>
      <c r="K114" s="106"/>
      <c r="L114" s="106"/>
      <c r="M114" s="106"/>
      <c r="N114" s="106"/>
      <c r="O114" s="106"/>
      <c r="P114" s="106"/>
      <c r="Q114" s="106"/>
      <c r="R114" s="106"/>
      <c r="S114" s="106"/>
      <c r="T114" s="106"/>
      <c r="U114" s="106"/>
      <c r="V114" s="106"/>
      <c r="W114" s="106"/>
      <c r="X114" s="106"/>
    </row>
    <row r="115" spans="1:29" s="76" customFormat="1">
      <c r="A115" s="78"/>
      <c r="C115" s="85" t="s">
        <v>94</v>
      </c>
      <c r="D115" s="85" t="s">
        <v>95</v>
      </c>
      <c r="E115" s="85" t="s">
        <v>96</v>
      </c>
      <c r="J115" s="106"/>
      <c r="K115" s="106"/>
      <c r="L115" s="106"/>
      <c r="M115" s="106"/>
      <c r="N115" s="106"/>
      <c r="O115" s="106"/>
      <c r="P115" s="106"/>
      <c r="Q115" s="106"/>
      <c r="R115" s="106"/>
      <c r="S115" s="106"/>
      <c r="T115" s="106"/>
      <c r="U115" s="106"/>
      <c r="V115" s="106"/>
      <c r="W115" s="106"/>
      <c r="X115" s="106"/>
    </row>
    <row r="116" spans="1:29" s="76" customFormat="1" ht="15">
      <c r="A116" s="88" t="s">
        <v>117</v>
      </c>
      <c r="C116" s="86">
        <v>1</v>
      </c>
      <c r="D116" s="86">
        <v>2</v>
      </c>
      <c r="E116" s="86">
        <v>3</v>
      </c>
      <c r="J116" s="106"/>
      <c r="K116" s="106"/>
      <c r="L116" s="106"/>
      <c r="M116" s="106"/>
      <c r="N116" s="106"/>
      <c r="O116" s="106"/>
      <c r="P116" s="106"/>
      <c r="Q116" s="106"/>
      <c r="R116" s="106"/>
      <c r="S116" s="106"/>
      <c r="T116" s="106"/>
      <c r="U116" s="106"/>
      <c r="V116" s="106"/>
      <c r="W116" s="106"/>
      <c r="X116" s="106"/>
    </row>
    <row r="117" spans="1:29" s="76" customFormat="1" ht="32.25" customHeight="1">
      <c r="A117" s="122" t="s">
        <v>172</v>
      </c>
      <c r="B117" s="131"/>
      <c r="C117" s="73"/>
      <c r="D117" s="73"/>
      <c r="E117" s="75">
        <f>SUM(C117:D117)</f>
        <v>0</v>
      </c>
      <c r="J117" s="106"/>
      <c r="K117" s="106"/>
      <c r="L117" s="106"/>
      <c r="M117" s="106"/>
      <c r="N117" s="106"/>
      <c r="O117" s="106"/>
      <c r="P117" s="106"/>
      <c r="Q117" s="106"/>
      <c r="R117" s="106"/>
      <c r="S117" s="106"/>
      <c r="T117" s="106"/>
      <c r="U117" s="106"/>
      <c r="V117" s="106"/>
      <c r="W117" s="106"/>
      <c r="X117" s="106"/>
    </row>
    <row r="118" spans="1:29" s="76" customFormat="1" ht="58.5" customHeight="1">
      <c r="A118" s="122" t="s">
        <v>174</v>
      </c>
      <c r="B118" s="131"/>
      <c r="C118" s="81">
        <f>E93*C117</f>
        <v>0</v>
      </c>
      <c r="D118" s="81">
        <f>(D117-E123) +(E93*E123)</f>
        <v>0</v>
      </c>
      <c r="E118" s="75">
        <f>SUM(C118:D118)</f>
        <v>0</v>
      </c>
      <c r="J118" s="106"/>
      <c r="K118" s="106"/>
      <c r="L118" s="106"/>
      <c r="M118" s="106"/>
      <c r="N118" s="106"/>
      <c r="O118" s="106"/>
      <c r="P118" s="106"/>
      <c r="Q118" s="106"/>
      <c r="R118" s="106"/>
      <c r="S118" s="106"/>
      <c r="T118" s="106"/>
      <c r="U118" s="106"/>
      <c r="V118" s="106"/>
      <c r="W118" s="106"/>
      <c r="X118" s="106"/>
    </row>
    <row r="119" spans="1:29" s="76" customFormat="1" ht="32.25" customHeight="1">
      <c r="A119" s="122" t="s">
        <v>173</v>
      </c>
      <c r="B119" s="131"/>
      <c r="C119" s="73"/>
      <c r="D119" s="73"/>
      <c r="E119" s="81">
        <f>SUM(C119:D119)</f>
        <v>0</v>
      </c>
      <c r="J119" s="106"/>
      <c r="K119" s="106"/>
      <c r="L119" s="106"/>
      <c r="M119" s="106"/>
      <c r="N119" s="106"/>
      <c r="O119" s="106"/>
      <c r="P119" s="106"/>
      <c r="Q119" s="106"/>
      <c r="R119" s="106"/>
      <c r="S119" s="106"/>
      <c r="T119" s="106"/>
      <c r="U119" s="106"/>
      <c r="V119" s="106"/>
      <c r="W119" s="106"/>
      <c r="X119" s="106"/>
    </row>
    <row r="120" spans="1:29" s="76" customFormat="1" ht="18.75" customHeight="1">
      <c r="A120" s="122" t="s">
        <v>132</v>
      </c>
      <c r="B120" s="131"/>
      <c r="C120" s="81">
        <f>C118-C119</f>
        <v>0</v>
      </c>
      <c r="D120" s="81">
        <f>D118-D119</f>
        <v>0</v>
      </c>
      <c r="E120" s="81">
        <f>E118-E119</f>
        <v>0</v>
      </c>
      <c r="J120" s="106"/>
      <c r="K120" s="106"/>
      <c r="L120" s="106"/>
      <c r="M120" s="106"/>
      <c r="N120" s="106"/>
      <c r="O120" s="106"/>
      <c r="P120" s="106"/>
      <c r="Q120" s="106"/>
      <c r="R120" s="106"/>
      <c r="S120" s="106"/>
      <c r="T120" s="106"/>
      <c r="U120" s="106"/>
      <c r="V120" s="106"/>
      <c r="W120" s="106"/>
      <c r="X120" s="106"/>
    </row>
    <row r="121" spans="1:29" s="76" customFormat="1">
      <c r="A121" s="78"/>
      <c r="E121" s="79"/>
      <c r="J121" s="106"/>
      <c r="K121" s="106"/>
      <c r="L121" s="106"/>
      <c r="M121" s="106"/>
      <c r="N121" s="106"/>
      <c r="O121" s="106"/>
      <c r="P121" s="106"/>
      <c r="Q121" s="106"/>
      <c r="R121" s="106"/>
      <c r="S121" s="106"/>
      <c r="T121" s="106"/>
      <c r="U121" s="106"/>
      <c r="V121" s="106"/>
      <c r="W121" s="106"/>
      <c r="X121" s="106"/>
    </row>
    <row r="122" spans="1:29" s="76" customFormat="1" ht="32.25" customHeight="1">
      <c r="A122" s="122" t="s">
        <v>170</v>
      </c>
      <c r="B122" s="122"/>
      <c r="C122" s="122"/>
      <c r="D122" s="122"/>
      <c r="E122" s="93"/>
      <c r="J122" s="106"/>
      <c r="K122" s="106"/>
      <c r="L122" s="106"/>
      <c r="M122" s="106"/>
      <c r="N122" s="106"/>
      <c r="O122" s="106"/>
      <c r="P122" s="106"/>
      <c r="Q122" s="106"/>
      <c r="R122" s="106"/>
      <c r="S122" s="106"/>
      <c r="T122" s="106"/>
      <c r="U122" s="106"/>
      <c r="V122" s="106"/>
      <c r="W122" s="106"/>
      <c r="X122" s="106"/>
    </row>
    <row r="123" spans="1:29" s="76" customFormat="1" ht="30.75" customHeight="1">
      <c r="A123" s="122" t="s">
        <v>171</v>
      </c>
      <c r="B123" s="122"/>
      <c r="C123" s="122"/>
      <c r="D123" s="122"/>
      <c r="E123" s="73"/>
      <c r="J123" s="106"/>
      <c r="K123" s="106"/>
      <c r="L123" s="106"/>
      <c r="M123" s="106"/>
      <c r="N123" s="106"/>
      <c r="O123" s="106"/>
      <c r="P123" s="106"/>
      <c r="Q123" s="106"/>
      <c r="R123" s="106"/>
      <c r="S123" s="106"/>
      <c r="T123" s="106"/>
      <c r="U123" s="106"/>
      <c r="V123" s="106"/>
      <c r="W123" s="106"/>
      <c r="X123" s="106"/>
    </row>
    <row r="124" spans="1:29" s="76" customFormat="1">
      <c r="A124" s="78"/>
      <c r="E124" s="79"/>
      <c r="J124" s="106"/>
      <c r="K124" s="106"/>
      <c r="L124" s="106"/>
      <c r="M124" s="106"/>
      <c r="N124" s="106"/>
      <c r="O124" s="106"/>
      <c r="P124" s="106"/>
      <c r="Q124" s="106"/>
      <c r="R124" s="106"/>
      <c r="S124" s="106"/>
      <c r="T124" s="106"/>
      <c r="U124" s="106"/>
      <c r="V124" s="106"/>
      <c r="W124" s="106"/>
      <c r="X124" s="106"/>
    </row>
    <row r="125" spans="1:29" s="76" customFormat="1" ht="15.75" thickBot="1">
      <c r="A125" s="139" t="s">
        <v>133</v>
      </c>
      <c r="B125" s="139"/>
      <c r="C125" s="139"/>
      <c r="D125" s="140"/>
      <c r="E125" s="87">
        <f>E113+C120</f>
        <v>0</v>
      </c>
      <c r="J125" s="106"/>
      <c r="K125" s="106"/>
      <c r="L125" s="106"/>
      <c r="M125" s="106"/>
      <c r="N125" s="106"/>
      <c r="O125" s="106"/>
      <c r="P125" s="106"/>
      <c r="Q125" s="106"/>
      <c r="R125" s="106"/>
      <c r="S125" s="106"/>
      <c r="T125" s="106"/>
      <c r="U125" s="106"/>
      <c r="V125" s="106"/>
      <c r="W125" s="106"/>
      <c r="X125" s="106"/>
    </row>
    <row r="126" spans="1:29">
      <c r="A126" s="29"/>
      <c r="B126" s="18"/>
      <c r="C126" s="18"/>
      <c r="D126" s="30"/>
      <c r="E126" s="28"/>
      <c r="N126" s="106"/>
      <c r="O126" s="106"/>
      <c r="P126" s="106"/>
      <c r="Q126" s="106"/>
      <c r="R126" s="106"/>
      <c r="S126" s="106"/>
      <c r="T126" s="106"/>
      <c r="U126" s="106"/>
      <c r="V126" s="106"/>
      <c r="W126" s="106"/>
      <c r="X126" s="106"/>
      <c r="Y126" s="76"/>
      <c r="Z126" s="76"/>
      <c r="AA126" s="76"/>
      <c r="AB126" s="76"/>
      <c r="AC126" s="76"/>
    </row>
    <row r="127" spans="1:29" ht="21" thickBot="1">
      <c r="A127" s="9" t="s">
        <v>157</v>
      </c>
      <c r="B127" s="101"/>
      <c r="C127" s="101"/>
      <c r="D127" s="102"/>
      <c r="E127" s="103"/>
    </row>
    <row r="128" spans="1:29" ht="33" customHeight="1">
      <c r="A128" s="185" t="str">
        <f ca="1">"Participation in the DSH program is voluntary.
Would "&amp;B18&amp;" like to participate in the DSH Program for FFY "&amp;YEAR(NOW())+1&amp;"?"</f>
        <v>Participation in the DSH program is voluntary.
Would Need to select NPI # like to participate in the DSH Program for FFY 2024?</v>
      </c>
      <c r="B128" s="185"/>
      <c r="C128" s="185"/>
      <c r="D128" s="185"/>
      <c r="E128" s="185"/>
    </row>
    <row r="129" spans="1:5" ht="15" customHeight="1">
      <c r="C129" s="93"/>
      <c r="D129" s="69"/>
      <c r="E129" s="69"/>
    </row>
    <row r="130" spans="1:5">
      <c r="A130" s="29"/>
      <c r="D130" s="30"/>
      <c r="E130" s="28"/>
    </row>
    <row r="131" spans="1:5">
      <c r="A131" s="3"/>
      <c r="B131" s="31"/>
      <c r="C131" s="32"/>
      <c r="D131" s="32"/>
      <c r="E131" s="21"/>
    </row>
    <row r="132" spans="1:5">
      <c r="A132" s="3"/>
      <c r="B132" s="21"/>
      <c r="C132" s="21"/>
      <c r="D132" s="32"/>
      <c r="E132" s="21"/>
    </row>
    <row r="133" spans="1:5" ht="21" thickBot="1">
      <c r="A133" s="9" t="s">
        <v>156</v>
      </c>
      <c r="B133" s="100"/>
      <c r="C133" s="100"/>
      <c r="D133" s="100"/>
      <c r="E133" s="100"/>
    </row>
    <row r="135" spans="1:5" ht="36">
      <c r="A135" s="33" t="s">
        <v>33</v>
      </c>
      <c r="B135" s="33"/>
      <c r="C135" s="33"/>
      <c r="D135" s="33"/>
      <c r="E135" s="33"/>
    </row>
    <row r="138" spans="1:5" ht="15.75" customHeight="1" thickBot="1">
      <c r="A138" s="183"/>
      <c r="B138" s="183"/>
      <c r="C138" s="183"/>
      <c r="E138" s="49">
        <f ca="1">NOW()</f>
        <v>45082.446568402775</v>
      </c>
    </row>
    <row r="139" spans="1:5">
      <c r="A139" s="3" t="s">
        <v>34</v>
      </c>
      <c r="E139" s="56" t="s">
        <v>35</v>
      </c>
    </row>
    <row r="140" spans="1:5">
      <c r="A140" s="70" t="s">
        <v>37</v>
      </c>
    </row>
    <row r="141" spans="1:5">
      <c r="A141" s="3" t="s">
        <v>36</v>
      </c>
    </row>
    <row r="198" spans="10:10">
      <c r="J198" s="105" t="s">
        <v>97</v>
      </c>
    </row>
    <row r="199" spans="10:10">
      <c r="J199" s="105" t="s">
        <v>98</v>
      </c>
    </row>
    <row r="210" spans="10:24">
      <c r="J210" s="107" t="s">
        <v>324</v>
      </c>
      <c r="K210" s="107" t="s">
        <v>325</v>
      </c>
      <c r="L210" s="107" t="s">
        <v>326</v>
      </c>
      <c r="M210" s="107" t="s">
        <v>327</v>
      </c>
      <c r="N210" s="107" t="s">
        <v>328</v>
      </c>
      <c r="O210" s="107" t="s">
        <v>329</v>
      </c>
      <c r="P210" s="107" t="s">
        <v>181</v>
      </c>
      <c r="Q210" s="107" t="s">
        <v>330</v>
      </c>
      <c r="R210" s="107" t="s">
        <v>331</v>
      </c>
      <c r="S210" s="107" t="s">
        <v>332</v>
      </c>
      <c r="T210" s="107" t="s">
        <v>333</v>
      </c>
      <c r="U210" s="107" t="s">
        <v>334</v>
      </c>
      <c r="V210" s="107" t="s">
        <v>335</v>
      </c>
      <c r="W210" s="107" t="s">
        <v>336</v>
      </c>
      <c r="X210" s="107" t="s">
        <v>463</v>
      </c>
    </row>
    <row r="211" spans="10:24">
      <c r="J211" s="105" t="s">
        <v>386</v>
      </c>
      <c r="K211" s="105" t="s">
        <v>69</v>
      </c>
      <c r="L211" s="105" t="s">
        <v>101</v>
      </c>
      <c r="M211" s="105" t="s">
        <v>248</v>
      </c>
      <c r="N211" s="105" t="s">
        <v>249</v>
      </c>
      <c r="O211" s="105" t="s">
        <v>250</v>
      </c>
      <c r="P211" s="105" t="s">
        <v>251</v>
      </c>
      <c r="Q211" s="105" t="s">
        <v>387</v>
      </c>
      <c r="R211" s="105" t="s">
        <v>296</v>
      </c>
      <c r="S211" s="105" t="s">
        <v>388</v>
      </c>
      <c r="T211" s="105" t="s">
        <v>464</v>
      </c>
      <c r="U211" s="105" t="s">
        <v>252</v>
      </c>
      <c r="W211" s="105" t="s">
        <v>253</v>
      </c>
      <c r="X211" s="187" t="s">
        <v>465</v>
      </c>
    </row>
    <row r="212" spans="10:24">
      <c r="J212" s="105" t="s">
        <v>389</v>
      </c>
      <c r="K212" s="105" t="s">
        <v>68</v>
      </c>
      <c r="L212" s="105" t="s">
        <v>101</v>
      </c>
      <c r="X212" s="187" t="s">
        <v>466</v>
      </c>
    </row>
    <row r="213" spans="10:24">
      <c r="J213" s="105" t="s">
        <v>389</v>
      </c>
      <c r="K213" s="105" t="s">
        <v>62</v>
      </c>
      <c r="L213" s="105" t="s">
        <v>101</v>
      </c>
      <c r="M213" s="105" t="s">
        <v>182</v>
      </c>
      <c r="N213" s="105" t="s">
        <v>183</v>
      </c>
      <c r="O213" s="105" t="s">
        <v>184</v>
      </c>
      <c r="P213" s="105" t="s">
        <v>185</v>
      </c>
      <c r="Q213" s="105" t="s">
        <v>187</v>
      </c>
      <c r="R213" s="105" t="s">
        <v>359</v>
      </c>
      <c r="S213" s="105" t="s">
        <v>311</v>
      </c>
      <c r="T213" s="105" t="s">
        <v>186</v>
      </c>
      <c r="U213" s="105" t="s">
        <v>374</v>
      </c>
      <c r="W213" s="105" t="s">
        <v>361</v>
      </c>
      <c r="X213" s="187" t="s">
        <v>467</v>
      </c>
    </row>
    <row r="214" spans="10:24">
      <c r="J214" s="105" t="s">
        <v>390</v>
      </c>
      <c r="K214" s="105" t="s">
        <v>169</v>
      </c>
      <c r="L214" s="105" t="s">
        <v>101</v>
      </c>
      <c r="X214" s="187" t="s">
        <v>468</v>
      </c>
    </row>
    <row r="215" spans="10:24">
      <c r="J215" s="105" t="s">
        <v>391</v>
      </c>
      <c r="K215" s="105" t="s">
        <v>305</v>
      </c>
      <c r="L215" s="105" t="s">
        <v>101</v>
      </c>
      <c r="M215" s="105" t="s">
        <v>182</v>
      </c>
      <c r="N215" s="105" t="s">
        <v>183</v>
      </c>
      <c r="O215" s="105" t="s">
        <v>184</v>
      </c>
      <c r="P215" s="105" t="s">
        <v>185</v>
      </c>
      <c r="Q215" s="105" t="s">
        <v>187</v>
      </c>
      <c r="R215" s="105" t="s">
        <v>186</v>
      </c>
      <c r="S215" s="105" t="s">
        <v>359</v>
      </c>
      <c r="T215" s="105" t="s">
        <v>375</v>
      </c>
      <c r="U215" s="105" t="s">
        <v>374</v>
      </c>
      <c r="W215" s="105" t="s">
        <v>361</v>
      </c>
      <c r="X215" s="187" t="s">
        <v>469</v>
      </c>
    </row>
    <row r="216" spans="10:24">
      <c r="J216" s="105" t="s">
        <v>391</v>
      </c>
      <c r="K216" s="105" t="s">
        <v>104</v>
      </c>
      <c r="L216" s="105" t="s">
        <v>101</v>
      </c>
      <c r="X216" s="187" t="s">
        <v>470</v>
      </c>
    </row>
    <row r="217" spans="10:24">
      <c r="J217" s="105" t="s">
        <v>391</v>
      </c>
      <c r="K217" s="105" t="s">
        <v>107</v>
      </c>
      <c r="L217" s="105" t="s">
        <v>101</v>
      </c>
      <c r="X217" s="187" t="s">
        <v>471</v>
      </c>
    </row>
    <row r="218" spans="10:24">
      <c r="J218" s="105" t="s">
        <v>392</v>
      </c>
      <c r="K218" s="105" t="s">
        <v>43</v>
      </c>
      <c r="L218" s="105" t="s">
        <v>99</v>
      </c>
      <c r="M218" s="105" t="s">
        <v>254</v>
      </c>
      <c r="N218" s="105" t="s">
        <v>255</v>
      </c>
      <c r="O218" s="105" t="s">
        <v>256</v>
      </c>
      <c r="P218" s="105" t="s">
        <v>257</v>
      </c>
      <c r="Q218" s="105" t="s">
        <v>379</v>
      </c>
      <c r="R218" s="105" t="s">
        <v>380</v>
      </c>
      <c r="S218" s="105" t="s">
        <v>381</v>
      </c>
      <c r="T218" s="105" t="s">
        <v>382</v>
      </c>
      <c r="U218" s="105" t="s">
        <v>383</v>
      </c>
      <c r="V218" s="105" t="s">
        <v>258</v>
      </c>
      <c r="W218" s="105" t="s">
        <v>393</v>
      </c>
      <c r="X218" s="187" t="s">
        <v>472</v>
      </c>
    </row>
    <row r="219" spans="10:24">
      <c r="J219" s="105" t="s">
        <v>394</v>
      </c>
      <c r="K219" s="105" t="s">
        <v>385</v>
      </c>
      <c r="L219" s="105" t="s">
        <v>101</v>
      </c>
      <c r="M219" s="105" t="s">
        <v>182</v>
      </c>
      <c r="N219" s="105" t="s">
        <v>183</v>
      </c>
      <c r="O219" s="105" t="s">
        <v>184</v>
      </c>
      <c r="P219" s="105" t="s">
        <v>185</v>
      </c>
      <c r="Q219" s="105" t="s">
        <v>187</v>
      </c>
      <c r="R219" s="105" t="s">
        <v>186</v>
      </c>
      <c r="S219" s="105" t="s">
        <v>359</v>
      </c>
      <c r="T219" s="105" t="s">
        <v>375</v>
      </c>
      <c r="U219" s="105" t="s">
        <v>374</v>
      </c>
      <c r="W219" s="105" t="s">
        <v>361</v>
      </c>
      <c r="X219" s="187" t="s">
        <v>473</v>
      </c>
    </row>
    <row r="220" spans="10:24">
      <c r="J220" s="105" t="s">
        <v>395</v>
      </c>
      <c r="K220" s="105" t="s">
        <v>306</v>
      </c>
      <c r="L220" s="105" t="s">
        <v>99</v>
      </c>
      <c r="M220" s="105" t="s">
        <v>182</v>
      </c>
      <c r="N220" s="105" t="s">
        <v>183</v>
      </c>
      <c r="O220" s="105" t="s">
        <v>184</v>
      </c>
      <c r="P220" s="105" t="s">
        <v>185</v>
      </c>
      <c r="Q220" s="105" t="s">
        <v>187</v>
      </c>
      <c r="R220" s="105" t="s">
        <v>359</v>
      </c>
      <c r="S220" s="105" t="s">
        <v>396</v>
      </c>
      <c r="T220" s="105" t="s">
        <v>186</v>
      </c>
      <c r="U220" s="105" t="s">
        <v>374</v>
      </c>
      <c r="W220" s="105" t="s">
        <v>361</v>
      </c>
      <c r="X220" s="187" t="s">
        <v>474</v>
      </c>
    </row>
    <row r="221" spans="10:24">
      <c r="J221" s="105" t="s">
        <v>397</v>
      </c>
      <c r="K221" s="105" t="s">
        <v>321</v>
      </c>
      <c r="L221" s="105" t="s">
        <v>101</v>
      </c>
      <c r="M221" s="105" t="s">
        <v>182</v>
      </c>
      <c r="N221" s="105" t="s">
        <v>351</v>
      </c>
      <c r="O221" s="105" t="s">
        <v>352</v>
      </c>
      <c r="P221" s="105" t="s">
        <v>353</v>
      </c>
      <c r="Q221" s="105" t="s">
        <v>187</v>
      </c>
      <c r="R221" s="105" t="s">
        <v>359</v>
      </c>
      <c r="S221" s="105" t="s">
        <v>307</v>
      </c>
      <c r="T221" s="105" t="s">
        <v>186</v>
      </c>
      <c r="U221" s="105" t="s">
        <v>374</v>
      </c>
      <c r="W221" s="105" t="s">
        <v>361</v>
      </c>
      <c r="X221" s="187" t="s">
        <v>475</v>
      </c>
    </row>
    <row r="222" spans="10:24">
      <c r="J222" s="105" t="s">
        <v>398</v>
      </c>
      <c r="K222" s="105" t="s">
        <v>356</v>
      </c>
      <c r="L222" s="105" t="s">
        <v>101</v>
      </c>
      <c r="M222" s="105" t="s">
        <v>371</v>
      </c>
      <c r="O222" s="105" t="s">
        <v>202</v>
      </c>
      <c r="P222" s="105" t="s">
        <v>203</v>
      </c>
      <c r="Q222" s="105" t="s">
        <v>357</v>
      </c>
      <c r="U222" s="105" t="s">
        <v>372</v>
      </c>
      <c r="W222" s="105" t="s">
        <v>358</v>
      </c>
      <c r="X222" s="187" t="s">
        <v>476</v>
      </c>
    </row>
    <row r="223" spans="10:24">
      <c r="J223" s="105" t="s">
        <v>399</v>
      </c>
      <c r="K223" s="105" t="s">
        <v>49</v>
      </c>
      <c r="L223" s="105" t="s">
        <v>101</v>
      </c>
      <c r="M223" s="105" t="s">
        <v>189</v>
      </c>
      <c r="N223" s="105" t="s">
        <v>293</v>
      </c>
      <c r="O223" s="105" t="s">
        <v>294</v>
      </c>
      <c r="P223" s="105" t="s">
        <v>190</v>
      </c>
      <c r="Q223" s="105" t="s">
        <v>338</v>
      </c>
      <c r="R223" s="105" t="s">
        <v>369</v>
      </c>
      <c r="S223" s="105" t="s">
        <v>355</v>
      </c>
      <c r="T223" s="105" t="s">
        <v>370</v>
      </c>
      <c r="U223" s="105" t="s">
        <v>191</v>
      </c>
      <c r="W223" s="105" t="s">
        <v>339</v>
      </c>
      <c r="X223" s="187" t="s">
        <v>477</v>
      </c>
    </row>
    <row r="224" spans="10:24">
      <c r="J224" s="105" t="s">
        <v>400</v>
      </c>
      <c r="K224" s="105" t="s">
        <v>40</v>
      </c>
      <c r="L224" s="105" t="s">
        <v>100</v>
      </c>
      <c r="M224" s="105" t="s">
        <v>216</v>
      </c>
      <c r="O224" s="105" t="s">
        <v>217</v>
      </c>
      <c r="P224" s="105" t="s">
        <v>218</v>
      </c>
      <c r="Q224" s="105" t="s">
        <v>219</v>
      </c>
      <c r="R224" s="105" t="s">
        <v>220</v>
      </c>
      <c r="U224" s="105" t="s">
        <v>302</v>
      </c>
      <c r="W224" s="105" t="s">
        <v>303</v>
      </c>
      <c r="X224" s="187" t="s">
        <v>478</v>
      </c>
    </row>
    <row r="225" spans="10:24">
      <c r="J225" s="105" t="s">
        <v>401</v>
      </c>
      <c r="K225" s="105" t="s">
        <v>66</v>
      </c>
      <c r="L225" s="105" t="s">
        <v>101</v>
      </c>
      <c r="M225" s="105" t="s">
        <v>182</v>
      </c>
      <c r="N225" s="105" t="s">
        <v>183</v>
      </c>
      <c r="O225" s="105" t="s">
        <v>184</v>
      </c>
      <c r="P225" s="105" t="s">
        <v>185</v>
      </c>
      <c r="Q225" s="105" t="s">
        <v>187</v>
      </c>
      <c r="R225" s="105" t="s">
        <v>359</v>
      </c>
      <c r="S225" s="105" t="s">
        <v>304</v>
      </c>
      <c r="T225" s="105" t="s">
        <v>186</v>
      </c>
      <c r="U225" s="105" t="s">
        <v>374</v>
      </c>
      <c r="W225" s="105" t="s">
        <v>361</v>
      </c>
      <c r="X225" s="187" t="s">
        <v>479</v>
      </c>
    </row>
    <row r="226" spans="10:24">
      <c r="J226" s="105" t="s">
        <v>402</v>
      </c>
      <c r="K226" s="105" t="s">
        <v>112</v>
      </c>
      <c r="L226" s="105" t="s">
        <v>149</v>
      </c>
      <c r="X226" s="187" t="s">
        <v>480</v>
      </c>
    </row>
    <row r="227" spans="10:24">
      <c r="J227" s="105" t="s">
        <v>402</v>
      </c>
      <c r="K227" s="105" t="s">
        <v>322</v>
      </c>
      <c r="L227" s="105" t="s">
        <v>101</v>
      </c>
      <c r="M227" s="105" t="s">
        <v>182</v>
      </c>
      <c r="N227" s="105" t="s">
        <v>183</v>
      </c>
      <c r="O227" s="105" t="s">
        <v>184</v>
      </c>
      <c r="P227" s="105" t="s">
        <v>185</v>
      </c>
      <c r="Q227" s="105" t="s">
        <v>187</v>
      </c>
      <c r="R227" s="105" t="s">
        <v>359</v>
      </c>
      <c r="S227" s="105" t="s">
        <v>304</v>
      </c>
      <c r="T227" s="105" t="s">
        <v>186</v>
      </c>
      <c r="U227" s="105" t="s">
        <v>374</v>
      </c>
      <c r="W227" s="105" t="s">
        <v>361</v>
      </c>
      <c r="X227" s="187" t="s">
        <v>481</v>
      </c>
    </row>
    <row r="228" spans="10:24">
      <c r="J228" s="105" t="s">
        <v>403</v>
      </c>
      <c r="K228" s="105" t="s">
        <v>57</v>
      </c>
      <c r="L228" s="105" t="s">
        <v>99</v>
      </c>
      <c r="M228" s="105" t="s">
        <v>189</v>
      </c>
      <c r="N228" s="105" t="s">
        <v>293</v>
      </c>
      <c r="O228" s="105" t="s">
        <v>294</v>
      </c>
      <c r="P228" s="105" t="s">
        <v>190</v>
      </c>
      <c r="Q228" s="105" t="s">
        <v>338</v>
      </c>
      <c r="R228" s="105" t="s">
        <v>369</v>
      </c>
      <c r="S228" s="105" t="s">
        <v>355</v>
      </c>
      <c r="T228" s="105" t="s">
        <v>370</v>
      </c>
      <c r="U228" s="105" t="s">
        <v>191</v>
      </c>
      <c r="W228" s="105" t="s">
        <v>339</v>
      </c>
      <c r="X228" s="187" t="s">
        <v>482</v>
      </c>
    </row>
    <row r="229" spans="10:24">
      <c r="J229" s="105" t="s">
        <v>404</v>
      </c>
      <c r="K229" s="105" t="s">
        <v>61</v>
      </c>
      <c r="L229" s="105" t="s">
        <v>99</v>
      </c>
      <c r="M229" s="105" t="s">
        <v>182</v>
      </c>
      <c r="N229" s="105" t="s">
        <v>183</v>
      </c>
      <c r="O229" s="105" t="s">
        <v>184</v>
      </c>
      <c r="P229" s="105" t="s">
        <v>185</v>
      </c>
      <c r="Q229" s="105" t="s">
        <v>187</v>
      </c>
      <c r="R229" s="105" t="s">
        <v>359</v>
      </c>
      <c r="S229" s="105" t="s">
        <v>405</v>
      </c>
      <c r="T229" s="105" t="s">
        <v>186</v>
      </c>
      <c r="U229" s="105" t="s">
        <v>374</v>
      </c>
      <c r="W229" s="105" t="s">
        <v>361</v>
      </c>
      <c r="X229" s="187" t="s">
        <v>483</v>
      </c>
    </row>
    <row r="230" spans="10:24">
      <c r="J230" s="105" t="s">
        <v>406</v>
      </c>
      <c r="K230" s="105" t="s">
        <v>310</v>
      </c>
      <c r="L230" s="105" t="s">
        <v>99</v>
      </c>
      <c r="M230" s="105" t="s">
        <v>182</v>
      </c>
      <c r="N230" s="105" t="s">
        <v>183</v>
      </c>
      <c r="O230" s="105" t="s">
        <v>184</v>
      </c>
      <c r="P230" s="105" t="s">
        <v>185</v>
      </c>
      <c r="Q230" s="105" t="s">
        <v>187</v>
      </c>
      <c r="R230" s="105" t="s">
        <v>186</v>
      </c>
      <c r="S230" s="105" t="s">
        <v>359</v>
      </c>
      <c r="T230" s="105" t="s">
        <v>396</v>
      </c>
      <c r="U230" s="105" t="s">
        <v>374</v>
      </c>
      <c r="W230" s="105" t="s">
        <v>361</v>
      </c>
      <c r="X230" s="187" t="s">
        <v>484</v>
      </c>
    </row>
    <row r="231" spans="10:24">
      <c r="J231" s="105" t="s">
        <v>407</v>
      </c>
      <c r="K231" s="105" t="s">
        <v>408</v>
      </c>
      <c r="L231" s="105" t="s">
        <v>101</v>
      </c>
      <c r="M231" s="105" t="s">
        <v>182</v>
      </c>
      <c r="N231" s="105" t="s">
        <v>183</v>
      </c>
      <c r="O231" s="105" t="s">
        <v>184</v>
      </c>
      <c r="P231" s="105" t="s">
        <v>185</v>
      </c>
      <c r="Q231" s="105" t="s">
        <v>187</v>
      </c>
      <c r="R231" s="105" t="s">
        <v>186</v>
      </c>
      <c r="S231" s="105" t="s">
        <v>309</v>
      </c>
      <c r="T231" s="105" t="s">
        <v>359</v>
      </c>
      <c r="U231" s="105" t="s">
        <v>374</v>
      </c>
      <c r="W231" s="105" t="s">
        <v>361</v>
      </c>
      <c r="X231" s="187" t="s">
        <v>485</v>
      </c>
    </row>
    <row r="232" spans="10:24">
      <c r="J232" s="105" t="s">
        <v>409</v>
      </c>
      <c r="K232" s="105" t="s">
        <v>103</v>
      </c>
      <c r="L232" s="105" t="s">
        <v>101</v>
      </c>
      <c r="X232" s="187" t="s">
        <v>486</v>
      </c>
    </row>
    <row r="233" spans="10:24">
      <c r="J233" s="105" t="s">
        <v>410</v>
      </c>
      <c r="K233" s="105" t="s">
        <v>106</v>
      </c>
      <c r="L233" s="105" t="s">
        <v>101</v>
      </c>
      <c r="X233" s="187" t="s">
        <v>487</v>
      </c>
    </row>
    <row r="234" spans="10:24">
      <c r="J234" s="105" t="s">
        <v>411</v>
      </c>
      <c r="K234" s="105" t="s">
        <v>48</v>
      </c>
      <c r="L234" s="105" t="s">
        <v>99</v>
      </c>
      <c r="M234" s="105" t="s">
        <v>182</v>
      </c>
      <c r="N234" s="105" t="s">
        <v>183</v>
      </c>
      <c r="O234" s="105" t="s">
        <v>184</v>
      </c>
      <c r="P234" s="105" t="s">
        <v>185</v>
      </c>
      <c r="Q234" s="105" t="s">
        <v>187</v>
      </c>
      <c r="R234" s="105" t="s">
        <v>359</v>
      </c>
      <c r="S234" s="105" t="s">
        <v>186</v>
      </c>
      <c r="T234" s="105" t="s">
        <v>375</v>
      </c>
      <c r="U234" s="105" t="s">
        <v>374</v>
      </c>
      <c r="W234" s="105" t="s">
        <v>361</v>
      </c>
      <c r="X234" s="187" t="s">
        <v>488</v>
      </c>
    </row>
    <row r="235" spans="10:24">
      <c r="J235" s="105" t="s">
        <v>412</v>
      </c>
      <c r="K235" s="105" t="s">
        <v>41</v>
      </c>
      <c r="L235" s="105" t="s">
        <v>99</v>
      </c>
      <c r="M235" s="105" t="s">
        <v>262</v>
      </c>
      <c r="N235" s="105" t="s">
        <v>263</v>
      </c>
      <c r="O235" s="105" t="s">
        <v>264</v>
      </c>
      <c r="P235" s="105" t="s">
        <v>265</v>
      </c>
      <c r="Q235" s="105" t="s">
        <v>295</v>
      </c>
      <c r="R235" s="105" t="s">
        <v>266</v>
      </c>
      <c r="S235" s="105" t="s">
        <v>267</v>
      </c>
      <c r="U235" s="105" t="s">
        <v>340</v>
      </c>
      <c r="W235" s="105" t="s">
        <v>341</v>
      </c>
      <c r="X235" s="187" t="s">
        <v>489</v>
      </c>
    </row>
    <row r="236" spans="10:24">
      <c r="J236" s="105" t="s">
        <v>413</v>
      </c>
      <c r="K236" s="105" t="s">
        <v>354</v>
      </c>
      <c r="L236" s="105" t="s">
        <v>101</v>
      </c>
      <c r="M236" s="105" t="s">
        <v>182</v>
      </c>
      <c r="N236" s="105" t="s">
        <v>183</v>
      </c>
      <c r="O236" s="105" t="s">
        <v>184</v>
      </c>
      <c r="P236" s="105" t="s">
        <v>185</v>
      </c>
      <c r="Q236" s="105" t="s">
        <v>187</v>
      </c>
      <c r="R236" s="105" t="s">
        <v>359</v>
      </c>
      <c r="S236" s="105" t="s">
        <v>414</v>
      </c>
      <c r="T236" s="105" t="s">
        <v>186</v>
      </c>
      <c r="U236" s="105" t="s">
        <v>374</v>
      </c>
      <c r="W236" s="105" t="s">
        <v>361</v>
      </c>
      <c r="X236" s="187" t="s">
        <v>490</v>
      </c>
    </row>
    <row r="237" spans="10:24">
      <c r="J237" s="105" t="s">
        <v>415</v>
      </c>
      <c r="K237" s="105" t="s">
        <v>46</v>
      </c>
      <c r="L237" s="105" t="s">
        <v>101</v>
      </c>
      <c r="M237" s="105" t="s">
        <v>248</v>
      </c>
      <c r="N237" s="105" t="s">
        <v>249</v>
      </c>
      <c r="O237" s="105" t="s">
        <v>250</v>
      </c>
      <c r="P237" s="105" t="s">
        <v>251</v>
      </c>
      <c r="Q237" s="105" t="s">
        <v>387</v>
      </c>
      <c r="R237" s="105" t="s">
        <v>296</v>
      </c>
      <c r="S237" s="105" t="s">
        <v>388</v>
      </c>
      <c r="T237" s="105" t="s">
        <v>464</v>
      </c>
      <c r="U237" s="105" t="s">
        <v>252</v>
      </c>
      <c r="W237" s="105" t="s">
        <v>253</v>
      </c>
      <c r="X237" s="187" t="s">
        <v>491</v>
      </c>
    </row>
    <row r="238" spans="10:24">
      <c r="J238" s="105" t="s">
        <v>416</v>
      </c>
      <c r="K238" s="105" t="s">
        <v>105</v>
      </c>
      <c r="L238" s="105" t="s">
        <v>100</v>
      </c>
      <c r="M238" s="105" t="s">
        <v>299</v>
      </c>
      <c r="O238" s="105" t="s">
        <v>300</v>
      </c>
      <c r="P238" s="105" t="s">
        <v>301</v>
      </c>
      <c r="Q238" s="105" t="s">
        <v>219</v>
      </c>
      <c r="R238" s="105" t="s">
        <v>220</v>
      </c>
      <c r="U238" s="105" t="s">
        <v>302</v>
      </c>
      <c r="W238" s="105" t="s">
        <v>303</v>
      </c>
      <c r="X238" s="187" t="s">
        <v>492</v>
      </c>
    </row>
    <row r="239" spans="10:24">
      <c r="J239" s="105" t="s">
        <v>417</v>
      </c>
      <c r="K239" s="105" t="s">
        <v>55</v>
      </c>
      <c r="L239" s="105" t="s">
        <v>99</v>
      </c>
      <c r="M239" s="105" t="s">
        <v>278</v>
      </c>
      <c r="N239" s="105" t="s">
        <v>279</v>
      </c>
      <c r="O239" s="105" t="s">
        <v>280</v>
      </c>
      <c r="P239" s="105" t="s">
        <v>281</v>
      </c>
      <c r="Q239" s="105" t="s">
        <v>295</v>
      </c>
      <c r="R239" s="105" t="s">
        <v>282</v>
      </c>
      <c r="S239" s="105" t="s">
        <v>267</v>
      </c>
      <c r="U239" s="105" t="s">
        <v>340</v>
      </c>
      <c r="W239" s="105" t="s">
        <v>341</v>
      </c>
      <c r="X239" s="187" t="s">
        <v>493</v>
      </c>
    </row>
    <row r="240" spans="10:24">
      <c r="J240" s="105" t="s">
        <v>418</v>
      </c>
      <c r="K240" s="105" t="s">
        <v>161</v>
      </c>
      <c r="L240" s="105" t="s">
        <v>101</v>
      </c>
      <c r="X240" s="187" t="s">
        <v>494</v>
      </c>
    </row>
    <row r="241" spans="10:24">
      <c r="J241" s="105" t="s">
        <v>419</v>
      </c>
      <c r="K241" s="105" t="s">
        <v>420</v>
      </c>
      <c r="L241" s="105" t="s">
        <v>101</v>
      </c>
      <c r="M241" s="105" t="s">
        <v>192</v>
      </c>
      <c r="N241" s="105" t="s">
        <v>193</v>
      </c>
      <c r="O241" s="105" t="s">
        <v>194</v>
      </c>
      <c r="P241" s="105" t="s">
        <v>195</v>
      </c>
      <c r="Q241" s="105" t="s">
        <v>342</v>
      </c>
      <c r="R241" s="105" t="s">
        <v>196</v>
      </c>
      <c r="U241" s="105" t="s">
        <v>197</v>
      </c>
      <c r="V241" s="105" t="s">
        <v>297</v>
      </c>
      <c r="W241" s="105" t="s">
        <v>343</v>
      </c>
      <c r="X241" s="187" t="s">
        <v>495</v>
      </c>
    </row>
    <row r="242" spans="10:24">
      <c r="J242" s="105" t="s">
        <v>421</v>
      </c>
      <c r="K242" s="105" t="s">
        <v>111</v>
      </c>
      <c r="L242" s="105" t="s">
        <v>101</v>
      </c>
      <c r="X242" s="187" t="s">
        <v>496</v>
      </c>
    </row>
    <row r="243" spans="10:24">
      <c r="J243" s="105" t="s">
        <v>422</v>
      </c>
      <c r="K243" s="105" t="s">
        <v>110</v>
      </c>
      <c r="L243" s="105" t="s">
        <v>101</v>
      </c>
      <c r="M243" s="105" t="s">
        <v>189</v>
      </c>
      <c r="N243" s="105" t="s">
        <v>293</v>
      </c>
      <c r="O243" s="105" t="s">
        <v>294</v>
      </c>
      <c r="P243" s="105" t="s">
        <v>190</v>
      </c>
      <c r="Q243" s="105" t="s">
        <v>338</v>
      </c>
      <c r="R243" s="105" t="s">
        <v>369</v>
      </c>
      <c r="S243" s="105" t="s">
        <v>355</v>
      </c>
      <c r="T243" s="105" t="s">
        <v>370</v>
      </c>
      <c r="U243" s="105" t="s">
        <v>191</v>
      </c>
      <c r="W243" s="105" t="s">
        <v>339</v>
      </c>
      <c r="X243" s="187" t="s">
        <v>497</v>
      </c>
    </row>
    <row r="244" spans="10:24">
      <c r="J244" s="105" t="s">
        <v>423</v>
      </c>
      <c r="K244" s="105" t="s">
        <v>50</v>
      </c>
      <c r="L244" s="105" t="s">
        <v>101</v>
      </c>
      <c r="M244" s="105" t="s">
        <v>189</v>
      </c>
      <c r="N244" s="105" t="s">
        <v>293</v>
      </c>
      <c r="O244" s="105" t="s">
        <v>294</v>
      </c>
      <c r="P244" s="105" t="s">
        <v>190</v>
      </c>
      <c r="Q244" s="105" t="s">
        <v>338</v>
      </c>
      <c r="R244" s="105" t="s">
        <v>369</v>
      </c>
      <c r="S244" s="105" t="s">
        <v>355</v>
      </c>
      <c r="T244" s="105" t="s">
        <v>370</v>
      </c>
      <c r="U244" s="105" t="s">
        <v>191</v>
      </c>
      <c r="W244" s="105" t="s">
        <v>339</v>
      </c>
      <c r="X244" s="187" t="s">
        <v>498</v>
      </c>
    </row>
    <row r="245" spans="10:24">
      <c r="J245" s="105" t="s">
        <v>424</v>
      </c>
      <c r="K245" s="105" t="s">
        <v>59</v>
      </c>
      <c r="L245" s="105" t="s">
        <v>100</v>
      </c>
      <c r="M245" s="105" t="s">
        <v>236</v>
      </c>
      <c r="O245" s="105" t="s">
        <v>237</v>
      </c>
      <c r="P245" s="105" t="s">
        <v>238</v>
      </c>
      <c r="Q245" s="105" t="s">
        <v>425</v>
      </c>
      <c r="R245" s="105" t="s">
        <v>309</v>
      </c>
      <c r="S245" s="105" t="s">
        <v>187</v>
      </c>
      <c r="T245" s="105" t="s">
        <v>359</v>
      </c>
      <c r="U245" s="105" t="s">
        <v>239</v>
      </c>
      <c r="V245" s="105" t="s">
        <v>240</v>
      </c>
      <c r="W245" s="105" t="s">
        <v>316</v>
      </c>
      <c r="X245" s="187" t="s">
        <v>499</v>
      </c>
    </row>
    <row r="246" spans="10:24">
      <c r="J246" s="105" t="s">
        <v>426</v>
      </c>
      <c r="K246" s="105" t="s">
        <v>64</v>
      </c>
      <c r="L246" s="105" t="s">
        <v>101</v>
      </c>
      <c r="M246" s="105" t="s">
        <v>189</v>
      </c>
      <c r="N246" s="105" t="s">
        <v>293</v>
      </c>
      <c r="O246" s="105" t="s">
        <v>294</v>
      </c>
      <c r="P246" s="105" t="s">
        <v>190</v>
      </c>
      <c r="Q246" s="105" t="s">
        <v>338</v>
      </c>
      <c r="R246" s="105" t="s">
        <v>369</v>
      </c>
      <c r="S246" s="105" t="s">
        <v>355</v>
      </c>
      <c r="T246" s="105" t="s">
        <v>370</v>
      </c>
      <c r="U246" s="105" t="s">
        <v>191</v>
      </c>
      <c r="W246" s="105" t="s">
        <v>339</v>
      </c>
      <c r="X246" s="187" t="s">
        <v>500</v>
      </c>
    </row>
    <row r="247" spans="10:24">
      <c r="J247" s="105" t="s">
        <v>427</v>
      </c>
      <c r="K247" s="105" t="s">
        <v>109</v>
      </c>
      <c r="L247" s="105" t="s">
        <v>101</v>
      </c>
      <c r="X247" s="187" t="s">
        <v>501</v>
      </c>
    </row>
    <row r="248" spans="10:24">
      <c r="J248" s="105" t="s">
        <v>427</v>
      </c>
      <c r="K248" s="105" t="s">
        <v>65</v>
      </c>
      <c r="L248" s="105" t="s">
        <v>101</v>
      </c>
      <c r="M248" s="105" t="s">
        <v>182</v>
      </c>
      <c r="N248" s="105" t="s">
        <v>344</v>
      </c>
      <c r="O248" s="105" t="s">
        <v>184</v>
      </c>
      <c r="P248" s="105" t="s">
        <v>345</v>
      </c>
      <c r="Q248" s="105" t="s">
        <v>187</v>
      </c>
      <c r="R248" s="105" t="s">
        <v>359</v>
      </c>
      <c r="S248" s="105" t="s">
        <v>307</v>
      </c>
      <c r="T248" s="105" t="s">
        <v>186</v>
      </c>
      <c r="U248" s="105" t="s">
        <v>374</v>
      </c>
      <c r="W248" s="105" t="s">
        <v>361</v>
      </c>
      <c r="X248" s="187" t="s">
        <v>502</v>
      </c>
    </row>
    <row r="249" spans="10:24">
      <c r="J249" s="105" t="s">
        <v>428</v>
      </c>
      <c r="K249" s="105" t="s">
        <v>162</v>
      </c>
      <c r="L249" s="105" t="s">
        <v>99</v>
      </c>
      <c r="M249" s="105" t="s">
        <v>182</v>
      </c>
      <c r="N249" s="105" t="s">
        <v>183</v>
      </c>
      <c r="O249" s="105" t="s">
        <v>184</v>
      </c>
      <c r="P249" s="105" t="s">
        <v>185</v>
      </c>
      <c r="Q249" s="105" t="s">
        <v>187</v>
      </c>
      <c r="R249" s="105" t="s">
        <v>359</v>
      </c>
      <c r="S249" s="105" t="s">
        <v>309</v>
      </c>
      <c r="T249" s="105" t="s">
        <v>186</v>
      </c>
      <c r="U249" s="105" t="s">
        <v>374</v>
      </c>
      <c r="W249" s="105" t="s">
        <v>361</v>
      </c>
      <c r="X249" s="187" t="s">
        <v>503</v>
      </c>
    </row>
    <row r="250" spans="10:24">
      <c r="J250" s="105" t="s">
        <v>429</v>
      </c>
      <c r="K250" s="105" t="s">
        <v>298</v>
      </c>
      <c r="L250" s="105" t="s">
        <v>101</v>
      </c>
      <c r="M250" s="105" t="s">
        <v>248</v>
      </c>
      <c r="N250" s="105" t="s">
        <v>249</v>
      </c>
      <c r="O250" s="105" t="s">
        <v>250</v>
      </c>
      <c r="P250" s="105" t="s">
        <v>251</v>
      </c>
      <c r="Q250" s="105" t="s">
        <v>387</v>
      </c>
      <c r="R250" s="105" t="s">
        <v>296</v>
      </c>
      <c r="S250" s="105" t="s">
        <v>388</v>
      </c>
      <c r="T250" s="105" t="s">
        <v>464</v>
      </c>
      <c r="U250" s="105" t="s">
        <v>252</v>
      </c>
      <c r="W250" s="105" t="s">
        <v>253</v>
      </c>
      <c r="X250" s="187" t="s">
        <v>504</v>
      </c>
    </row>
    <row r="251" spans="10:24">
      <c r="J251" s="105" t="s">
        <v>430</v>
      </c>
      <c r="K251" s="105" t="s">
        <v>67</v>
      </c>
      <c r="L251" s="105" t="s">
        <v>99</v>
      </c>
      <c r="M251" s="105" t="s">
        <v>221</v>
      </c>
      <c r="O251" s="105" t="s">
        <v>222</v>
      </c>
      <c r="P251" s="105" t="s">
        <v>223</v>
      </c>
      <c r="Q251" s="105" t="s">
        <v>224</v>
      </c>
      <c r="R251" s="105" t="s">
        <v>225</v>
      </c>
      <c r="S251" s="105" t="s">
        <v>292</v>
      </c>
      <c r="U251" s="105" t="s">
        <v>226</v>
      </c>
      <c r="W251" s="105" t="s">
        <v>227</v>
      </c>
      <c r="X251" s="187" t="s">
        <v>505</v>
      </c>
    </row>
    <row r="252" spans="10:24">
      <c r="J252" s="105" t="s">
        <v>431</v>
      </c>
      <c r="K252" s="105" t="s">
        <v>108</v>
      </c>
      <c r="L252" s="105" t="s">
        <v>101</v>
      </c>
      <c r="X252" s="187" t="s">
        <v>506</v>
      </c>
    </row>
    <row r="253" spans="10:24">
      <c r="J253" s="105" t="s">
        <v>432</v>
      </c>
      <c r="K253" s="105" t="s">
        <v>52</v>
      </c>
      <c r="L253" s="105" t="s">
        <v>101</v>
      </c>
      <c r="M253" s="105" t="s">
        <v>198</v>
      </c>
      <c r="N253" s="105" t="s">
        <v>199</v>
      </c>
      <c r="O253" s="105" t="s">
        <v>184</v>
      </c>
      <c r="P253" s="105" t="s">
        <v>200</v>
      </c>
      <c r="Q253" s="105" t="s">
        <v>362</v>
      </c>
      <c r="R253" s="105" t="s">
        <v>317</v>
      </c>
      <c r="S253" s="105" t="s">
        <v>201</v>
      </c>
      <c r="U253" s="105" t="s">
        <v>363</v>
      </c>
      <c r="W253" s="105" t="s">
        <v>364</v>
      </c>
      <c r="X253" s="187" t="s">
        <v>507</v>
      </c>
    </row>
    <row r="254" spans="10:24">
      <c r="J254" s="105" t="s">
        <v>433</v>
      </c>
      <c r="K254" s="105" t="s">
        <v>319</v>
      </c>
      <c r="L254" s="105" t="s">
        <v>101</v>
      </c>
      <c r="M254" s="105" t="s">
        <v>182</v>
      </c>
      <c r="N254" s="105" t="s">
        <v>350</v>
      </c>
      <c r="O254" s="105" t="s">
        <v>202</v>
      </c>
      <c r="P254" s="105" t="s">
        <v>203</v>
      </c>
      <c r="Q254" s="105" t="s">
        <v>187</v>
      </c>
      <c r="R254" s="105" t="s">
        <v>359</v>
      </c>
      <c r="S254" s="105" t="s">
        <v>307</v>
      </c>
      <c r="T254" s="105" t="s">
        <v>186</v>
      </c>
      <c r="U254" s="105" t="s">
        <v>374</v>
      </c>
      <c r="W254" s="105" t="s">
        <v>361</v>
      </c>
      <c r="X254" s="187" t="s">
        <v>508</v>
      </c>
    </row>
    <row r="255" spans="10:24">
      <c r="J255" s="105" t="s">
        <v>434</v>
      </c>
      <c r="K255" s="105" t="s">
        <v>56</v>
      </c>
      <c r="L255" s="105" t="s">
        <v>99</v>
      </c>
      <c r="M255" s="105" t="s">
        <v>182</v>
      </c>
      <c r="N255" s="105" t="s">
        <v>183</v>
      </c>
      <c r="O255" s="105" t="s">
        <v>184</v>
      </c>
      <c r="P255" s="105" t="s">
        <v>185</v>
      </c>
      <c r="Q255" s="105" t="s">
        <v>187</v>
      </c>
      <c r="R255" s="105" t="s">
        <v>359</v>
      </c>
      <c r="S255" s="105" t="s">
        <v>435</v>
      </c>
      <c r="T255" s="105" t="s">
        <v>186</v>
      </c>
      <c r="U255" s="105" t="s">
        <v>374</v>
      </c>
      <c r="W255" s="105" t="s">
        <v>361</v>
      </c>
      <c r="X255" s="187" t="s">
        <v>509</v>
      </c>
    </row>
    <row r="256" spans="10:24">
      <c r="J256" s="105" t="s">
        <v>436</v>
      </c>
      <c r="K256" s="105" t="s">
        <v>70</v>
      </c>
      <c r="L256" s="105" t="s">
        <v>101</v>
      </c>
      <c r="X256" s="187" t="s">
        <v>510</v>
      </c>
    </row>
    <row r="257" spans="10:24">
      <c r="J257" s="105" t="s">
        <v>437</v>
      </c>
      <c r="K257" s="105" t="s">
        <v>44</v>
      </c>
      <c r="L257" s="105" t="s">
        <v>101</v>
      </c>
      <c r="M257" s="105" t="s">
        <v>189</v>
      </c>
      <c r="N257" s="105" t="s">
        <v>293</v>
      </c>
      <c r="O257" s="105" t="s">
        <v>294</v>
      </c>
      <c r="P257" s="105" t="s">
        <v>190</v>
      </c>
      <c r="Q257" s="105" t="s">
        <v>338</v>
      </c>
      <c r="R257" s="105" t="s">
        <v>369</v>
      </c>
      <c r="S257" s="105" t="s">
        <v>355</v>
      </c>
      <c r="T257" s="105" t="s">
        <v>370</v>
      </c>
      <c r="U257" s="105" t="s">
        <v>191</v>
      </c>
      <c r="W257" s="105" t="s">
        <v>339</v>
      </c>
      <c r="X257" s="187" t="s">
        <v>511</v>
      </c>
    </row>
    <row r="258" spans="10:24">
      <c r="J258" s="105" t="s">
        <v>438</v>
      </c>
      <c r="K258" s="105" t="s">
        <v>63</v>
      </c>
      <c r="L258" s="105" t="s">
        <v>100</v>
      </c>
      <c r="M258" s="105" t="s">
        <v>241</v>
      </c>
      <c r="O258" s="105" t="s">
        <v>242</v>
      </c>
      <c r="P258" s="105" t="s">
        <v>243</v>
      </c>
      <c r="Q258" s="105" t="s">
        <v>244</v>
      </c>
      <c r="R258" s="105" t="s">
        <v>378</v>
      </c>
      <c r="U258" s="105" t="s">
        <v>245</v>
      </c>
      <c r="V258" s="105" t="s">
        <v>246</v>
      </c>
      <c r="W258" s="105" t="s">
        <v>247</v>
      </c>
      <c r="X258" s="187" t="s">
        <v>512</v>
      </c>
    </row>
    <row r="259" spans="10:24">
      <c r="J259" s="105" t="s">
        <v>439</v>
      </c>
      <c r="K259" s="105" t="s">
        <v>113</v>
      </c>
      <c r="L259" s="105" t="s">
        <v>101</v>
      </c>
      <c r="M259" s="105" t="s">
        <v>268</v>
      </c>
      <c r="N259" s="105" t="s">
        <v>269</v>
      </c>
      <c r="O259" s="105" t="s">
        <v>260</v>
      </c>
      <c r="P259" s="105" t="s">
        <v>270</v>
      </c>
      <c r="Q259" s="105" t="s">
        <v>337</v>
      </c>
      <c r="R259" s="105" t="s">
        <v>271</v>
      </c>
      <c r="U259" s="105" t="s">
        <v>272</v>
      </c>
      <c r="W259" s="105" t="s">
        <v>273</v>
      </c>
      <c r="X259" s="187" t="s">
        <v>513</v>
      </c>
    </row>
    <row r="260" spans="10:24">
      <c r="J260" s="105" t="s">
        <v>440</v>
      </c>
      <c r="K260" s="105" t="s">
        <v>159</v>
      </c>
      <c r="L260" s="105" t="s">
        <v>99</v>
      </c>
      <c r="M260" s="105" t="s">
        <v>212</v>
      </c>
      <c r="O260" s="105" t="s">
        <v>213</v>
      </c>
      <c r="P260" s="105" t="s">
        <v>214</v>
      </c>
      <c r="Q260" s="105" t="s">
        <v>346</v>
      </c>
      <c r="R260" s="105" t="s">
        <v>441</v>
      </c>
      <c r="S260" s="105" t="s">
        <v>215</v>
      </c>
      <c r="T260" s="105" t="s">
        <v>442</v>
      </c>
      <c r="U260" s="105" t="s">
        <v>376</v>
      </c>
      <c r="W260" s="105" t="s">
        <v>377</v>
      </c>
      <c r="X260" s="187" t="s">
        <v>514</v>
      </c>
    </row>
    <row r="261" spans="10:24">
      <c r="J261" s="105" t="s">
        <v>443</v>
      </c>
      <c r="K261" s="105" t="s">
        <v>160</v>
      </c>
      <c r="L261" s="105" t="s">
        <v>101</v>
      </c>
      <c r="M261" s="105" t="s">
        <v>189</v>
      </c>
      <c r="N261" s="105" t="s">
        <v>293</v>
      </c>
      <c r="O261" s="105" t="s">
        <v>294</v>
      </c>
      <c r="P261" s="105" t="s">
        <v>190</v>
      </c>
      <c r="Q261" s="105" t="s">
        <v>338</v>
      </c>
      <c r="R261" s="105" t="s">
        <v>369</v>
      </c>
      <c r="S261" s="105" t="s">
        <v>355</v>
      </c>
      <c r="T261" s="105" t="s">
        <v>370</v>
      </c>
      <c r="U261" s="105" t="s">
        <v>191</v>
      </c>
      <c r="W261" s="105" t="s">
        <v>339</v>
      </c>
      <c r="X261" s="187" t="s">
        <v>515</v>
      </c>
    </row>
    <row r="262" spans="10:24">
      <c r="J262" s="105" t="s">
        <v>444</v>
      </c>
      <c r="K262" s="105" t="s">
        <v>45</v>
      </c>
      <c r="L262" s="105" t="s">
        <v>101</v>
      </c>
      <c r="M262" s="105" t="s">
        <v>182</v>
      </c>
      <c r="N262" s="105" t="s">
        <v>183</v>
      </c>
      <c r="O262" s="105" t="s">
        <v>184</v>
      </c>
      <c r="P262" s="105" t="s">
        <v>185</v>
      </c>
      <c r="Q262" s="105" t="s">
        <v>187</v>
      </c>
      <c r="R262" s="105" t="s">
        <v>359</v>
      </c>
      <c r="S262" s="105" t="s">
        <v>445</v>
      </c>
      <c r="T262" s="105" t="s">
        <v>186</v>
      </c>
      <c r="U262" s="105" t="s">
        <v>374</v>
      </c>
      <c r="W262" s="105" t="s">
        <v>361</v>
      </c>
      <c r="X262" s="187" t="s">
        <v>516</v>
      </c>
    </row>
    <row r="263" spans="10:24">
      <c r="J263" s="105" t="s">
        <v>446</v>
      </c>
      <c r="K263" s="105" t="s">
        <v>150</v>
      </c>
      <c r="L263" s="105" t="s">
        <v>151</v>
      </c>
      <c r="M263" s="105" t="s">
        <v>259</v>
      </c>
      <c r="O263" s="105" t="s">
        <v>260</v>
      </c>
      <c r="P263" s="105" t="s">
        <v>318</v>
      </c>
      <c r="Q263" s="105" t="s">
        <v>365</v>
      </c>
      <c r="R263" s="105" t="s">
        <v>384</v>
      </c>
      <c r="U263" s="105" t="s">
        <v>261</v>
      </c>
      <c r="W263" s="105" t="s">
        <v>447</v>
      </c>
      <c r="X263" s="187" t="s">
        <v>517</v>
      </c>
    </row>
    <row r="264" spans="10:24">
      <c r="J264" s="105" t="s">
        <v>448</v>
      </c>
      <c r="K264" s="105" t="s">
        <v>42</v>
      </c>
      <c r="L264" s="105" t="s">
        <v>101</v>
      </c>
      <c r="M264" s="105" t="s">
        <v>182</v>
      </c>
      <c r="N264" s="105" t="s">
        <v>183</v>
      </c>
      <c r="O264" s="105" t="s">
        <v>184</v>
      </c>
      <c r="P264" s="105" t="s">
        <v>185</v>
      </c>
      <c r="Q264" s="105" t="s">
        <v>187</v>
      </c>
      <c r="R264" s="105" t="s">
        <v>359</v>
      </c>
      <c r="S264" s="105" t="s">
        <v>449</v>
      </c>
      <c r="T264" s="105" t="s">
        <v>186</v>
      </c>
      <c r="U264" s="105" t="s">
        <v>374</v>
      </c>
      <c r="W264" s="105" t="s">
        <v>361</v>
      </c>
      <c r="X264" s="187" t="s">
        <v>518</v>
      </c>
    </row>
    <row r="265" spans="10:24">
      <c r="J265" s="105" t="s">
        <v>450</v>
      </c>
      <c r="K265" s="105" t="s">
        <v>320</v>
      </c>
      <c r="L265" s="105" t="s">
        <v>99</v>
      </c>
      <c r="M265" s="105" t="s">
        <v>182</v>
      </c>
      <c r="N265" s="105" t="s">
        <v>183</v>
      </c>
      <c r="O265" s="105" t="s">
        <v>184</v>
      </c>
      <c r="P265" s="105" t="s">
        <v>185</v>
      </c>
      <c r="Q265" s="105" t="s">
        <v>187</v>
      </c>
      <c r="R265" s="105" t="s">
        <v>359</v>
      </c>
      <c r="S265" s="105" t="s">
        <v>405</v>
      </c>
      <c r="T265" s="105" t="s">
        <v>186</v>
      </c>
      <c r="U265" s="105" t="s">
        <v>374</v>
      </c>
      <c r="W265" s="105" t="s">
        <v>361</v>
      </c>
      <c r="X265" s="187" t="s">
        <v>519</v>
      </c>
    </row>
    <row r="266" spans="10:24">
      <c r="J266" s="105" t="s">
        <v>451</v>
      </c>
      <c r="K266" s="105" t="s">
        <v>51</v>
      </c>
      <c r="L266" s="105" t="s">
        <v>99</v>
      </c>
      <c r="M266" s="105" t="s">
        <v>274</v>
      </c>
      <c r="N266" s="105" t="s">
        <v>275</v>
      </c>
      <c r="O266" s="105" t="s">
        <v>276</v>
      </c>
      <c r="P266" s="105" t="s">
        <v>277</v>
      </c>
      <c r="Q266" s="105" t="s">
        <v>312</v>
      </c>
      <c r="R266" s="105" t="s">
        <v>313</v>
      </c>
      <c r="U266" s="105" t="s">
        <v>314</v>
      </c>
      <c r="W266" s="105" t="s">
        <v>315</v>
      </c>
      <c r="X266" s="187" t="s">
        <v>520</v>
      </c>
    </row>
    <row r="267" spans="10:24">
      <c r="J267" s="105" t="s">
        <v>452</v>
      </c>
      <c r="K267" s="105" t="s">
        <v>58</v>
      </c>
      <c r="L267" s="105" t="s">
        <v>99</v>
      </c>
      <c r="M267" s="105" t="s">
        <v>228</v>
      </c>
      <c r="N267" s="105" t="s">
        <v>229</v>
      </c>
      <c r="O267" s="105" t="s">
        <v>230</v>
      </c>
      <c r="P267" s="105" t="s">
        <v>231</v>
      </c>
      <c r="Q267" s="105" t="s">
        <v>232</v>
      </c>
      <c r="U267" s="105" t="s">
        <v>233</v>
      </c>
      <c r="V267" s="105" t="s">
        <v>234</v>
      </c>
      <c r="W267" s="105" t="s">
        <v>235</v>
      </c>
      <c r="X267" s="187" t="s">
        <v>521</v>
      </c>
    </row>
    <row r="268" spans="10:24">
      <c r="J268" s="105" t="s">
        <v>453</v>
      </c>
      <c r="K268" s="105" t="s">
        <v>71</v>
      </c>
      <c r="L268" s="105" t="s">
        <v>101</v>
      </c>
      <c r="X268" s="187" t="s">
        <v>522</v>
      </c>
    </row>
    <row r="269" spans="10:24">
      <c r="J269" s="105" t="s">
        <v>454</v>
      </c>
      <c r="K269" s="105" t="s">
        <v>54</v>
      </c>
      <c r="L269" s="105" t="s">
        <v>101</v>
      </c>
      <c r="M269" s="105" t="s">
        <v>182</v>
      </c>
      <c r="N269" s="105" t="s">
        <v>183</v>
      </c>
      <c r="O269" s="105" t="s">
        <v>184</v>
      </c>
      <c r="P269" s="105" t="s">
        <v>185</v>
      </c>
      <c r="Q269" s="105" t="s">
        <v>187</v>
      </c>
      <c r="R269" s="105" t="s">
        <v>359</v>
      </c>
      <c r="S269" s="105" t="s">
        <v>405</v>
      </c>
      <c r="T269" s="105" t="s">
        <v>186</v>
      </c>
      <c r="U269" s="105" t="s">
        <v>374</v>
      </c>
      <c r="W269" s="105" t="s">
        <v>361</v>
      </c>
      <c r="X269" s="187" t="s">
        <v>523</v>
      </c>
    </row>
    <row r="270" spans="10:24">
      <c r="J270" s="105" t="s">
        <v>455</v>
      </c>
      <c r="K270" s="105" t="s">
        <v>47</v>
      </c>
      <c r="L270" s="105" t="s">
        <v>102</v>
      </c>
      <c r="M270" s="105" t="s">
        <v>283</v>
      </c>
      <c r="N270" s="105" t="s">
        <v>284</v>
      </c>
      <c r="O270" s="105" t="s">
        <v>285</v>
      </c>
      <c r="P270" s="105" t="s">
        <v>286</v>
      </c>
      <c r="Q270" s="105" t="s">
        <v>366</v>
      </c>
      <c r="R270" s="105" t="s">
        <v>367</v>
      </c>
      <c r="S270" s="105" t="s">
        <v>347</v>
      </c>
      <c r="U270" s="105" t="s">
        <v>348</v>
      </c>
      <c r="W270" s="105" t="s">
        <v>349</v>
      </c>
      <c r="X270" s="187" t="s">
        <v>524</v>
      </c>
    </row>
    <row r="271" spans="10:24">
      <c r="J271" s="105" t="s">
        <v>456</v>
      </c>
      <c r="K271" s="105" t="s">
        <v>60</v>
      </c>
      <c r="L271" s="105" t="s">
        <v>100</v>
      </c>
      <c r="M271" s="105" t="s">
        <v>204</v>
      </c>
      <c r="N271" s="105" t="s">
        <v>205</v>
      </c>
      <c r="O271" s="105" t="s">
        <v>206</v>
      </c>
      <c r="P271" s="105" t="s">
        <v>207</v>
      </c>
      <c r="Q271" s="105" t="s">
        <v>208</v>
      </c>
      <c r="U271" s="105" t="s">
        <v>209</v>
      </c>
      <c r="V271" s="105" t="s">
        <v>210</v>
      </c>
      <c r="W271" s="105" t="s">
        <v>211</v>
      </c>
      <c r="X271" s="187" t="s">
        <v>525</v>
      </c>
    </row>
    <row r="272" spans="10:24">
      <c r="J272" s="105" t="s">
        <v>457</v>
      </c>
      <c r="K272" s="105" t="s">
        <v>163</v>
      </c>
      <c r="L272" s="105" t="s">
        <v>101</v>
      </c>
      <c r="M272" s="105" t="s">
        <v>189</v>
      </c>
      <c r="N272" s="105" t="s">
        <v>293</v>
      </c>
      <c r="O272" s="105" t="s">
        <v>294</v>
      </c>
      <c r="P272" s="105" t="s">
        <v>190</v>
      </c>
      <c r="Q272" s="105" t="s">
        <v>338</v>
      </c>
      <c r="R272" s="105" t="s">
        <v>369</v>
      </c>
      <c r="S272" s="105" t="s">
        <v>355</v>
      </c>
      <c r="T272" s="105" t="s">
        <v>370</v>
      </c>
      <c r="U272" s="105" t="s">
        <v>191</v>
      </c>
      <c r="W272" s="105" t="s">
        <v>339</v>
      </c>
      <c r="X272" s="187" t="s">
        <v>526</v>
      </c>
    </row>
    <row r="273" spans="10:24">
      <c r="J273" s="105" t="s">
        <v>458</v>
      </c>
      <c r="K273" s="105" t="s">
        <v>53</v>
      </c>
      <c r="L273" s="105" t="s">
        <v>101</v>
      </c>
      <c r="M273" s="105" t="s">
        <v>182</v>
      </c>
      <c r="N273" s="105" t="s">
        <v>183</v>
      </c>
      <c r="O273" s="105" t="s">
        <v>184</v>
      </c>
      <c r="P273" s="105" t="s">
        <v>185</v>
      </c>
      <c r="Q273" s="105" t="s">
        <v>187</v>
      </c>
      <c r="R273" s="105" t="s">
        <v>359</v>
      </c>
      <c r="S273" s="105" t="s">
        <v>360</v>
      </c>
      <c r="T273" s="105" t="s">
        <v>186</v>
      </c>
      <c r="U273" s="105" t="s">
        <v>374</v>
      </c>
      <c r="W273" s="105" t="s">
        <v>361</v>
      </c>
      <c r="X273" s="187" t="s">
        <v>527</v>
      </c>
    </row>
    <row r="274" spans="10:24">
      <c r="J274" s="105" t="s">
        <v>459</v>
      </c>
      <c r="K274" s="105" t="s">
        <v>308</v>
      </c>
      <c r="L274" s="105" t="s">
        <v>99</v>
      </c>
      <c r="M274" s="105" t="s">
        <v>182</v>
      </c>
      <c r="N274" s="105" t="s">
        <v>183</v>
      </c>
      <c r="O274" s="105" t="s">
        <v>184</v>
      </c>
      <c r="P274" s="105" t="s">
        <v>185</v>
      </c>
      <c r="Q274" s="105" t="s">
        <v>187</v>
      </c>
      <c r="R274" s="105" t="s">
        <v>359</v>
      </c>
      <c r="S274" s="105" t="s">
        <v>396</v>
      </c>
      <c r="T274" s="105" t="s">
        <v>186</v>
      </c>
      <c r="U274" s="105" t="s">
        <v>374</v>
      </c>
      <c r="V274" s="105" t="s">
        <v>188</v>
      </c>
      <c r="W274" s="105" t="s">
        <v>361</v>
      </c>
      <c r="X274" s="187" t="s">
        <v>528</v>
      </c>
    </row>
    <row r="275" spans="10:24">
      <c r="J275" s="105" t="s">
        <v>460</v>
      </c>
      <c r="K275" s="105" t="s">
        <v>164</v>
      </c>
      <c r="L275" s="105" t="s">
        <v>101</v>
      </c>
      <c r="X275" s="187" t="s">
        <v>529</v>
      </c>
    </row>
    <row r="276" spans="10:24">
      <c r="J276" s="105" t="s">
        <v>461</v>
      </c>
      <c r="K276" s="105" t="s">
        <v>373</v>
      </c>
      <c r="L276" s="105" t="s">
        <v>101</v>
      </c>
      <c r="X276" s="187" t="s">
        <v>530</v>
      </c>
    </row>
  </sheetData>
  <sheetProtection algorithmName="SHA-512" hashValue="9/CIIHcy/qunRSRo7yRT707RNif63WcF5ys/lw/EprzuX0+a75P0xeCYIITNQsmKPrCcwV88oXsMHPXMNcX/Rg==" saltValue="ZGhrct+CY5fq+MEtUWpOIw==" spinCount="100000" sheet="1" objects="1" scenarios="1"/>
  <mergeCells count="88">
    <mergeCell ref="A47:B47"/>
    <mergeCell ref="A45:B45"/>
    <mergeCell ref="C54:E54"/>
    <mergeCell ref="A138:C138"/>
    <mergeCell ref="A65:B65"/>
    <mergeCell ref="A66:B66"/>
    <mergeCell ref="A67:B67"/>
    <mergeCell ref="A68:B68"/>
    <mergeCell ref="A73:B73"/>
    <mergeCell ref="A70:B70"/>
    <mergeCell ref="A72:B72"/>
    <mergeCell ref="A75:B75"/>
    <mergeCell ref="A128:E128"/>
    <mergeCell ref="A120:B120"/>
    <mergeCell ref="A69:B69"/>
    <mergeCell ref="D70:E70"/>
    <mergeCell ref="A2:E2"/>
    <mergeCell ref="C60:E60"/>
    <mergeCell ref="A5:E5"/>
    <mergeCell ref="C17:E17"/>
    <mergeCell ref="D22:E22"/>
    <mergeCell ref="D23:E23"/>
    <mergeCell ref="A4:E4"/>
    <mergeCell ref="A38:B38"/>
    <mergeCell ref="A39:B39"/>
    <mergeCell ref="A40:B40"/>
    <mergeCell ref="A41:B41"/>
    <mergeCell ref="A7:E7"/>
    <mergeCell ref="D24:E24"/>
    <mergeCell ref="D25:E25"/>
    <mergeCell ref="D26:E26"/>
    <mergeCell ref="A35:E35"/>
    <mergeCell ref="D79:E79"/>
    <mergeCell ref="A88:D88"/>
    <mergeCell ref="A74:B74"/>
    <mergeCell ref="C53:E53"/>
    <mergeCell ref="C58:E58"/>
    <mergeCell ref="B80:E83"/>
    <mergeCell ref="A60:B60"/>
    <mergeCell ref="A64:E64"/>
    <mergeCell ref="A125:D125"/>
    <mergeCell ref="A52:B52"/>
    <mergeCell ref="A91:E91"/>
    <mergeCell ref="A104:E104"/>
    <mergeCell ref="A93:D93"/>
    <mergeCell ref="A96:D96"/>
    <mergeCell ref="A97:D97"/>
    <mergeCell ref="A98:D98"/>
    <mergeCell ref="A101:D101"/>
    <mergeCell ref="A102:D102"/>
    <mergeCell ref="A71:B71"/>
    <mergeCell ref="A105:D105"/>
    <mergeCell ref="A106:D106"/>
    <mergeCell ref="A107:D107"/>
    <mergeCell ref="A108:D108"/>
    <mergeCell ref="A113:D113"/>
    <mergeCell ref="A122:D122"/>
    <mergeCell ref="A123:D123"/>
    <mergeCell ref="D20:E20"/>
    <mergeCell ref="B18:E18"/>
    <mergeCell ref="B31:C31"/>
    <mergeCell ref="D31:E31"/>
    <mergeCell ref="A99:D99"/>
    <mergeCell ref="A100:D100"/>
    <mergeCell ref="A111:D111"/>
    <mergeCell ref="A112:D112"/>
    <mergeCell ref="C57:E57"/>
    <mergeCell ref="A117:B117"/>
    <mergeCell ref="A118:B118"/>
    <mergeCell ref="A119:B119"/>
    <mergeCell ref="A37:B37"/>
    <mergeCell ref="A43:B43"/>
    <mergeCell ref="B30:C30"/>
    <mergeCell ref="D30:E30"/>
    <mergeCell ref="D27:E27"/>
    <mergeCell ref="D19:E19"/>
    <mergeCell ref="B19:C19"/>
    <mergeCell ref="B20:C20"/>
    <mergeCell ref="B22:C22"/>
    <mergeCell ref="B23:C23"/>
    <mergeCell ref="B24:C24"/>
    <mergeCell ref="B25:C25"/>
    <mergeCell ref="B26:C26"/>
    <mergeCell ref="B27:C27"/>
    <mergeCell ref="B28:C28"/>
    <mergeCell ref="D28:E28"/>
    <mergeCell ref="B29:C29"/>
    <mergeCell ref="D29:E29"/>
  </mergeCells>
  <phoneticPr fontId="0" type="noConversion"/>
  <dataValidations xWindow="985" yWindow="685" count="3">
    <dataValidation type="list" allowBlank="1" showInputMessage="1" showErrorMessage="1" sqref="C129 E122" xr:uid="{00000000-0002-0000-0100-000000000000}">
      <formula1>"YES,NO"</formula1>
    </dataValidation>
    <dataValidation type="list" allowBlank="1" showInputMessage="1" showErrorMessage="1" sqref="E97:E98" xr:uid="{00000000-0002-0000-0100-000001000000}">
      <formula1>$J$198:$J$199</formula1>
    </dataValidation>
    <dataValidation type="list" allowBlank="1" showInputMessage="1" showErrorMessage="1" errorTitle="Provider ID" error="Number is not Recognized in our System please verify." promptTitle="NPI #" prompt="Please select the hospital's National Provider Identifier_x000a_" sqref="C17:E17" xr:uid="{00000000-0002-0000-0100-000002000000}">
      <formula1>$J$211:$J$276</formula1>
    </dataValidation>
  </dataValidations>
  <hyperlinks>
    <hyperlink ref="A88:D88" r:id="rId1" display="(http://www.health.utah.gov/medicaid/stplan/A_4-19-A.pdf)" xr:uid="{00000000-0004-0000-0100-000000000000}"/>
    <hyperlink ref="A52:B52" r:id="rId2" display="http://www.health.utah.gov/medicaid/stplan/A_4-19-A.pdf" xr:uid="{00000000-0004-0000-0100-000001000000}"/>
  </hyperlinks>
  <pageMargins left="0.5" right="0.5" top="0.5" bottom="0.5" header="0.5" footer="0.5"/>
  <pageSetup scale="72" fitToHeight="0" orientation="portrait" r:id="rId3"/>
  <rowBreaks count="3" manualBreakCount="3">
    <brk id="60" max="4" man="1"/>
    <brk id="84" max="4" man="1"/>
    <brk id="125" max="16383" man="1"/>
  </rowBreaks>
  <drawing r:id="rId4"/>
  <legacyDrawing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118E96-8547-449D-8524-36205D3E2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9C5DC1A-91E8-4423-A99E-3477A7862934}">
  <ds:schemaRefs>
    <ds:schemaRef ds:uri="http://schemas.microsoft.com/sharepoint/v3/contenttype/forms"/>
  </ds:schemaRefs>
</ds:datastoreItem>
</file>

<file path=customXml/itemProps3.xml><?xml version="1.0" encoding="utf-8"?>
<ds:datastoreItem xmlns:ds="http://schemas.openxmlformats.org/officeDocument/2006/customXml" ds:itemID="{D3B1E17A-8420-4F2A-BE4A-52C86DA92E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Part1</vt:lpstr>
      <vt:lpstr>Hospital_List</vt:lpstr>
      <vt:lpstr>Part1!Print_Area</vt:lpstr>
    </vt:vector>
  </TitlesOfParts>
  <Company>HCF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RPRICE</dc:creator>
  <cp:lastModifiedBy>Michael Ashby</cp:lastModifiedBy>
  <cp:lastPrinted>2012-08-16T21:18:29Z</cp:lastPrinted>
  <dcterms:created xsi:type="dcterms:W3CDTF">2009-09-01T21:44:34Z</dcterms:created>
  <dcterms:modified xsi:type="dcterms:W3CDTF">2023-06-05T16:44:22Z</dcterms:modified>
</cp:coreProperties>
</file>