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2\"/>
    </mc:Choice>
  </mc:AlternateContent>
  <xr:revisionPtr revIDLastSave="0" documentId="13_ncr:1_{67166B87-B537-4CB5-BC74-FD4048B7478A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C4" i="2" l="1"/>
  <c r="D4" i="2" l="1"/>
  <c r="D6" i="2" s="1"/>
  <c r="E4" i="2" l="1"/>
  <c r="E6" i="2" s="1"/>
  <c r="F4" i="2"/>
  <c r="F6" i="2" s="1"/>
  <c r="G4" i="2"/>
  <c r="G6" i="2" s="1"/>
  <c r="C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Creation_date &gt;= myStartDate_x000d__x000a_) --end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Creation_date &gt;= myStartDate_x000d__x000a_)-- end vwReplacements_x000d__x000a_,vwEncounters as (_x000d__x000a_SELECT /*+ materialize  USE_HASH(EP HLA) USE_HASH(EPI EP)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Creation_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/*+ USE_HASH(E EB) USE_HASH(E R)*/_x000d__x000a__x0009__x0009_E.EnctrTCN_x000d__x000a__x0009__x0009_,EB.ProviderID_x000d__x000a__x0009__x0009_,E.BeginDOS_x000d__x000a__x0009__x0009_,E.EndDOS_x000d__x000a__x0009__x0009_,EB.Creation_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Creation_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Creation_date_x000d__x000a__x0009_,TRIM (HLA.ProviderName)_x000d__x000a_) --end vwEncounters_x000d__x000a_, vwACO as (_x000d__x000a__x0009_SELECT /*+ materialize USE_HASH(vwEncounters pc)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TO_CHAR(ADD_MONTHS(vwEncounters.Creation_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 THEN (vwEncounters.EndDOS - vwEncounters.BeginDOS) _x000d__x000a__x0009__x0009__x0009_ELSE vwEncounters.NetDays_x000d__x000a__x0009__x0009_End 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TO_CHAR(ADD_MONTHS(vwEncounters.Creation_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 Choice Utah' as PlanName_x000d__x000a__x0009__x0009_,0 CalcDays_x000d__x000a__x0009__x0009_,0 AS Discharges_x000d__x000a__x0009__x0009_,0 AS MCOPaid_x000d__x000a__x0009__x0009_,0 AS TotalPaid_x000d__x000a_FROM vwACO_x000d__x000a__x000d__x000a_UNION ALL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Healthy U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Molina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_x000d__x000a_SELECT /*+ materialize */_x000d__x000a__x0009__x0009_TO_CHAR(ADD_MONTHS(Sysdate -30, 6), 'YYYY') AS ServiceEndSFY_x000d__x000a__x0009__x0009_,TO_CHAR(sysdate - 30, 'YYYY-MM') AS EndDOSYYYYMM_x000d__x000a__x0009__x0009_,TO_CHAR(sysdate - 30, 'YYYY-MM') AS SubmissionDate_x000d__x000a__x0009__x0009_,TO_CHAR(ADD_MONTHS(sysdate -30, 6), 'YYYY-Q') AS SFYSubmissionQtr_x000d__x000a__x0009__x0009_,'000000000000' AS ProviderID_x000d__x000a__x0009__x0009_,'**Temp Data**' as ProvName_x000d__x000a__x0009__x0009_,'Select Health' as PlanName_x000d__x000a__x0009__x0009_,0 CalcDays_x000d__x000a__x0009__x0009_,0 AS Discharges_x000d__x000a__x0009__x0009_,0 AS MCOPaid_x000d__x000a__x0009__x0009_,0 AS TotalPaid_x000d__x000a_FROM vwACO_x000d__x000a__x000d__x000a__x000d__x000a_UNION ALL_x000d__x000a__x000d__x000a_SELECT _x000d__x000a_    vwaco.ServiceEndSFY_x000d__x000a__x0009_,vwaco.EndDOSYYYYMM_x000d__x000a__x0009_,vwaco.SubmissionDate_x000d__x000a__x0009_,vwaco.SFYSubmissionQtr_x000d__x000a__x0009_,vwaco.ProviderID_x000d__x000a__x0009_,vwaco.ProvName_x000d__x000a__x0009_,vwaco.PlanName_x000d__x000a__x0009_,vwaco.CalcDays_x000d__x000a__x0009_,vwaco.Discharges_x000d__x000a__x0009_,vwaco.MCOPaid_x000d__x000a__x0009_,vwaco.TotalPaid_x000d__x000a__x000d__x000a_FROM vwACO"/>
  </connection>
</connections>
</file>

<file path=xl/sharedStrings.xml><?xml version="1.0" encoding="utf-8"?>
<sst xmlns="http://schemas.openxmlformats.org/spreadsheetml/2006/main" count="53" uniqueCount="28">
  <si>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</si>
  <si>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</si>
  <si>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</si>
  <si>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</si>
  <si>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</si>
  <si>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</si>
  <si>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</si>
  <si>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</si>
  <si>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</si>
  <si>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</si>
  <si>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</si>
  <si>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</si>
  <si>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</si>
  <si>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</si>
  <si>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</si>
  <si>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</si>
  <si>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</si>
  <si>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</si>
  <si>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</si>
  <si>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</si>
  <si>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</si>
  <si>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</si>
  <si>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Total</t>
  </si>
  <si>
    <t>PROVNAME</t>
  </si>
  <si>
    <t>Pay each hospital the amount shown on the ACO Pmt Recon tab for the columns (C, H, M, or R)</t>
  </si>
  <si>
    <t>UNIVERSITY OF UTAH HOSP</t>
  </si>
  <si>
    <t>2022-01</t>
  </si>
  <si>
    <t>2022-02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</si>
</sst>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quotePrefix="1"/>
    <xf numFmtId="40" fontId="1" fillId="2" borderId="5" xfId="0" applyNumberFormat="1" applyFont="1" applyFill="1" applyBorder="1"/>
    <xf numFmtId="0" fontId="1" fillId="2" borderId="5" xfId="0" applyFont="1" applyFill="1" applyBorder="1" applyAlignment="1">
      <alignment horizontal="right"/>
    </xf>
    <xf numFmtId="0" fontId="0" fillId="3" borderId="0" xfId="0" quotePrefix="1" applyFill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6" t="s">
        <v>15</v>
      </c>
      <c r="B1" s="4"/>
    </row>
    <row r="2" spans="1:2" x14ac:dyDescent="0.25">
      <c r="A2" s="6"/>
      <c r="B2" s="4"/>
    </row>
    <row r="3" spans="1:2" x14ac:dyDescent="0.25">
      <c r="A3" s="6"/>
      <c r="B3" s="4"/>
    </row>
    <row r="4" spans="1:2" x14ac:dyDescent="0.25">
      <c r="A4" s="5">
        <v>1</v>
      </c>
      <c r="B4" s="4" t="s">
        <v>14</v>
      </c>
    </row>
    <row r="5" spans="1:2" x14ac:dyDescent="0.25">
      <c r="A5" s="5">
        <v>2</v>
      </c>
      <c r="B5" s="4" t="s">
        <v>24</v>
      </c>
    </row>
    <row r="6" spans="1:2" x14ac:dyDescent="0.25">
      <c r="A6" s="5">
        <v>3</v>
      </c>
      <c r="B6" s="4" t="s">
        <v>16</v>
      </c>
    </row>
    <row r="7" spans="1:2" x14ac:dyDescent="0.25">
      <c r="A7" s="5">
        <v>4</v>
      </c>
      <c r="B7" s="4" t="s">
        <v>17</v>
      </c>
    </row>
    <row r="8" spans="1:2" x14ac:dyDescent="0.25">
      <c r="A8" s="5">
        <v>5</v>
      </c>
      <c r="B8" s="4" t="s">
        <v>18</v>
      </c>
    </row>
    <row r="9" spans="1:2" ht="26.4" x14ac:dyDescent="0.25">
      <c r="A9" s="5">
        <v>6</v>
      </c>
      <c r="B9" s="4" t="s">
        <v>13</v>
      </c>
    </row>
    <row r="10" spans="1:2" ht="26.4" x14ac:dyDescent="0.25">
      <c r="A10" s="5">
        <v>7</v>
      </c>
      <c r="B10" s="4" t="s">
        <v>19</v>
      </c>
    </row>
    <row r="50" spans="2:2" x14ac:dyDescent="0.25">
      <c r="B50" s="22" t="s">
        <v>26</v>
      </c>
    </row>
    <row r="51" spans="2:2" x14ac:dyDescent="0.25">
      <c r="B51" s="19" t="str">
        <f>LEFT(B50,4)&amp;"-02"</f>
        <v>2022-02</v>
      </c>
    </row>
    <row r="52" spans="2:2" x14ac:dyDescent="0.25">
      <c r="B52" s="19" t="str">
        <f>LEFT(B51,4)&amp;"-03"</f>
        <v>2022-03</v>
      </c>
    </row>
    <row r="53" spans="2:2" x14ac:dyDescent="0.25">
      <c r="B53" s="19" t="str">
        <f>LEFT(B52,4)&amp;"-04"</f>
        <v>2022-04</v>
      </c>
    </row>
    <row r="54" spans="2:2" x14ac:dyDescent="0.25">
      <c r="B54" s="19" t="str">
        <f>LEFT(B53,4)&amp;"-05"</f>
        <v>2022-05</v>
      </c>
    </row>
    <row r="55" spans="2:2" x14ac:dyDescent="0.25">
      <c r="B55" s="19" t="str">
        <f>LEFT(B54,4)&amp;"-06"</f>
        <v>2022-06</v>
      </c>
    </row>
    <row r="56" spans="2:2" x14ac:dyDescent="0.25">
      <c r="B56" s="19" t="str">
        <f>LEFT(B55,4)&amp;"-07"</f>
        <v>2022-07</v>
      </c>
    </row>
    <row r="57" spans="2:2" x14ac:dyDescent="0.25">
      <c r="B57" s="19" t="str">
        <f>LEFT(B56,4)&amp;"-08"</f>
        <v>2022-08</v>
      </c>
    </row>
    <row r="58" spans="2:2" x14ac:dyDescent="0.25">
      <c r="B58" s="19" t="str">
        <f>LEFT(B57,4)&amp;"-09"</f>
        <v>2022-09</v>
      </c>
    </row>
    <row r="59" spans="2:2" x14ac:dyDescent="0.25">
      <c r="B59" s="19" t="str">
        <f>LEFT(B58,4)&amp;"-10"</f>
        <v>2022-10</v>
      </c>
    </row>
    <row r="60" spans="2:2" x14ac:dyDescent="0.25">
      <c r="B60" s="19" t="str">
        <f>LEFT(B59,4)&amp;"-11"</f>
        <v>2022-11</v>
      </c>
    </row>
    <row r="61" spans="2:2" x14ac:dyDescent="0.25">
      <c r="B61" s="19" t="str">
        <f>LEFT(B60,4)&amp;"-12"</f>
        <v>2022-12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9"/>
  <sheetViews>
    <sheetView showGridLines="0" tabSelected="1" zoomScaleNormal="100" workbookViewId="0">
      <pane ySplit="7" topLeftCell="A8" activePane="bottomLeft" state="frozen"/>
      <selection pane="bottomLeft" activeCell="C15" sqref="C15"/>
    </sheetView>
  </sheetViews>
  <sheetFormatPr defaultRowHeight="13.2" x14ac:dyDescent="0.25"/>
  <cols>
    <col min="1" max="1" width="39.5546875" bestFit="1" customWidth="1"/>
    <col min="2" max="2" width="31.21875" bestFit="1" customWidth="1"/>
    <col min="3" max="3" width="18.6640625" bestFit="1" customWidth="1"/>
    <col min="4" max="7" width="13.88671875" bestFit="1" customWidth="1"/>
  </cols>
  <sheetData>
    <row r="1" spans="2:7" x14ac:dyDescent="0.25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5">
      <c r="B2" t="s">
        <v>21</v>
      </c>
      <c r="C2" s="1">
        <v>498341.03869967232</v>
      </c>
      <c r="D2" s="1">
        <v>1481532.078456681</v>
      </c>
      <c r="E2" s="1">
        <v>1192229.1413286638</v>
      </c>
      <c r="F2" s="1">
        <v>2393356.3916046205</v>
      </c>
      <c r="G2" s="1">
        <v>5565458.6500896383</v>
      </c>
    </row>
    <row r="3" spans="2:7" x14ac:dyDescent="0.25">
      <c r="B3" s="21"/>
      <c r="C3" s="20"/>
      <c r="D3" s="20"/>
      <c r="E3" s="20"/>
      <c r="F3" s="20"/>
      <c r="G3" s="20"/>
    </row>
    <row r="4" spans="2:7" x14ac:dyDescent="0.25">
      <c r="B4" t="s">
        <v>22</v>
      </c>
      <c r="C4" s="2">
        <f>SUM(C2:C3)</f>
        <v>498341.03869967232</v>
      </c>
      <c r="D4" s="2">
        <f>SUM(D2:D3)</f>
        <v>1481532.078456681</v>
      </c>
      <c r="E4" s="2">
        <f t="shared" ref="E4:G4" si="0">SUM(E2:E3)</f>
        <v>1192229.1413286638</v>
      </c>
      <c r="F4" s="2">
        <f t="shared" si="0"/>
        <v>2393356.3916046205</v>
      </c>
      <c r="G4" s="2">
        <f t="shared" si="0"/>
        <v>5565458.6500896383</v>
      </c>
    </row>
    <row r="5" spans="2:7" x14ac:dyDescent="0.25">
      <c r="C5" s="1"/>
      <c r="D5" s="1"/>
      <c r="E5" s="1"/>
      <c r="F5" s="1"/>
      <c r="G5" s="2"/>
    </row>
    <row r="6" spans="2:7" x14ac:dyDescent="0.25">
      <c r="B6" s="3" t="s">
        <v>5</v>
      </c>
      <c r="C6" s="2">
        <f>IFERROR(C4/VLOOKUP("Grand Total",$B$8:$G$10,MATCH(C1,$B$7:$G$7,0),0),0)</f>
        <v>23730.525652365348</v>
      </c>
      <c r="D6" s="2">
        <f t="shared" ref="D6:G6" si="1">IFERROR(D4/VLOOKUP("Grand Total",$B$8:$G$10,MATCH(D1,$B$7:$G$7,0),0),0)</f>
        <v>9497.0005029274416</v>
      </c>
      <c r="E6" s="2">
        <f t="shared" si="1"/>
        <v>4533.1906514397861</v>
      </c>
      <c r="F6" s="2">
        <f t="shared" si="1"/>
        <v>598339.09790115512</v>
      </c>
      <c r="G6" s="2">
        <f t="shared" si="1"/>
        <v>12534.816779481167</v>
      </c>
    </row>
    <row r="7" spans="2:7" x14ac:dyDescent="0.25">
      <c r="B7" t="s">
        <v>23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2:7" x14ac:dyDescent="0.25">
      <c r="B8" t="s">
        <v>25</v>
      </c>
      <c r="C8">
        <v>21</v>
      </c>
      <c r="D8">
        <v>156</v>
      </c>
      <c r="E8">
        <v>263</v>
      </c>
      <c r="F8">
        <v>4</v>
      </c>
      <c r="G8">
        <v>444</v>
      </c>
    </row>
    <row r="9" spans="2:7" x14ac:dyDescent="0.25">
      <c r="B9" t="s">
        <v>0</v>
      </c>
      <c r="C9">
        <v>21</v>
      </c>
      <c r="D9">
        <v>156</v>
      </c>
      <c r="E9">
        <v>263</v>
      </c>
      <c r="F9">
        <v>4</v>
      </c>
      <c r="G9">
        <v>444</v>
      </c>
    </row>
  </sheetData>
  <pageMargins left="0.7" right="0.7" top="0.75" bottom="0.75" header="0.3" footer="0.3"/>
  <pageSetup scale="69" fitToHeight="0" orientation="portrait" r:id="rId1"/>
  <headerFooter>
    <oddHeader>&amp;CState 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29.44140625" style="8" bestFit="1" customWidth="1"/>
    <col min="2" max="2" width="13.5546875" style="8" customWidth="1"/>
    <col min="3" max="6" width="14.33203125" style="8" customWidth="1"/>
    <col min="7" max="7" width="13.5546875" style="8" customWidth="1"/>
    <col min="8" max="11" width="14.33203125" style="8" customWidth="1"/>
    <col min="12" max="12" width="13.5546875" style="8" customWidth="1"/>
    <col min="13" max="16" width="14.33203125" style="8" customWidth="1"/>
    <col min="17" max="17" width="13.5546875" style="8" customWidth="1"/>
    <col min="18" max="21" width="14.33203125" style="8" customWidth="1"/>
    <col min="22" max="16384" width="9.109375" style="8"/>
  </cols>
  <sheetData>
    <row r="1" spans="1:21" x14ac:dyDescent="0.25">
      <c r="A1" s="7" t="s">
        <v>6</v>
      </c>
      <c r="B1" s="7"/>
    </row>
    <row r="2" spans="1:21" x14ac:dyDescent="0.25">
      <c r="A2" s="8" t="s">
        <v>27</v>
      </c>
      <c r="B2" s="23" t="s">
        <v>3</v>
      </c>
      <c r="C2" s="23"/>
      <c r="D2" s="23"/>
      <c r="E2" s="23"/>
      <c r="F2" s="23"/>
      <c r="G2" s="24" t="s">
        <v>1</v>
      </c>
      <c r="H2" s="25"/>
      <c r="I2" s="25"/>
      <c r="J2" s="25"/>
      <c r="K2" s="26"/>
      <c r="L2" s="24" t="s">
        <v>2</v>
      </c>
      <c r="M2" s="25"/>
      <c r="N2" s="25"/>
      <c r="O2" s="25"/>
      <c r="P2" s="26"/>
      <c r="Q2" s="24" t="s">
        <v>4</v>
      </c>
      <c r="R2" s="25"/>
      <c r="S2" s="25"/>
      <c r="T2" s="25"/>
      <c r="U2" s="26"/>
    </row>
    <row r="3" spans="1:21" ht="26.4" x14ac:dyDescent="0.25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5">
      <c r="A4" s="11" t="s">
        <v>20</v>
      </c>
      <c r="B4" s="14">
        <v>493784.11</v>
      </c>
      <c r="C4" s="15">
        <v>498341.04</v>
      </c>
      <c r="D4" s="16">
        <v>0</v>
      </c>
      <c r="E4" s="17"/>
      <c r="F4" s="18"/>
      <c r="G4" s="14">
        <v>2879986.42</v>
      </c>
      <c r="H4" s="15">
        <v>1481532.08</v>
      </c>
      <c r="I4" s="16">
        <v>0</v>
      </c>
      <c r="J4" s="17"/>
      <c r="K4" s="18"/>
      <c r="L4" s="14">
        <v>507424.83</v>
      </c>
      <c r="M4" s="15">
        <v>1192229.1399999999</v>
      </c>
      <c r="N4" s="16">
        <v>0</v>
      </c>
      <c r="O4" s="17"/>
      <c r="P4" s="18"/>
      <c r="Q4" s="14">
        <v>74857.850000000006</v>
      </c>
      <c r="R4" s="15">
        <v>2393356.39</v>
      </c>
      <c r="S4" s="16">
        <v>0</v>
      </c>
      <c r="T4" s="17"/>
      <c r="U4" s="18"/>
    </row>
    <row r="5" spans="1:21" x14ac:dyDescent="0.25">
      <c r="B5" s="12">
        <v>0</v>
      </c>
      <c r="C5" s="12">
        <v>0</v>
      </c>
      <c r="D5" s="27"/>
      <c r="G5" s="12">
        <v>0</v>
      </c>
      <c r="H5" s="12">
        <v>0</v>
      </c>
      <c r="I5" s="27"/>
      <c r="L5" s="12">
        <v>0</v>
      </c>
      <c r="M5" s="12">
        <v>0</v>
      </c>
      <c r="N5" s="27"/>
      <c r="Q5" s="12">
        <v>0</v>
      </c>
      <c r="R5" s="12">
        <v>0</v>
      </c>
      <c r="S5" s="27"/>
    </row>
    <row r="6" spans="1:21" x14ac:dyDescent="0.25">
      <c r="C6" s="13"/>
      <c r="L6" s="13"/>
    </row>
    <row r="7" spans="1:21" x14ac:dyDescent="0.25">
      <c r="C7" s="13"/>
    </row>
  </sheetData>
  <sheetProtection algorithmName="SHA-512" hashValue="GeZ8tQeO0EGcqYpwl7qnZBpiv50AjFOvCqZszRChEtHEMGW6nG7VbTfJvaZVxcaO/+o4UK61gS8Rwq23j8NUrQ==" saltValue="Xrsd/scCifbE3JpM9R6WLw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0.75" bottom="0.75" header="0.3" footer="0.3"/>
  <pageSetup scale="43" fitToHeight="0" orientation="landscape" r:id="rId1"/>
  <headerFooter>
    <oddHeader>&amp;CACO Directed Payments to Hospitals - State IP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71F966-7524-4C37-A732-18A2A5E98EC5}"/>
</file>

<file path=customXml/itemProps2.xml><?xml version="1.0" encoding="utf-8"?>
<ds:datastoreItem xmlns:ds="http://schemas.openxmlformats.org/officeDocument/2006/customXml" ds:itemID="{5C67FB36-A4EE-4BBB-B9D6-0615079C80F2}"/>
</file>

<file path=customXml/itemProps3.xml><?xml version="1.0" encoding="utf-8"?>
<ds:datastoreItem xmlns:ds="http://schemas.openxmlformats.org/officeDocument/2006/customXml" ds:itemID="{2966A321-1F95-4752-A75D-96139A3D5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2021-02-11T16:45:11Z</cp:lastPrinted>
  <dcterms:created xsi:type="dcterms:W3CDTF">2017-03-22T18:47:52Z</dcterms:created>
  <dcterms:modified xsi:type="dcterms:W3CDTF">2022-03-07T18:30:50Z</dcterms:modified>
</cp:coreProperties>
</file>